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comments10.xml" ContentType="application/vnd.openxmlformats-officedocument.spreadsheetml.comments+xml"/>
  <Override PartName="/xl/drawings/drawing14.xml" ContentType="application/vnd.openxmlformats-officedocument.drawing+xml"/>
  <Override PartName="/xl/comments11.xml" ContentType="application/vnd.openxmlformats-officedocument.spreadsheetml.comments+xml"/>
  <Override PartName="/xl/drawings/drawing15.xml" ContentType="application/vnd.openxmlformats-officedocument.drawing+xml"/>
  <Override PartName="/xl/comments12.xml" ContentType="application/vnd.openxmlformats-officedocument.spreadsheetml.comments+xml"/>
  <Override PartName="/xl/drawings/drawing16.xml" ContentType="application/vnd.openxmlformats-officedocument.drawing+xml"/>
  <Override PartName="/xl/comments13.xml" ContentType="application/vnd.openxmlformats-officedocument.spreadsheetml.comments+xml"/>
  <Override PartName="/xl/drawings/drawing17.xml" ContentType="application/vnd.openxmlformats-officedocument.drawing+xml"/>
  <Override PartName="/xl/comments14.xml" ContentType="application/vnd.openxmlformats-officedocument.spreadsheetml.comments+xml"/>
  <Override PartName="/xl/drawings/drawing18.xml" ContentType="application/vnd.openxmlformats-officedocument.drawing+xml"/>
  <Override PartName="/xl/comments15.xml" ContentType="application/vnd.openxmlformats-officedocument.spreadsheetml.comments+xml"/>
  <Override PartName="/xl/drawings/drawing19.xml" ContentType="application/vnd.openxmlformats-officedocument.drawing+xml"/>
  <Override PartName="/xl/comments16.xml" ContentType="application/vnd.openxmlformats-officedocument.spreadsheetml.comments+xml"/>
  <Override PartName="/xl/drawings/drawing20.xml" ContentType="application/vnd.openxmlformats-officedocument.drawing+xml"/>
  <Override PartName="/xl/comments17.xml" ContentType="application/vnd.openxmlformats-officedocument.spreadsheetml.comments+xml"/>
  <Override PartName="/xl/drawings/drawing21.xml" ContentType="application/vnd.openxmlformats-officedocument.drawing+xml"/>
  <Override PartName="/xl/comments18.xml" ContentType="application/vnd.openxmlformats-officedocument.spreadsheetml.comments+xml"/>
  <Override PartName="/xl/drawings/drawing22.xml" ContentType="application/vnd.openxmlformats-officedocument.drawing+xml"/>
  <Override PartName="/xl/comments19.xml" ContentType="application/vnd.openxmlformats-officedocument.spreadsheetml.comments+xml"/>
  <Override PartName="/xl/drawings/drawing23.xml" ContentType="application/vnd.openxmlformats-officedocument.drawing+xml"/>
  <Override PartName="/xl/comments20.xml" ContentType="application/vnd.openxmlformats-officedocument.spreadsheetml.comments+xml"/>
  <Override PartName="/xl/drawings/drawing24.xml" ContentType="application/vnd.openxmlformats-officedocument.drawing+xml"/>
  <Override PartName="/xl/comments21.xml" ContentType="application/vnd.openxmlformats-officedocument.spreadsheetml.comments+xml"/>
  <Override PartName="/xl/drawings/drawing25.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G:\410技術管理部\HP用\R080528_設計内容説明書(共同)修正\"/>
    </mc:Choice>
  </mc:AlternateContent>
  <xr:revisionPtr revIDLastSave="0" documentId="13_ncr:1_{7766AC52-0991-4C19-A22F-EE5EBA8B1EAC}" xr6:coauthVersionLast="47" xr6:coauthVersionMax="47" xr10:uidLastSave="{00000000-0000-0000-0000-000000000000}"/>
  <bookViews>
    <workbookView xWindow="22815" yWindow="-3690" windowWidth="20145" windowHeight="13815" tabRatio="890" activeTab="1" xr2:uid="{00000000-000D-0000-FFFF-FFFF00000000}"/>
  </bookViews>
  <sheets>
    <sheet name="説明" sheetId="7" r:id="rId1"/>
    <sheet name="自己評価書" sheetId="2" r:id="rId2"/>
    <sheet name="タイプ分類図" sheetId="3" r:id="rId3"/>
    <sheet name="住棟（RC造）" sheetId="1" r:id="rId4"/>
    <sheet name="住棟 (S造)" sheetId="15" r:id="rId5"/>
    <sheet name="住棟（木造）" sheetId="19" r:id="rId6"/>
    <sheet name="長期併願" sheetId="26" r:id="rId7"/>
    <sheet name="評価方法（住戸）" sheetId="48" r:id="rId8"/>
    <sheet name="住戸・必須 " sheetId="27" r:id="rId9"/>
    <sheet name="火災2-1" sheetId="28" r:id="rId10"/>
    <sheet name="火災2-2" sheetId="30" r:id="rId11"/>
    <sheet name="火災2-3(排煙)" sheetId="29" r:id="rId12"/>
    <sheet name="火災2-3(平面形状)" sheetId="31" r:id="rId13"/>
    <sheet name="火災2-4" sheetId="32" r:id="rId14"/>
    <sheet name="耐火等級2-7" sheetId="47" r:id="rId15"/>
    <sheet name="維持管理4-4、光視環境7-1，7-2" sheetId="34" r:id="rId16"/>
    <sheet name="空気環境6-1" sheetId="33" r:id="rId17"/>
    <sheet name="空気環境6-2" sheetId="35" r:id="rId18"/>
    <sheet name="躯体天井高(住戸別)" sheetId="5" r:id="rId19"/>
    <sheet name="躯体天井高(住戸別) (建設用)" sheetId="18" r:id="rId20"/>
    <sheet name="光・視環境" sheetId="8" r:id="rId21"/>
    <sheet name="音環境8-3" sheetId="36" r:id="rId22"/>
    <sheet name="音環境8-4" sheetId="37" r:id="rId23"/>
    <sheet name="高齢者等9-1" sheetId="38" r:id="rId24"/>
    <sheet name="高齢者等9-2" sheetId="39" r:id="rId25"/>
    <sheet name="防犯10-1" sheetId="40" r:id="rId26"/>
    <sheet name="音環境8-1イ　重量床衝撃音対策" sheetId="41" r:id="rId27"/>
    <sheet name="音環境8-1イ　重量床衝撃音対策(等級換算スラブ厚" sheetId="42" r:id="rId28"/>
    <sheet name="音環境8-1ロ　相当スラブ厚(RC)" sheetId="43" r:id="rId29"/>
    <sheet name="音環境8-1ロ　相当スラブ厚(木造)" sheetId="44" r:id="rId30"/>
    <sheet name="音環境8-2イ　軽量床衝撃音対策" sheetId="45" r:id="rId31"/>
    <sheet name="音環境8-2ロ　軽量床衝撃音レベル低減量" sheetId="46" r:id="rId32"/>
  </sheets>
  <externalReferences>
    <externalReference r:id="rId33"/>
  </externalReferences>
  <definedNames>
    <definedName name="_xlnm._FilterDatabase" localSheetId="13" hidden="1">'火災2-4'!$AE$21:$BR$22</definedName>
    <definedName name="_xlnm._FilterDatabase" localSheetId="14" hidden="1">'耐火等級2-7'!#REF!</definedName>
    <definedName name="_row" localSheetId="15">#REF!</definedName>
    <definedName name="_row" localSheetId="26">#REF!</definedName>
    <definedName name="_row" localSheetId="27">#REF!</definedName>
    <definedName name="_row" localSheetId="28">#REF!</definedName>
    <definedName name="_row" localSheetId="29">#REF!</definedName>
    <definedName name="_row" localSheetId="30">[1]自己評価書!$A$35:$GX$35</definedName>
    <definedName name="_row" localSheetId="31">[1]自己評価書!$A$35:$GX$35</definedName>
    <definedName name="_row" localSheetId="21">#REF!</definedName>
    <definedName name="_row" localSheetId="22">#REF!</definedName>
    <definedName name="_row" localSheetId="9">#REF!</definedName>
    <definedName name="_row" localSheetId="10">#REF!</definedName>
    <definedName name="_row" localSheetId="11">#REF!</definedName>
    <definedName name="_row" localSheetId="12">#REF!</definedName>
    <definedName name="_row" localSheetId="13">#REF!</definedName>
    <definedName name="_row" localSheetId="16">#REF!</definedName>
    <definedName name="_row" localSheetId="17">#REF!</definedName>
    <definedName name="_row" localSheetId="23">#REF!</definedName>
    <definedName name="_row" localSheetId="24">#REF!</definedName>
    <definedName name="_row" localSheetId="8">#REF!</definedName>
    <definedName name="_row" localSheetId="5">[1]自己評価書!$A$35:$GX$35</definedName>
    <definedName name="_row" localSheetId="14">#REF!</definedName>
    <definedName name="_row" localSheetId="6">[1]自己評価書!$A$35:$GX$35</definedName>
    <definedName name="_row" localSheetId="25">#REF!</definedName>
    <definedName name="_row">自己評価書!$A$35:$FN$35</definedName>
    <definedName name="cst_shinsei_ISSUE_DATE" localSheetId="30">#REF!</definedName>
    <definedName name="cst_shinsei_ISSUE_DATE" localSheetId="31">#REF!</definedName>
    <definedName name="cst_shinsei_ISSUE_DATE" localSheetId="5">#REF!</definedName>
    <definedName name="cst_shinsei_ISSUE_DATE" localSheetId="6">#REF!</definedName>
    <definedName name="cst_shinsei_ISSUE_DATE">#REF!</definedName>
    <definedName name="cst_wskakunin_KOUJI_KANRYOU_YOTEI_DATE" localSheetId="30">#REF!</definedName>
    <definedName name="cst_wskakunin_KOUJI_KANRYOU_YOTEI_DATE" localSheetId="31">#REF!</definedName>
    <definedName name="cst_wskakunin_KOUJI_KANRYOU_YOTEI_DATE" localSheetId="5">#REF!</definedName>
    <definedName name="cst_wskakunin_KOUJI_KANRYOU_YOTEI_DATE" localSheetId="6">#REF!</definedName>
    <definedName name="cst_wskakunin_KOUJI_KANRYOU_YOTEI_DATE">#REF!</definedName>
    <definedName name="cst_wskakunin_KOUJI_TYAKUSYU_YOTEI_DATE" localSheetId="30">#REF!</definedName>
    <definedName name="cst_wskakunin_KOUJI_TYAKUSYU_YOTEI_DATE" localSheetId="31">#REF!</definedName>
    <definedName name="cst_wskakunin_KOUJI_TYAKUSYU_YOTEI_DATE" localSheetId="5">#REF!</definedName>
    <definedName name="cst_wskakunin_KOUJI_TYAKUSYU_YOTEI_DATE" localSheetId="6">#REF!</definedName>
    <definedName name="cst_wskakunin_KOUJI_TYAKUSYU_YOTEI_DATE">#REF!</definedName>
    <definedName name="cst_wskakunin_owner1__space2" localSheetId="30">#REF!</definedName>
    <definedName name="cst_wskakunin_owner1__space2" localSheetId="31">#REF!</definedName>
    <definedName name="cst_wskakunin_owner1__space2" localSheetId="5">#REF!</definedName>
    <definedName name="cst_wskakunin_owner1__space2" localSheetId="6">#REF!</definedName>
    <definedName name="cst_wskakunin_owner1__space2">#REF!</definedName>
    <definedName name="cst_wskakunin_owner1_JIMU_NAME" localSheetId="30">#REF!</definedName>
    <definedName name="cst_wskakunin_owner1_JIMU_NAME" localSheetId="31">#REF!</definedName>
    <definedName name="cst_wskakunin_owner1_JIMU_NAME" localSheetId="5">#REF!</definedName>
    <definedName name="cst_wskakunin_owner1_JIMU_NAME" localSheetId="6">#REF!</definedName>
    <definedName name="cst_wskakunin_owner1_JIMU_NAME">#REF!</definedName>
    <definedName name="cst_wskakunin_owner1_NAME" localSheetId="30">#REF!</definedName>
    <definedName name="cst_wskakunin_owner1_NAME" localSheetId="31">#REF!</definedName>
    <definedName name="cst_wskakunin_owner1_NAME" localSheetId="5">#REF!</definedName>
    <definedName name="cst_wskakunin_owner1_NAME" localSheetId="6">#REF!</definedName>
    <definedName name="cst_wskakunin_owner1_NAME">#REF!</definedName>
    <definedName name="cst_wskakunin_p4_1_KAISU_TIKAI" localSheetId="30">#REF!</definedName>
    <definedName name="cst_wskakunin_p4_1_KAISU_TIKAI" localSheetId="31">#REF!</definedName>
    <definedName name="cst_wskakunin_p4_1_KAISU_TIKAI" localSheetId="5">#REF!</definedName>
    <definedName name="cst_wskakunin_p4_1_KAISU_TIKAI" localSheetId="6">#REF!</definedName>
    <definedName name="cst_wskakunin_p4_1_KAISU_TIKAI">#REF!</definedName>
    <definedName name="cst_wskakunin_sekou1__hajime" localSheetId="30">#REF!</definedName>
    <definedName name="cst_wskakunin_sekou1__hajime" localSheetId="31">#REF!</definedName>
    <definedName name="cst_wskakunin_sekou1__hajime" localSheetId="5">#REF!</definedName>
    <definedName name="cst_wskakunin_sekou1__hajime" localSheetId="6">#REF!</definedName>
    <definedName name="cst_wskakunin_sekou1__hajime">#REF!</definedName>
    <definedName name="cst_wskakunin_sekou1_JIMU_NAME" localSheetId="30">#REF!</definedName>
    <definedName name="cst_wskakunin_sekou1_JIMU_NAME" localSheetId="31">#REF!</definedName>
    <definedName name="cst_wskakunin_sekou1_JIMU_NAME" localSheetId="5">#REF!</definedName>
    <definedName name="cst_wskakunin_sekou1_JIMU_NAME" localSheetId="6">#REF!</definedName>
    <definedName name="cst_wskakunin_sekou1_JIMU_NAME">#REF!</definedName>
    <definedName name="cst_wskakunin_SHINSEI_DATE" localSheetId="30">#REF!</definedName>
    <definedName name="cst_wskakunin_SHINSEI_DATE" localSheetId="31">#REF!</definedName>
    <definedName name="cst_wskakunin_SHINSEI_DATE" localSheetId="5">#REF!</definedName>
    <definedName name="cst_wskakunin_SHINSEI_DATE" localSheetId="6">#REF!</definedName>
    <definedName name="cst_wskakunin_SHINSEI_DATE">#REF!</definedName>
    <definedName name="_xlnm.Print_Area" localSheetId="2">タイプ分類図!$A$1:$N$16</definedName>
    <definedName name="_xlnm.Print_Area" localSheetId="15">'維持管理4-4、光視環境7-1，7-2'!$A$1:$BX$28</definedName>
    <definedName name="_xlnm.Print_Area" localSheetId="26">'音環境8-1イ　重量床衝撃音対策'!$A$1:$BB$84</definedName>
    <definedName name="_xlnm.Print_Area" localSheetId="27">'音環境8-1イ　重量床衝撃音対策(等級換算スラブ厚'!$A$1:$BB$62</definedName>
    <definedName name="_xlnm.Print_Area" localSheetId="28">'音環境8-1ロ　相当スラブ厚(RC)'!$A$1:$BB$55</definedName>
    <definedName name="_xlnm.Print_Area" localSheetId="29">'音環境8-1ロ　相当スラブ厚(木造)'!$A$1:$BB$85</definedName>
    <definedName name="_xlnm.Print_Area" localSheetId="30">'音環境8-2イ　軽量床衝撃音対策'!$A$1:$AO$60</definedName>
    <definedName name="_xlnm.Print_Area" localSheetId="31">'音環境8-2ロ　軽量床衝撃音レベル低減量'!$A$1:$AO$44</definedName>
    <definedName name="_xlnm.Print_Area" localSheetId="21">'音環境8-3'!$A$1:$BX$30</definedName>
    <definedName name="_xlnm.Print_Area" localSheetId="22">'音環境8-4'!$A$1:$BX$47</definedName>
    <definedName name="_xlnm.Print_Area" localSheetId="9">'火災2-1'!$A$1:$BY$30</definedName>
    <definedName name="_xlnm.Print_Area" localSheetId="10">'火災2-2'!$A$1:$BX$16</definedName>
    <definedName name="_xlnm.Print_Area" localSheetId="11">'火災2-3(排煙)'!$A$1:$BX$15</definedName>
    <definedName name="_xlnm.Print_Area" localSheetId="12">'火災2-3(平面形状)'!$A$1:$BY$19</definedName>
    <definedName name="_xlnm.Print_Area" localSheetId="13">'火災2-4'!$A$1:$BX$23</definedName>
    <definedName name="_xlnm.Print_Area" localSheetId="18">'躯体天井高(住戸別)'!$A$1:$W$109</definedName>
    <definedName name="_xlnm.Print_Area" localSheetId="19">'躯体天井高(住戸別) (建設用)'!$A$1:$Z$109</definedName>
    <definedName name="_xlnm.Print_Area" localSheetId="16">'空気環境6-1'!$A$1:$BX$21</definedName>
    <definedName name="_xlnm.Print_Area" localSheetId="17">'空気環境6-2'!$A$1:$BX$25</definedName>
    <definedName name="_xlnm.Print_Area" localSheetId="20">光・視環境!$A$1:$P$119</definedName>
    <definedName name="_xlnm.Print_Area" localSheetId="23">'高齢者等9-1'!$A$1:$BX$60</definedName>
    <definedName name="_xlnm.Print_Area" localSheetId="24">'高齢者等9-2'!$A$1:$BZ$43</definedName>
    <definedName name="_xlnm.Print_Area" localSheetId="1">自己評価書!$A$1:$FY$134</definedName>
    <definedName name="_xlnm.Print_Area" localSheetId="8">'住戸・必須 '!$A$1:$BX$109</definedName>
    <definedName name="_xlnm.Print_Area" localSheetId="4">'住棟 (S造)'!$A$1:$AO$132</definedName>
    <definedName name="_xlnm.Print_Area" localSheetId="3">'住棟（RC造）'!$A$1:$AO$136</definedName>
    <definedName name="_xlnm.Print_Area" localSheetId="5">'住棟（木造）'!$A$1:$AO$154</definedName>
    <definedName name="_xlnm.Print_Area" localSheetId="14">'耐火等級2-7'!$A$1:$BX$19</definedName>
    <definedName name="_xlnm.Print_Area" localSheetId="6">長期併願!$A$1:$AO$92</definedName>
    <definedName name="_xlnm.Print_Area" localSheetId="25">'防犯10-1'!$A$1:$CC$28</definedName>
    <definedName name="_xlnm.Print_Titles" localSheetId="18">'躯体天井高(住戸別)'!$1:$5</definedName>
    <definedName name="_xlnm.Print_Titles" localSheetId="19">'躯体天井高(住戸別) (建設用)'!$1:$5</definedName>
    <definedName name="_xlnm.Print_Titles" localSheetId="20">光・視環境!$1:$4</definedName>
    <definedName name="_xlnm.Print_Titles" localSheetId="23">'高齢者等9-1'!$4:$7</definedName>
    <definedName name="shinsei_HIKIUKE_DATE" localSheetId="30">#REF!</definedName>
    <definedName name="shinsei_HIKIUKE_DATE" localSheetId="31">#REF!</definedName>
    <definedName name="shinsei_HIKIUKE_DATE" localSheetId="5">#REF!</definedName>
    <definedName name="shinsei_HIKIUKE_DATE" localSheetId="6">#REF!</definedName>
    <definedName name="shinsei_HIKIUKE_DATE">#REF!</definedName>
    <definedName name="shinsei_ISSUE_DATE" localSheetId="30">#REF!</definedName>
    <definedName name="shinsei_ISSUE_DATE" localSheetId="31">#REF!</definedName>
    <definedName name="shinsei_ISSUE_DATE" localSheetId="5">#REF!</definedName>
    <definedName name="shinsei_ISSUE_DATE" localSheetId="6">#REF!</definedName>
    <definedName name="shinsei_ISSUE_DATE">#REF!</definedName>
    <definedName name="shinsei_ISSUE_NO" localSheetId="30">#REF!</definedName>
    <definedName name="shinsei_ISSUE_NO" localSheetId="31">#REF!</definedName>
    <definedName name="shinsei_ISSUE_NO" localSheetId="5">#REF!</definedName>
    <definedName name="shinsei_ISSUE_NO" localSheetId="6">#REF!</definedName>
    <definedName name="shinsei_ISSUE_NO">#REF!</definedName>
    <definedName name="shinsei_UKETUKE_NO" localSheetId="30">#REF!</definedName>
    <definedName name="shinsei_UKETUKE_NO" localSheetId="31">#REF!</definedName>
    <definedName name="shinsei_UKETUKE_NO" localSheetId="5">#REF!</definedName>
    <definedName name="shinsei_UKETUKE_NO" localSheetId="6">#REF!</definedName>
    <definedName name="shinsei_UKETUKE_NO">#REF!</definedName>
    <definedName name="shinsei_UKETUKE_OFFICE_ID" localSheetId="30">#REF!</definedName>
    <definedName name="shinsei_UKETUKE_OFFICE_ID" localSheetId="31">#REF!</definedName>
    <definedName name="shinsei_UKETUKE_OFFICE_ID" localSheetId="5">#REF!</definedName>
    <definedName name="shinsei_UKETUKE_OFFICE_ID" localSheetId="6">#REF!</definedName>
    <definedName name="shinsei_UKETUKE_OFFICE_ID">#REF!</definedName>
    <definedName name="showsheetflag_設計住宅性能評価申請書H" localSheetId="30">#REF!</definedName>
    <definedName name="showsheetflag_設計住宅性能評価申請書H" localSheetId="31">#REF!</definedName>
    <definedName name="showsheetflag_設計住宅性能評価申請書H" localSheetId="5">#REF!</definedName>
    <definedName name="showsheetflag_設計住宅性能評価申請書H" localSheetId="6">#REF!</definedName>
    <definedName name="showsheetflag_設計住宅性能評価申請書H">#REF!</definedName>
    <definedName name="wk_koujikikan_month" localSheetId="30">#REF!</definedName>
    <definedName name="wk_koujikikan_month" localSheetId="31">#REF!</definedName>
    <definedName name="wk_koujikikan_month" localSheetId="5">#REF!</definedName>
    <definedName name="wk_koujikikan_month" localSheetId="6">#REF!</definedName>
    <definedName name="wk_koujikikan_month">#REF!</definedName>
    <definedName name="wk_koujikikan_year" localSheetId="30">#REF!</definedName>
    <definedName name="wk_koujikikan_year" localSheetId="31">#REF!</definedName>
    <definedName name="wk_koujikikan_year" localSheetId="5">#REF!</definedName>
    <definedName name="wk_koujikikan_year" localSheetId="6">#REF!</definedName>
    <definedName name="wk_koujikikan_year">#REF!</definedName>
    <definedName name="work_tower_N01_3" localSheetId="15">#REF!</definedName>
    <definedName name="work_tower_N01_3" localSheetId="26">#REF!</definedName>
    <definedName name="work_tower_N01_3" localSheetId="27">#REF!</definedName>
    <definedName name="work_tower_N01_3" localSheetId="28">#REF!</definedName>
    <definedName name="work_tower_N01_3" localSheetId="29">#REF!</definedName>
    <definedName name="work_tower_N01_3" localSheetId="30">[1]自己評価書!$AL$9</definedName>
    <definedName name="work_tower_N01_3" localSheetId="31">[1]自己評価書!$AL$9</definedName>
    <definedName name="work_tower_N01_3" localSheetId="21">#REF!</definedName>
    <definedName name="work_tower_N01_3" localSheetId="22">#REF!</definedName>
    <definedName name="work_tower_N01_3" localSheetId="9">#REF!</definedName>
    <definedName name="work_tower_N01_3" localSheetId="10">#REF!</definedName>
    <definedName name="work_tower_N01_3" localSheetId="11">#REF!</definedName>
    <definedName name="work_tower_N01_3" localSheetId="12">#REF!</definedName>
    <definedName name="work_tower_N01_3" localSheetId="13">#REF!</definedName>
    <definedName name="work_tower_N01_3" localSheetId="16">#REF!</definedName>
    <definedName name="work_tower_N01_3" localSheetId="17">#REF!</definedName>
    <definedName name="work_tower_N01_3" localSheetId="23">#REF!</definedName>
    <definedName name="work_tower_N01_3" localSheetId="24">#REF!</definedName>
    <definedName name="work_tower_N01_3" localSheetId="8">#REF!</definedName>
    <definedName name="work_tower_N01_3" localSheetId="5">[1]自己評価書!$AL$9</definedName>
    <definedName name="work_tower_N01_3" localSheetId="14">#REF!</definedName>
    <definedName name="work_tower_N01_3" localSheetId="6">[1]自己評価書!$AL$9</definedName>
    <definedName name="work_tower_N01_3" localSheetId="25">#REF!</definedName>
    <definedName name="work_tower_N01_3">自己評価書!$AI$9</definedName>
    <definedName name="work_tower_N01_6_JIBAN_TYOUSA_1">自己評価書!$AT$12</definedName>
    <definedName name="work_tower_N01_6_JIBAN_TYOUSA_2" localSheetId="30">#REF!</definedName>
    <definedName name="work_tower_N01_6_JIBAN_TYOUSA_2" localSheetId="31">#REF!</definedName>
    <definedName name="work_tower_N01_6_JIBAN_TYOUSA_2" localSheetId="5">#REF!</definedName>
    <definedName name="work_tower_N01_6_JIBAN_TYOUSA_2" localSheetId="6">#REF!</definedName>
    <definedName name="work_tower_N01_6_JIBAN_TYOUSA_2">#REF!</definedName>
    <definedName name="work_tower_N01_6_JIBAN_TYOUSA_3" localSheetId="30">#REF!</definedName>
    <definedName name="work_tower_N01_6_JIBAN_TYOUSA_3" localSheetId="31">#REF!</definedName>
    <definedName name="work_tower_N01_6_JIBAN_TYOUSA_3" localSheetId="5">#REF!</definedName>
    <definedName name="work_tower_N01_6_JIBAN_TYOUSA_3" localSheetId="6">#REF!</definedName>
    <definedName name="work_tower_N01_6_JIBAN_TYOUSA_3">#REF!</definedName>
    <definedName name="work_tower_N01_6_JIBAN_TYOUSA_4" localSheetId="30">#REF!</definedName>
    <definedName name="work_tower_N01_6_JIBAN_TYOUSA_4" localSheetId="31">#REF!</definedName>
    <definedName name="work_tower_N01_6_JIBAN_TYOUSA_4" localSheetId="5">#REF!</definedName>
    <definedName name="work_tower_N01_6_JIBAN_TYOUSA_4" localSheetId="6">#REF!</definedName>
    <definedName name="work_tower_N01_6_JIBAN_TYOUSA_4">#REF!</definedName>
    <definedName name="work_tower_N01_7_KUI_KEI_max" localSheetId="15">#REF!</definedName>
    <definedName name="work_tower_N01_7_KUI_KEI_max" localSheetId="26">#REF!</definedName>
    <definedName name="work_tower_N01_7_KUI_KEI_max" localSheetId="27">#REF!</definedName>
    <definedName name="work_tower_N01_7_KUI_KEI_max" localSheetId="28">#REF!</definedName>
    <definedName name="work_tower_N01_7_KUI_KEI_max" localSheetId="29">#REF!</definedName>
    <definedName name="work_tower_N01_7_KUI_KEI_max" localSheetId="30">[1]自己評価書!$BS$10</definedName>
    <definedName name="work_tower_N01_7_KUI_KEI_max" localSheetId="31">[1]自己評価書!$BS$10</definedName>
    <definedName name="work_tower_N01_7_KUI_KEI_max" localSheetId="21">#REF!</definedName>
    <definedName name="work_tower_N01_7_KUI_KEI_max" localSheetId="22">#REF!</definedName>
    <definedName name="work_tower_N01_7_KUI_KEI_max" localSheetId="9">#REF!</definedName>
    <definedName name="work_tower_N01_7_KUI_KEI_max" localSheetId="10">#REF!</definedName>
    <definedName name="work_tower_N01_7_KUI_KEI_max" localSheetId="11">#REF!</definedName>
    <definedName name="work_tower_N01_7_KUI_KEI_max" localSheetId="12">#REF!</definedName>
    <definedName name="work_tower_N01_7_KUI_KEI_max" localSheetId="13">#REF!</definedName>
    <definedName name="work_tower_N01_7_KUI_KEI_max" localSheetId="16">#REF!</definedName>
    <definedName name="work_tower_N01_7_KUI_KEI_max" localSheetId="17">#REF!</definedName>
    <definedName name="work_tower_N01_7_KUI_KEI_max" localSheetId="23">#REF!</definedName>
    <definedName name="work_tower_N01_7_KUI_KEI_max" localSheetId="24">#REF!</definedName>
    <definedName name="work_tower_N01_7_KUI_KEI_max" localSheetId="8">#REF!</definedName>
    <definedName name="work_tower_N01_7_KUI_KEI_max" localSheetId="5">[1]自己評価書!$BS$10</definedName>
    <definedName name="work_tower_N01_7_KUI_KEI_max" localSheetId="14">#REF!</definedName>
    <definedName name="work_tower_N01_7_KUI_KEI_max" localSheetId="6">[1]自己評価書!$BS$10</definedName>
    <definedName name="work_tower_N01_7_KUI_KEI_max" localSheetId="25">#REF!</definedName>
    <definedName name="work_tower_N01_7_KUI_KEI_max">自己評価書!$BL$10</definedName>
    <definedName name="work_tower_N01_7_KUI_KEI_min" localSheetId="15">#REF!</definedName>
    <definedName name="work_tower_N01_7_KUI_KEI_min" localSheetId="26">#REF!</definedName>
    <definedName name="work_tower_N01_7_KUI_KEI_min" localSheetId="27">#REF!</definedName>
    <definedName name="work_tower_N01_7_KUI_KEI_min" localSheetId="28">#REF!</definedName>
    <definedName name="work_tower_N01_7_KUI_KEI_min" localSheetId="29">#REF!</definedName>
    <definedName name="work_tower_N01_7_KUI_KEI_min" localSheetId="30">[1]自己評価書!$BU$13</definedName>
    <definedName name="work_tower_N01_7_KUI_KEI_min" localSheetId="31">[1]自己評価書!$BU$13</definedName>
    <definedName name="work_tower_N01_7_KUI_KEI_min" localSheetId="21">#REF!</definedName>
    <definedName name="work_tower_N01_7_KUI_KEI_min" localSheetId="22">#REF!</definedName>
    <definedName name="work_tower_N01_7_KUI_KEI_min" localSheetId="9">#REF!</definedName>
    <definedName name="work_tower_N01_7_KUI_KEI_min" localSheetId="10">#REF!</definedName>
    <definedName name="work_tower_N01_7_KUI_KEI_min" localSheetId="11">#REF!</definedName>
    <definedName name="work_tower_N01_7_KUI_KEI_min" localSheetId="12">#REF!</definedName>
    <definedName name="work_tower_N01_7_KUI_KEI_min" localSheetId="13">#REF!</definedName>
    <definedName name="work_tower_N01_7_KUI_KEI_min" localSheetId="16">#REF!</definedName>
    <definedName name="work_tower_N01_7_KUI_KEI_min" localSheetId="17">#REF!</definedName>
    <definedName name="work_tower_N01_7_KUI_KEI_min" localSheetId="23">#REF!</definedName>
    <definedName name="work_tower_N01_7_KUI_KEI_min" localSheetId="24">#REF!</definedName>
    <definedName name="work_tower_N01_7_KUI_KEI_min" localSheetId="8">#REF!</definedName>
    <definedName name="work_tower_N01_7_KUI_KEI_min" localSheetId="5">[1]自己評価書!$BU$13</definedName>
    <definedName name="work_tower_N01_7_KUI_KEI_min" localSheetId="14">#REF!</definedName>
    <definedName name="work_tower_N01_7_KUI_KEI_min" localSheetId="6">[1]自己評価書!$BU$13</definedName>
    <definedName name="work_tower_N01_7_KUI_KEI_min" localSheetId="25">#REF!</definedName>
    <definedName name="work_tower_N01_7_KUI_KEI_min">自己評価書!$BN$13</definedName>
    <definedName name="work_tower_N01_7_KUI_TYOU_max" localSheetId="15">#REF!</definedName>
    <definedName name="work_tower_N01_7_KUI_TYOU_max" localSheetId="26">#REF!</definedName>
    <definedName name="work_tower_N01_7_KUI_TYOU_max" localSheetId="27">#REF!</definedName>
    <definedName name="work_tower_N01_7_KUI_TYOU_max" localSheetId="28">#REF!</definedName>
    <definedName name="work_tower_N01_7_KUI_TYOU_max" localSheetId="29">#REF!</definedName>
    <definedName name="work_tower_N01_7_KUI_TYOU_max" localSheetId="30">[1]自己評価書!$BS$11</definedName>
    <definedName name="work_tower_N01_7_KUI_TYOU_max" localSheetId="31">[1]自己評価書!$BS$11</definedName>
    <definedName name="work_tower_N01_7_KUI_TYOU_max" localSheetId="21">#REF!</definedName>
    <definedName name="work_tower_N01_7_KUI_TYOU_max" localSheetId="22">#REF!</definedName>
    <definedName name="work_tower_N01_7_KUI_TYOU_max" localSheetId="9">#REF!</definedName>
    <definedName name="work_tower_N01_7_KUI_TYOU_max" localSheetId="10">#REF!</definedName>
    <definedName name="work_tower_N01_7_KUI_TYOU_max" localSheetId="11">#REF!</definedName>
    <definedName name="work_tower_N01_7_KUI_TYOU_max" localSheetId="12">#REF!</definedName>
    <definedName name="work_tower_N01_7_KUI_TYOU_max" localSheetId="13">#REF!</definedName>
    <definedName name="work_tower_N01_7_KUI_TYOU_max" localSheetId="16">#REF!</definedName>
    <definedName name="work_tower_N01_7_KUI_TYOU_max" localSheetId="17">#REF!</definedName>
    <definedName name="work_tower_N01_7_KUI_TYOU_max" localSheetId="23">#REF!</definedName>
    <definedName name="work_tower_N01_7_KUI_TYOU_max" localSheetId="24">#REF!</definedName>
    <definedName name="work_tower_N01_7_KUI_TYOU_max" localSheetId="8">#REF!</definedName>
    <definedName name="work_tower_N01_7_KUI_TYOU_max" localSheetId="5">[1]自己評価書!$BS$11</definedName>
    <definedName name="work_tower_N01_7_KUI_TYOU_max" localSheetId="14">#REF!</definedName>
    <definedName name="work_tower_N01_7_KUI_TYOU_max" localSheetId="6">[1]自己評価書!$BS$11</definedName>
    <definedName name="work_tower_N01_7_KUI_TYOU_max" localSheetId="25">#REF!</definedName>
    <definedName name="work_tower_N01_7_KUI_TYOU_max">自己評価書!$BL$11</definedName>
    <definedName name="work_tower_N01_7_KUI_TYOU_min" localSheetId="15">#REF!</definedName>
    <definedName name="work_tower_N01_7_KUI_TYOU_min" localSheetId="26">#REF!</definedName>
    <definedName name="work_tower_N01_7_KUI_TYOU_min" localSheetId="27">#REF!</definedName>
    <definedName name="work_tower_N01_7_KUI_TYOU_min" localSheetId="28">#REF!</definedName>
    <definedName name="work_tower_N01_7_KUI_TYOU_min" localSheetId="29">#REF!</definedName>
    <definedName name="work_tower_N01_7_KUI_TYOU_min" localSheetId="30">[1]自己評価書!$BU$14</definedName>
    <definedName name="work_tower_N01_7_KUI_TYOU_min" localSheetId="31">[1]自己評価書!$BU$14</definedName>
    <definedName name="work_tower_N01_7_KUI_TYOU_min" localSheetId="21">#REF!</definedName>
    <definedName name="work_tower_N01_7_KUI_TYOU_min" localSheetId="22">#REF!</definedName>
    <definedName name="work_tower_N01_7_KUI_TYOU_min" localSheetId="9">#REF!</definedName>
    <definedName name="work_tower_N01_7_KUI_TYOU_min" localSheetId="10">#REF!</definedName>
    <definedName name="work_tower_N01_7_KUI_TYOU_min" localSheetId="11">#REF!</definedName>
    <definedName name="work_tower_N01_7_KUI_TYOU_min" localSheetId="12">#REF!</definedName>
    <definedName name="work_tower_N01_7_KUI_TYOU_min" localSheetId="13">#REF!</definedName>
    <definedName name="work_tower_N01_7_KUI_TYOU_min" localSheetId="16">#REF!</definedName>
    <definedName name="work_tower_N01_7_KUI_TYOU_min" localSheetId="17">#REF!</definedName>
    <definedName name="work_tower_N01_7_KUI_TYOU_min" localSheetId="23">#REF!</definedName>
    <definedName name="work_tower_N01_7_KUI_TYOU_min" localSheetId="24">#REF!</definedName>
    <definedName name="work_tower_N01_7_KUI_TYOU_min" localSheetId="8">#REF!</definedName>
    <definedName name="work_tower_N01_7_KUI_TYOU_min" localSheetId="5">[1]自己評価書!$BU$14</definedName>
    <definedName name="work_tower_N01_7_KUI_TYOU_min" localSheetId="14">#REF!</definedName>
    <definedName name="work_tower_N01_7_KUI_TYOU_min" localSheetId="6">[1]自己評価書!$BU$14</definedName>
    <definedName name="work_tower_N01_7_KUI_TYOU_min" localSheetId="25">#REF!</definedName>
    <definedName name="work_tower_N01_7_KUI_TYOU_min">自己評価書!$BN$14</definedName>
    <definedName name="wsjob_JOB_KIND" localSheetId="30">#REF!</definedName>
    <definedName name="wsjob_JOB_KIND" localSheetId="31">#REF!</definedName>
    <definedName name="wsjob_JOB_KIND" localSheetId="5">#REF!</definedName>
    <definedName name="wsjob_JOB_KIND" localSheetId="6">#REF!</definedName>
    <definedName name="wsjob_JOB_KIND">#REF!</definedName>
    <definedName name="wsjob_TARGET_KIND" localSheetId="30">#REF!</definedName>
    <definedName name="wsjob_TARGET_KIND" localSheetId="31">#REF!</definedName>
    <definedName name="wsjob_TARGET_KIND" localSheetId="5">#REF!</definedName>
    <definedName name="wsjob_TARGET_KIND" localSheetId="6">#REF!</definedName>
    <definedName name="wsjob_TARGET_KIND">#REF!</definedName>
    <definedName name="wsjob_TARGET_KIND__label" localSheetId="30">#REF!</definedName>
    <definedName name="wsjob_TARGET_KIND__label" localSheetId="31">#REF!</definedName>
    <definedName name="wsjob_TARGET_KIND__label" localSheetId="5">#REF!</definedName>
    <definedName name="wsjob_TARGET_KIND__label" localSheetId="6">#REF!</definedName>
    <definedName name="wsjob_TARGET_KIND__label">#REF!</definedName>
    <definedName name="wskakunin__bouka" localSheetId="30">#REF!</definedName>
    <definedName name="wskakunin__bouka" localSheetId="31">#REF!</definedName>
    <definedName name="wskakunin__bouka" localSheetId="5">#REF!</definedName>
    <definedName name="wskakunin__bouka" localSheetId="6">#REF!</definedName>
    <definedName name="wskakunin__bouka">#REF!</definedName>
    <definedName name="wskakunin__kouji" localSheetId="30">#REF!</definedName>
    <definedName name="wskakunin__kouji" localSheetId="31">#REF!</definedName>
    <definedName name="wskakunin__kouji" localSheetId="5">#REF!</definedName>
    <definedName name="wskakunin__kouji" localSheetId="6">#REF!</definedName>
    <definedName name="wskakunin__kouji">#REF!</definedName>
    <definedName name="wskakunin__kuiki" localSheetId="30">#REF!</definedName>
    <definedName name="wskakunin__kuiki" localSheetId="31">#REF!</definedName>
    <definedName name="wskakunin__kuiki" localSheetId="5">#REF!</definedName>
    <definedName name="wskakunin__kuiki" localSheetId="6">#REF!</definedName>
    <definedName name="wskakunin__kuiki">#REF!</definedName>
    <definedName name="wskakunin__tosi_kuiki" localSheetId="30">#REF!</definedName>
    <definedName name="wskakunin__tosi_kuiki" localSheetId="31">#REF!</definedName>
    <definedName name="wskakunin__tosi_kuiki" localSheetId="5">#REF!</definedName>
    <definedName name="wskakunin__tosi_kuiki" localSheetId="6">#REF!</definedName>
    <definedName name="wskakunin__tosi_kuiki">#REF!</definedName>
    <definedName name="wskakunin_BOUKA_22JYO" localSheetId="30">#REF!</definedName>
    <definedName name="wskakunin_BOUKA_22JYO" localSheetId="31">#REF!</definedName>
    <definedName name="wskakunin_BOUKA_22JYO" localSheetId="5">#REF!</definedName>
    <definedName name="wskakunin_BOUKA_22JYO" localSheetId="6">#REF!</definedName>
    <definedName name="wskakunin_BOUKA_22JYO">#REF!</definedName>
    <definedName name="wskakunin_BOUKA_BOUKA" localSheetId="30">#REF!</definedName>
    <definedName name="wskakunin_BOUKA_BOUKA" localSheetId="31">#REF!</definedName>
    <definedName name="wskakunin_BOUKA_BOUKA" localSheetId="5">#REF!</definedName>
    <definedName name="wskakunin_BOUKA_BOUKA" localSheetId="6">#REF!</definedName>
    <definedName name="wskakunin_BOUKA_BOUKA">#REF!</definedName>
    <definedName name="wskakunin_BOUKA_JYUN_BOUKA" localSheetId="30">#REF!</definedName>
    <definedName name="wskakunin_BOUKA_JYUN_BOUKA" localSheetId="31">#REF!</definedName>
    <definedName name="wskakunin_BOUKA_JYUN_BOUKA" localSheetId="5">#REF!</definedName>
    <definedName name="wskakunin_BOUKA_JYUN_BOUKA" localSheetId="6">#REF!</definedName>
    <definedName name="wskakunin_BOUKA_JYUN_BOUKA">#REF!</definedName>
    <definedName name="wskakunin_BOUKA_NASI" localSheetId="30">#REF!</definedName>
    <definedName name="wskakunin_BOUKA_NASI" localSheetId="31">#REF!</definedName>
    <definedName name="wskakunin_BOUKA_NASI" localSheetId="5">#REF!</definedName>
    <definedName name="wskakunin_BOUKA_NASI" localSheetId="6">#REF!</definedName>
    <definedName name="wskakunin_BOUKA_NASI">#REF!</definedName>
    <definedName name="wskakunin_BUILD__address" localSheetId="30">#REF!</definedName>
    <definedName name="wskakunin_BUILD__address" localSheetId="31">#REF!</definedName>
    <definedName name="wskakunin_BUILD__address" localSheetId="5">#REF!</definedName>
    <definedName name="wskakunin_BUILD__address" localSheetId="6">#REF!</definedName>
    <definedName name="wskakunin_BUILD__address">#REF!</definedName>
    <definedName name="wskakunin_BUILD_KEN__ken" localSheetId="30">#REF!</definedName>
    <definedName name="wskakunin_BUILD_KEN__ken" localSheetId="31">#REF!</definedName>
    <definedName name="wskakunin_BUILD_KEN__ken" localSheetId="5">#REF!</definedName>
    <definedName name="wskakunin_BUILD_KEN__ken" localSheetId="6">#REF!</definedName>
    <definedName name="wskakunin_BUILD_KEN__ken">#REF!</definedName>
    <definedName name="wskakunin_BUILD_NAME" localSheetId="30">#REF!</definedName>
    <definedName name="wskakunin_BUILD_NAME" localSheetId="31">#REF!</definedName>
    <definedName name="wskakunin_BUILD_NAME" localSheetId="5">#REF!</definedName>
    <definedName name="wskakunin_BUILD_NAME" localSheetId="6">#REF!</definedName>
    <definedName name="wskakunin_BUILD_NAME">#REF!</definedName>
    <definedName name="wskakunin_dairi1__address" localSheetId="30">#REF!</definedName>
    <definedName name="wskakunin_dairi1__address" localSheetId="31">#REF!</definedName>
    <definedName name="wskakunin_dairi1__address" localSheetId="5">#REF!</definedName>
    <definedName name="wskakunin_dairi1__address" localSheetId="6">#REF!</definedName>
    <definedName name="wskakunin_dairi1__address">#REF!</definedName>
    <definedName name="wskakunin_dairi1__sikaku" localSheetId="30">#REF!</definedName>
    <definedName name="wskakunin_dairi1__sikaku" localSheetId="31">#REF!</definedName>
    <definedName name="wskakunin_dairi1__sikaku" localSheetId="5">#REF!</definedName>
    <definedName name="wskakunin_dairi1__sikaku" localSheetId="6">#REF!</definedName>
    <definedName name="wskakunin_dairi1__sikaku">#REF!</definedName>
    <definedName name="wskakunin_dairi1_JIMU__sikaku" localSheetId="30">#REF!</definedName>
    <definedName name="wskakunin_dairi1_JIMU__sikaku" localSheetId="31">#REF!</definedName>
    <definedName name="wskakunin_dairi1_JIMU__sikaku" localSheetId="5">#REF!</definedName>
    <definedName name="wskakunin_dairi1_JIMU__sikaku" localSheetId="6">#REF!</definedName>
    <definedName name="wskakunin_dairi1_JIMU__sikaku">#REF!</definedName>
    <definedName name="wskakunin_dairi1_JIMU_NAME" localSheetId="30">#REF!</definedName>
    <definedName name="wskakunin_dairi1_JIMU_NAME" localSheetId="31">#REF!</definedName>
    <definedName name="wskakunin_dairi1_JIMU_NAME" localSheetId="5">#REF!</definedName>
    <definedName name="wskakunin_dairi1_JIMU_NAME" localSheetId="6">#REF!</definedName>
    <definedName name="wskakunin_dairi1_JIMU_NAME">#REF!</definedName>
    <definedName name="wskakunin_dairi1_NAME" localSheetId="30">#REF!</definedName>
    <definedName name="wskakunin_dairi1_NAME" localSheetId="31">#REF!</definedName>
    <definedName name="wskakunin_dairi1_NAME" localSheetId="5">#REF!</definedName>
    <definedName name="wskakunin_dairi1_NAME" localSheetId="6">#REF!</definedName>
    <definedName name="wskakunin_dairi1_NAME">#REF!</definedName>
    <definedName name="wskakunin_dairi1_NAME_KANA" localSheetId="30">#REF!</definedName>
    <definedName name="wskakunin_dairi1_NAME_KANA" localSheetId="31">#REF!</definedName>
    <definedName name="wskakunin_dairi1_NAME_KANA" localSheetId="5">#REF!</definedName>
    <definedName name="wskakunin_dairi1_NAME_KANA" localSheetId="6">#REF!</definedName>
    <definedName name="wskakunin_dairi1_NAME_KANA">#REF!</definedName>
    <definedName name="wskakunin_dairi1_TEL" localSheetId="30">#REF!</definedName>
    <definedName name="wskakunin_dairi1_TEL" localSheetId="31">#REF!</definedName>
    <definedName name="wskakunin_dairi1_TEL" localSheetId="5">#REF!</definedName>
    <definedName name="wskakunin_dairi1_TEL" localSheetId="6">#REF!</definedName>
    <definedName name="wskakunin_dairi1_TEL">#REF!</definedName>
    <definedName name="wskakunin_dairi1_ZIP" localSheetId="30">#REF!</definedName>
    <definedName name="wskakunin_dairi1_ZIP" localSheetId="31">#REF!</definedName>
    <definedName name="wskakunin_dairi1_ZIP" localSheetId="5">#REF!</definedName>
    <definedName name="wskakunin_dairi1_ZIP" localSheetId="6">#REF!</definedName>
    <definedName name="wskakunin_dairi1_ZIP">#REF!</definedName>
    <definedName name="wskakunin_KAISU_TIJYOU_SHINSEI" localSheetId="30">#REF!</definedName>
    <definedName name="wskakunin_KAISU_TIJYOU_SHINSEI" localSheetId="31">#REF!</definedName>
    <definedName name="wskakunin_KAISU_TIJYOU_SHINSEI" localSheetId="5">#REF!</definedName>
    <definedName name="wskakunin_KAISU_TIJYOU_SHINSEI" localSheetId="6">#REF!</definedName>
    <definedName name="wskakunin_KAISU_TIJYOU_SHINSEI">#REF!</definedName>
    <definedName name="wskakunin_KAISU_TIKA_SHINSEI__zero" localSheetId="30">#REF!</definedName>
    <definedName name="wskakunin_KAISU_TIKA_SHINSEI__zero" localSheetId="31">#REF!</definedName>
    <definedName name="wskakunin_KAISU_TIKA_SHINSEI__zero" localSheetId="5">#REF!</definedName>
    <definedName name="wskakunin_KAISU_TIKA_SHINSEI__zero" localSheetId="6">#REF!</definedName>
    <definedName name="wskakunin_KAISU_TIKA_SHINSEI__zero">#REF!</definedName>
    <definedName name="wskakunin_kanri1__address" localSheetId="30">#REF!</definedName>
    <definedName name="wskakunin_kanri1__address" localSheetId="31">#REF!</definedName>
    <definedName name="wskakunin_kanri1__address" localSheetId="5">#REF!</definedName>
    <definedName name="wskakunin_kanri1__address" localSheetId="6">#REF!</definedName>
    <definedName name="wskakunin_kanri1__address">#REF!</definedName>
    <definedName name="wskakunin_kanri1__sikaku" localSheetId="30">#REF!</definedName>
    <definedName name="wskakunin_kanri1__sikaku" localSheetId="31">#REF!</definedName>
    <definedName name="wskakunin_kanri1__sikaku" localSheetId="5">#REF!</definedName>
    <definedName name="wskakunin_kanri1__sikaku" localSheetId="6">#REF!</definedName>
    <definedName name="wskakunin_kanri1__sikaku">#REF!</definedName>
    <definedName name="wskakunin_kanri1_JIMU__sikaku" localSheetId="30">#REF!</definedName>
    <definedName name="wskakunin_kanri1_JIMU__sikaku" localSheetId="31">#REF!</definedName>
    <definedName name="wskakunin_kanri1_JIMU__sikaku" localSheetId="5">#REF!</definedName>
    <definedName name="wskakunin_kanri1_JIMU__sikaku" localSheetId="6">#REF!</definedName>
    <definedName name="wskakunin_kanri1_JIMU__sikaku">#REF!</definedName>
    <definedName name="wskakunin_kanri1_JIMU_NAME" localSheetId="30">#REF!</definedName>
    <definedName name="wskakunin_kanri1_JIMU_NAME" localSheetId="31">#REF!</definedName>
    <definedName name="wskakunin_kanri1_JIMU_NAME" localSheetId="5">#REF!</definedName>
    <definedName name="wskakunin_kanri1_JIMU_NAME" localSheetId="6">#REF!</definedName>
    <definedName name="wskakunin_kanri1_JIMU_NAME">#REF!</definedName>
    <definedName name="wskakunin_kanri1_NAME" localSheetId="30">#REF!</definedName>
    <definedName name="wskakunin_kanri1_NAME" localSheetId="31">#REF!</definedName>
    <definedName name="wskakunin_kanri1_NAME" localSheetId="5">#REF!</definedName>
    <definedName name="wskakunin_kanri1_NAME" localSheetId="6">#REF!</definedName>
    <definedName name="wskakunin_kanri1_NAME">#REF!</definedName>
    <definedName name="wskakunin_kanri1_TEL" localSheetId="30">#REF!</definedName>
    <definedName name="wskakunin_kanri1_TEL" localSheetId="31">#REF!</definedName>
    <definedName name="wskakunin_kanri1_TEL" localSheetId="5">#REF!</definedName>
    <definedName name="wskakunin_kanri1_TEL" localSheetId="6">#REF!</definedName>
    <definedName name="wskakunin_kanri1_TEL">#REF!</definedName>
    <definedName name="wskakunin_kanri1_ZIP" localSheetId="30">#REF!</definedName>
    <definedName name="wskakunin_kanri1_ZIP" localSheetId="31">#REF!</definedName>
    <definedName name="wskakunin_kanri1_ZIP" localSheetId="5">#REF!</definedName>
    <definedName name="wskakunin_kanri1_ZIP" localSheetId="6">#REF!</definedName>
    <definedName name="wskakunin_kanri1_ZIP">#REF!</definedName>
    <definedName name="wskakunin_KENTIKU_MENSEKI_SHINSEI" localSheetId="30">#REF!</definedName>
    <definedName name="wskakunin_KENTIKU_MENSEKI_SHINSEI" localSheetId="31">#REF!</definedName>
    <definedName name="wskakunin_KENTIKU_MENSEKI_SHINSEI" localSheetId="5">#REF!</definedName>
    <definedName name="wskakunin_KENTIKU_MENSEKI_SHINSEI" localSheetId="6">#REF!</definedName>
    <definedName name="wskakunin_KENTIKU_MENSEKI_SHINSEI">#REF!</definedName>
    <definedName name="wskakunin_KOUJI_ITEN" localSheetId="30">#REF!</definedName>
    <definedName name="wskakunin_KOUJI_ITEN" localSheetId="31">#REF!</definedName>
    <definedName name="wskakunin_KOUJI_ITEN" localSheetId="5">#REF!</definedName>
    <definedName name="wskakunin_KOUJI_ITEN" localSheetId="6">#REF!</definedName>
    <definedName name="wskakunin_KOUJI_ITEN">#REF!</definedName>
    <definedName name="wskakunin_KOUJI_KAITIKU" localSheetId="30">#REF!</definedName>
    <definedName name="wskakunin_KOUJI_KAITIKU" localSheetId="31">#REF!</definedName>
    <definedName name="wskakunin_KOUJI_KAITIKU" localSheetId="5">#REF!</definedName>
    <definedName name="wskakunin_KOUJI_KAITIKU" localSheetId="6">#REF!</definedName>
    <definedName name="wskakunin_KOUJI_KAITIKU">#REF!</definedName>
    <definedName name="wskakunin_KOUJI_KANRYOU_YOTEI_DATE" localSheetId="30">#REF!</definedName>
    <definedName name="wskakunin_KOUJI_KANRYOU_YOTEI_DATE" localSheetId="31">#REF!</definedName>
    <definedName name="wskakunin_KOUJI_KANRYOU_YOTEI_DATE" localSheetId="5">#REF!</definedName>
    <definedName name="wskakunin_KOUJI_KANRYOU_YOTEI_DATE" localSheetId="6">#REF!</definedName>
    <definedName name="wskakunin_KOUJI_KANRYOU_YOTEI_DATE">#REF!</definedName>
    <definedName name="wskakunin_KOUJI_SINTIKU" localSheetId="30">#REF!</definedName>
    <definedName name="wskakunin_KOUJI_SINTIKU" localSheetId="31">#REF!</definedName>
    <definedName name="wskakunin_KOUJI_SINTIKU" localSheetId="5">#REF!</definedName>
    <definedName name="wskakunin_KOUJI_SINTIKU" localSheetId="6">#REF!</definedName>
    <definedName name="wskakunin_KOUJI_SINTIKU">#REF!</definedName>
    <definedName name="wskakunin_KOUJI_TYAKUSYU_YOTEI_DATE" localSheetId="30">#REF!</definedName>
    <definedName name="wskakunin_KOUJI_TYAKUSYU_YOTEI_DATE" localSheetId="31">#REF!</definedName>
    <definedName name="wskakunin_KOUJI_TYAKUSYU_YOTEI_DATE" localSheetId="5">#REF!</definedName>
    <definedName name="wskakunin_KOUJI_TYAKUSYU_YOTEI_DATE" localSheetId="6">#REF!</definedName>
    <definedName name="wskakunin_KOUJI_TYAKUSYU_YOTEI_DATE">#REF!</definedName>
    <definedName name="wskakunin_KOUJI_ZOUTIKU" localSheetId="30">#REF!</definedName>
    <definedName name="wskakunin_KOUJI_ZOUTIKU" localSheetId="31">#REF!</definedName>
    <definedName name="wskakunin_KOUJI_ZOUTIKU" localSheetId="5">#REF!</definedName>
    <definedName name="wskakunin_KOUJI_ZOUTIKU" localSheetId="6">#REF!</definedName>
    <definedName name="wskakunin_KOUJI_ZOUTIKU">#REF!</definedName>
    <definedName name="wskakunin_KOUZOU1" localSheetId="30">#REF!</definedName>
    <definedName name="wskakunin_KOUZOU1" localSheetId="31">#REF!</definedName>
    <definedName name="wskakunin_KOUZOU1" localSheetId="5">#REF!</definedName>
    <definedName name="wskakunin_KOUZOU1" localSheetId="6">#REF!</definedName>
    <definedName name="wskakunin_KOUZOU1">#REF!</definedName>
    <definedName name="wskakunin_KUIKI_HISETTEI" localSheetId="30">#REF!</definedName>
    <definedName name="wskakunin_KUIKI_HISETTEI" localSheetId="31">#REF!</definedName>
    <definedName name="wskakunin_KUIKI_HISETTEI" localSheetId="5">#REF!</definedName>
    <definedName name="wskakunin_KUIKI_HISETTEI" localSheetId="6">#REF!</definedName>
    <definedName name="wskakunin_KUIKI_HISETTEI">#REF!</definedName>
    <definedName name="wskakunin_KUIKI_JYUN_TOSHI" localSheetId="30">#REF!</definedName>
    <definedName name="wskakunin_KUIKI_JYUN_TOSHI" localSheetId="31">#REF!</definedName>
    <definedName name="wskakunin_KUIKI_JYUN_TOSHI" localSheetId="5">#REF!</definedName>
    <definedName name="wskakunin_KUIKI_JYUN_TOSHI" localSheetId="6">#REF!</definedName>
    <definedName name="wskakunin_KUIKI_JYUN_TOSHI">#REF!</definedName>
    <definedName name="wskakunin_KUIKI_KUIKIGAI" localSheetId="30">#REF!</definedName>
    <definedName name="wskakunin_KUIKI_KUIKIGAI" localSheetId="31">#REF!</definedName>
    <definedName name="wskakunin_KUIKI_KUIKIGAI" localSheetId="5">#REF!</definedName>
    <definedName name="wskakunin_KUIKI_KUIKIGAI" localSheetId="6">#REF!</definedName>
    <definedName name="wskakunin_KUIKI_KUIKIGAI">#REF!</definedName>
    <definedName name="wskakunin_KUIKI_SIGAIKA" localSheetId="30">#REF!</definedName>
    <definedName name="wskakunin_KUIKI_SIGAIKA" localSheetId="31">#REF!</definedName>
    <definedName name="wskakunin_KUIKI_SIGAIKA" localSheetId="5">#REF!</definedName>
    <definedName name="wskakunin_KUIKI_SIGAIKA" localSheetId="6">#REF!</definedName>
    <definedName name="wskakunin_KUIKI_SIGAIKA">#REF!</definedName>
    <definedName name="wskakunin_KUIKI_TOSI" localSheetId="30">#REF!</definedName>
    <definedName name="wskakunin_KUIKI_TOSI" localSheetId="31">#REF!</definedName>
    <definedName name="wskakunin_KUIKI_TOSI" localSheetId="5">#REF!</definedName>
    <definedName name="wskakunin_KUIKI_TOSI" localSheetId="6">#REF!</definedName>
    <definedName name="wskakunin_KUIKI_TOSI">#REF!</definedName>
    <definedName name="wskakunin_KUIKI_TYOSEI" localSheetId="30">#REF!</definedName>
    <definedName name="wskakunin_KUIKI_TYOSEI" localSheetId="31">#REF!</definedName>
    <definedName name="wskakunin_KUIKI_TYOSEI" localSheetId="5">#REF!</definedName>
    <definedName name="wskakunin_KUIKI_TYOSEI" localSheetId="6">#REF!</definedName>
    <definedName name="wskakunin_KUIKI_TYOSEI">#REF!</definedName>
    <definedName name="wskakunin_NOBE_MENSEKI_BUILD_SHINSEI" localSheetId="30">#REF!</definedName>
    <definedName name="wskakunin_NOBE_MENSEKI_BUILD_SHINSEI" localSheetId="31">#REF!</definedName>
    <definedName name="wskakunin_NOBE_MENSEKI_BUILD_SHINSEI" localSheetId="5">#REF!</definedName>
    <definedName name="wskakunin_NOBE_MENSEKI_BUILD_SHINSEI" localSheetId="6">#REF!</definedName>
    <definedName name="wskakunin_NOBE_MENSEKI_BUILD_SHINSEI">#REF!</definedName>
    <definedName name="wskakunin_NOBE_MENSEKI_JYUTAKU_SHINSEI" localSheetId="30">#REF!</definedName>
    <definedName name="wskakunin_NOBE_MENSEKI_JYUTAKU_SHINSEI" localSheetId="31">#REF!</definedName>
    <definedName name="wskakunin_NOBE_MENSEKI_JYUTAKU_SHINSEI" localSheetId="5">#REF!</definedName>
    <definedName name="wskakunin_NOBE_MENSEKI_JYUTAKU_SHINSEI" localSheetId="6">#REF!</definedName>
    <definedName name="wskakunin_NOBE_MENSEKI_JYUTAKU_SHINSEI">#REF!</definedName>
    <definedName name="wskakunin_owner1__address" localSheetId="30">#REF!</definedName>
    <definedName name="wskakunin_owner1__address" localSheetId="31">#REF!</definedName>
    <definedName name="wskakunin_owner1__address" localSheetId="5">#REF!</definedName>
    <definedName name="wskakunin_owner1__address" localSheetId="6">#REF!</definedName>
    <definedName name="wskakunin_owner1__address">#REF!</definedName>
    <definedName name="wskakunin_owner1_JIMU_NAME" localSheetId="30">#REF!</definedName>
    <definedName name="wskakunin_owner1_JIMU_NAME" localSheetId="31">#REF!</definedName>
    <definedName name="wskakunin_owner1_JIMU_NAME" localSheetId="5">#REF!</definedName>
    <definedName name="wskakunin_owner1_JIMU_NAME" localSheetId="6">#REF!</definedName>
    <definedName name="wskakunin_owner1_JIMU_NAME">#REF!</definedName>
    <definedName name="wskakunin_owner1_JIMU_NAME_KANA" localSheetId="30">#REF!</definedName>
    <definedName name="wskakunin_owner1_JIMU_NAME_KANA" localSheetId="31">#REF!</definedName>
    <definedName name="wskakunin_owner1_JIMU_NAME_KANA" localSheetId="5">#REF!</definedName>
    <definedName name="wskakunin_owner1_JIMU_NAME_KANA" localSheetId="6">#REF!</definedName>
    <definedName name="wskakunin_owner1_JIMU_NAME_KANA">#REF!</definedName>
    <definedName name="wskakunin_owner1_NAME" localSheetId="30">#REF!</definedName>
    <definedName name="wskakunin_owner1_NAME" localSheetId="31">#REF!</definedName>
    <definedName name="wskakunin_owner1_NAME" localSheetId="5">#REF!</definedName>
    <definedName name="wskakunin_owner1_NAME" localSheetId="6">#REF!</definedName>
    <definedName name="wskakunin_owner1_NAME">#REF!</definedName>
    <definedName name="wskakunin_owner1_NAME_KANA" localSheetId="30">#REF!</definedName>
    <definedName name="wskakunin_owner1_NAME_KANA" localSheetId="31">#REF!</definedName>
    <definedName name="wskakunin_owner1_NAME_KANA" localSheetId="5">#REF!</definedName>
    <definedName name="wskakunin_owner1_NAME_KANA" localSheetId="6">#REF!</definedName>
    <definedName name="wskakunin_owner1_NAME_KANA">#REF!</definedName>
    <definedName name="wskakunin_owner1_POST" localSheetId="30">#REF!</definedName>
    <definedName name="wskakunin_owner1_POST" localSheetId="31">#REF!</definedName>
    <definedName name="wskakunin_owner1_POST" localSheetId="5">#REF!</definedName>
    <definedName name="wskakunin_owner1_POST" localSheetId="6">#REF!</definedName>
    <definedName name="wskakunin_owner1_POST">#REF!</definedName>
    <definedName name="wskakunin_owner1_POST_KANA" localSheetId="30">#REF!</definedName>
    <definedName name="wskakunin_owner1_POST_KANA" localSheetId="31">#REF!</definedName>
    <definedName name="wskakunin_owner1_POST_KANA" localSheetId="5">#REF!</definedName>
    <definedName name="wskakunin_owner1_POST_KANA" localSheetId="6">#REF!</definedName>
    <definedName name="wskakunin_owner1_POST_KANA">#REF!</definedName>
    <definedName name="wskakunin_owner1_TEL" localSheetId="30">#REF!</definedName>
    <definedName name="wskakunin_owner1_TEL" localSheetId="31">#REF!</definedName>
    <definedName name="wskakunin_owner1_TEL" localSheetId="5">#REF!</definedName>
    <definedName name="wskakunin_owner1_TEL" localSheetId="6">#REF!</definedName>
    <definedName name="wskakunin_owner1_TEL">#REF!</definedName>
    <definedName name="wskakunin_owner1_ZIP" localSheetId="30">#REF!</definedName>
    <definedName name="wskakunin_owner1_ZIP" localSheetId="31">#REF!</definedName>
    <definedName name="wskakunin_owner1_ZIP" localSheetId="5">#REF!</definedName>
    <definedName name="wskakunin_owner1_ZIP" localSheetId="6">#REF!</definedName>
    <definedName name="wskakunin_owner1_ZIP">#REF!</definedName>
    <definedName name="wskakunin_p4_1__kouji" localSheetId="30">#REF!</definedName>
    <definedName name="wskakunin_p4_1__kouji" localSheetId="31">#REF!</definedName>
    <definedName name="wskakunin_p4_1__kouji" localSheetId="5">#REF!</definedName>
    <definedName name="wskakunin_p4_1__kouji" localSheetId="6">#REF!</definedName>
    <definedName name="wskakunin_p4_1__kouji">#REF!</definedName>
    <definedName name="wskakunin_p4_1_KAISU_TIKAI" localSheetId="30">#REF!</definedName>
    <definedName name="wskakunin_p4_1_KAISU_TIKAI" localSheetId="31">#REF!</definedName>
    <definedName name="wskakunin_p4_1_KAISU_TIKAI" localSheetId="5">#REF!</definedName>
    <definedName name="wskakunin_p4_1_KAISU_TIKAI" localSheetId="6">#REF!</definedName>
    <definedName name="wskakunin_p4_1_KAISU_TIKAI">#REF!</definedName>
    <definedName name="wskakunin_p4_1_KAISU_TIKAI_NOZOKU" localSheetId="30">#REF!</definedName>
    <definedName name="wskakunin_p4_1_KAISU_TIKAI_NOZOKU" localSheetId="31">#REF!</definedName>
    <definedName name="wskakunin_p4_1_KAISU_TIKAI_NOZOKU" localSheetId="5">#REF!</definedName>
    <definedName name="wskakunin_p4_1_KAISU_TIKAI_NOZOKU" localSheetId="6">#REF!</definedName>
    <definedName name="wskakunin_p4_1_KAISU_TIKAI_NOZOKU">#REF!</definedName>
    <definedName name="wskakunin_p4_1_KOUZOU1" localSheetId="30">#REF!</definedName>
    <definedName name="wskakunin_p4_1_KOUZOU1" localSheetId="31">#REF!</definedName>
    <definedName name="wskakunin_p4_1_KOUZOU1" localSheetId="5">#REF!</definedName>
    <definedName name="wskakunin_p4_1_KOUZOU1" localSheetId="6">#REF!</definedName>
    <definedName name="wskakunin_p4_1_KOUZOU1">#REF!</definedName>
    <definedName name="wskakunin_p4_1_KOUZOU2" localSheetId="30">#REF!</definedName>
    <definedName name="wskakunin_p4_1_KOUZOU2" localSheetId="31">#REF!</definedName>
    <definedName name="wskakunin_p4_1_KOUZOU2" localSheetId="5">#REF!</definedName>
    <definedName name="wskakunin_p4_1_KOUZOU2" localSheetId="6">#REF!</definedName>
    <definedName name="wskakunin_p4_1_KOUZOU2">#REF!</definedName>
    <definedName name="wskakunin_p4_1_TAKASA_KEN_MAX" localSheetId="30">#REF!</definedName>
    <definedName name="wskakunin_p4_1_TAKASA_KEN_MAX" localSheetId="31">#REF!</definedName>
    <definedName name="wskakunin_p4_1_TAKASA_KEN_MAX" localSheetId="5">#REF!</definedName>
    <definedName name="wskakunin_p4_1_TAKASA_KEN_MAX" localSheetId="6">#REF!</definedName>
    <definedName name="wskakunin_p4_1_TAKASA_KEN_MAX">#REF!</definedName>
    <definedName name="wskakunin_p4_1_TAKASA_MAX" localSheetId="30">#REF!</definedName>
    <definedName name="wskakunin_p4_1_TAKASA_MAX" localSheetId="31">#REF!</definedName>
    <definedName name="wskakunin_p4_1_TAKASA_MAX" localSheetId="5">#REF!</definedName>
    <definedName name="wskakunin_p4_1_TAKASA_MAX" localSheetId="6">#REF!</definedName>
    <definedName name="wskakunin_p4_1_TAKASA_MAX">#REF!</definedName>
    <definedName name="wskakunin_p4_1_youto1_YOUTO" localSheetId="30">#REF!</definedName>
    <definedName name="wskakunin_p4_1_youto1_YOUTO" localSheetId="31">#REF!</definedName>
    <definedName name="wskakunin_p4_1_youto1_YOUTO" localSheetId="5">#REF!</definedName>
    <definedName name="wskakunin_p4_1_youto1_YOUTO" localSheetId="6">#REF!</definedName>
    <definedName name="wskakunin_p4_1_youto1_YOUTO">#REF!</definedName>
    <definedName name="wskakunin_p4_1_youto1_YOUTO_CODE" localSheetId="30">#REF!</definedName>
    <definedName name="wskakunin_p4_1_youto1_YOUTO_CODE" localSheetId="31">#REF!</definedName>
    <definedName name="wskakunin_p4_1_youto1_YOUTO_CODE" localSheetId="5">#REF!</definedName>
    <definedName name="wskakunin_p4_1_youto1_YOUTO_CODE" localSheetId="6">#REF!</definedName>
    <definedName name="wskakunin_p4_1_youto1_YOUTO_CODE">#REF!</definedName>
    <definedName name="wskakunin_sekkei1__address" localSheetId="30">#REF!</definedName>
    <definedName name="wskakunin_sekkei1__address" localSheetId="31">#REF!</definedName>
    <definedName name="wskakunin_sekkei1__address" localSheetId="5">#REF!</definedName>
    <definedName name="wskakunin_sekkei1__address" localSheetId="6">#REF!</definedName>
    <definedName name="wskakunin_sekkei1__address">#REF!</definedName>
    <definedName name="wskakunin_sekkei1__sikaku" localSheetId="30">#REF!</definedName>
    <definedName name="wskakunin_sekkei1__sikaku" localSheetId="31">#REF!</definedName>
    <definedName name="wskakunin_sekkei1__sikaku" localSheetId="5">#REF!</definedName>
    <definedName name="wskakunin_sekkei1__sikaku" localSheetId="6">#REF!</definedName>
    <definedName name="wskakunin_sekkei1__sikaku">#REF!</definedName>
    <definedName name="wskakunin_sekkei1_JIMU__sikaku" localSheetId="30">#REF!</definedName>
    <definedName name="wskakunin_sekkei1_JIMU__sikaku" localSheetId="31">#REF!</definedName>
    <definedName name="wskakunin_sekkei1_JIMU__sikaku" localSheetId="5">#REF!</definedName>
    <definedName name="wskakunin_sekkei1_JIMU__sikaku" localSheetId="6">#REF!</definedName>
    <definedName name="wskakunin_sekkei1_JIMU__sikaku">#REF!</definedName>
    <definedName name="wskakunin_sekkei1_JIMU_NAME" localSheetId="30">#REF!</definedName>
    <definedName name="wskakunin_sekkei1_JIMU_NAME" localSheetId="31">#REF!</definedName>
    <definedName name="wskakunin_sekkei1_JIMU_NAME" localSheetId="5">#REF!</definedName>
    <definedName name="wskakunin_sekkei1_JIMU_NAME" localSheetId="6">#REF!</definedName>
    <definedName name="wskakunin_sekkei1_JIMU_NAME">#REF!</definedName>
    <definedName name="wskakunin_sekkei1_NAME" localSheetId="30">#REF!</definedName>
    <definedName name="wskakunin_sekkei1_NAME" localSheetId="31">#REF!</definedName>
    <definedName name="wskakunin_sekkei1_NAME" localSheetId="5">#REF!</definedName>
    <definedName name="wskakunin_sekkei1_NAME" localSheetId="6">#REF!</definedName>
    <definedName name="wskakunin_sekkei1_NAME">#REF!</definedName>
    <definedName name="wskakunin_sekkei1_TEL" localSheetId="30">#REF!</definedName>
    <definedName name="wskakunin_sekkei1_TEL" localSheetId="31">#REF!</definedName>
    <definedName name="wskakunin_sekkei1_TEL" localSheetId="5">#REF!</definedName>
    <definedName name="wskakunin_sekkei1_TEL" localSheetId="6">#REF!</definedName>
    <definedName name="wskakunin_sekkei1_TEL">#REF!</definedName>
    <definedName name="wskakunin_sekkei1_ZIP" localSheetId="30">#REF!</definedName>
    <definedName name="wskakunin_sekkei1_ZIP" localSheetId="31">#REF!</definedName>
    <definedName name="wskakunin_sekkei1_ZIP" localSheetId="5">#REF!</definedName>
    <definedName name="wskakunin_sekkei1_ZIP" localSheetId="6">#REF!</definedName>
    <definedName name="wskakunin_sekkei1_ZIP">#REF!</definedName>
    <definedName name="wskakunin_sekou1__address" localSheetId="30">#REF!</definedName>
    <definedName name="wskakunin_sekou1__address" localSheetId="31">#REF!</definedName>
    <definedName name="wskakunin_sekou1__address" localSheetId="5">#REF!</definedName>
    <definedName name="wskakunin_sekou1__address" localSheetId="6">#REF!</definedName>
    <definedName name="wskakunin_sekou1__address">#REF!</definedName>
    <definedName name="wskakunin_sekou1_JIMU_NAME" localSheetId="30">#REF!</definedName>
    <definedName name="wskakunin_sekou1_JIMU_NAME" localSheetId="31">#REF!</definedName>
    <definedName name="wskakunin_sekou1_JIMU_NAME" localSheetId="5">#REF!</definedName>
    <definedName name="wskakunin_sekou1_JIMU_NAME" localSheetId="6">#REF!</definedName>
    <definedName name="wskakunin_sekou1_JIMU_NAME">#REF!</definedName>
    <definedName name="wskakunin_sekou1_NAME" localSheetId="30">#REF!</definedName>
    <definedName name="wskakunin_sekou1_NAME" localSheetId="31">#REF!</definedName>
    <definedName name="wskakunin_sekou1_NAME" localSheetId="5">#REF!</definedName>
    <definedName name="wskakunin_sekou1_NAME" localSheetId="6">#REF!</definedName>
    <definedName name="wskakunin_sekou1_NAME">#REF!</definedName>
    <definedName name="wskakunin_sekou1_SEKOU__sikaku" localSheetId="30">#REF!</definedName>
    <definedName name="wskakunin_sekou1_SEKOU__sikaku" localSheetId="31">#REF!</definedName>
    <definedName name="wskakunin_sekou1_SEKOU__sikaku" localSheetId="5">#REF!</definedName>
    <definedName name="wskakunin_sekou1_SEKOU__sikaku" localSheetId="6">#REF!</definedName>
    <definedName name="wskakunin_sekou1_SEKOU__sikaku">#REF!</definedName>
    <definedName name="wskakunin_sekou1_TEL" localSheetId="30">#REF!</definedName>
    <definedName name="wskakunin_sekou1_TEL" localSheetId="31">#REF!</definedName>
    <definedName name="wskakunin_sekou1_TEL" localSheetId="5">#REF!</definedName>
    <definedName name="wskakunin_sekou1_TEL" localSheetId="6">#REF!</definedName>
    <definedName name="wskakunin_sekou1_TEL">#REF!</definedName>
    <definedName name="wskakunin_sekou1_ZIP" localSheetId="30">#REF!</definedName>
    <definedName name="wskakunin_sekou1_ZIP" localSheetId="31">#REF!</definedName>
    <definedName name="wskakunin_sekou1_ZIP" localSheetId="5">#REF!</definedName>
    <definedName name="wskakunin_sekou1_ZIP" localSheetId="6">#REF!</definedName>
    <definedName name="wskakunin_sekou1_ZIP">#REF!</definedName>
    <definedName name="wskakunin_SHIKITI_MENSEKI_1_TOTAL" localSheetId="30">#REF!</definedName>
    <definedName name="wskakunin_SHIKITI_MENSEKI_1_TOTAL" localSheetId="31">#REF!</definedName>
    <definedName name="wskakunin_SHIKITI_MENSEKI_1_TOTAL" localSheetId="5">#REF!</definedName>
    <definedName name="wskakunin_SHIKITI_MENSEKI_1_TOTAL" localSheetId="6">#REF!</definedName>
    <definedName name="wskakunin_SHIKITI_MENSEKI_1_TOTAL">#REF!</definedName>
    <definedName name="wskakunin_SHINSEI_DATE" localSheetId="30">#REF!</definedName>
    <definedName name="wskakunin_SHINSEI_DATE" localSheetId="31">#REF!</definedName>
    <definedName name="wskakunin_SHINSEI_DATE" localSheetId="5">#REF!</definedName>
    <definedName name="wskakunin_SHINSEI_DATE" localSheetId="6">#REF!</definedName>
    <definedName name="wskakunin_SHINSEI_DATE">#REF!</definedName>
    <definedName name="wskakunin_YOUTO" localSheetId="30">#REF!</definedName>
    <definedName name="wskakunin_YOUTO" localSheetId="31">#REF!</definedName>
    <definedName name="wskakunin_YOUTO" localSheetId="5">#REF!</definedName>
    <definedName name="wskakunin_YOUTO" localSheetId="6">#REF!</definedName>
    <definedName name="wskakunin_YOUTO">#REF!</definedName>
    <definedName name="wskakunin_YOUTO_TIIKI_A" localSheetId="30">#REF!</definedName>
    <definedName name="wskakunin_YOUTO_TIIKI_A" localSheetId="31">#REF!</definedName>
    <definedName name="wskakunin_YOUTO_TIIKI_A" localSheetId="5">#REF!</definedName>
    <definedName name="wskakunin_YOUTO_TIIKI_A" localSheetId="6">#REF!</definedName>
    <definedName name="wskakunin_YOUTO_TIIKI_A">#REF!</definedName>
    <definedName name="スラブ厚" localSheetId="30">#REF!</definedName>
    <definedName name="スラブ厚" localSheetId="31">#REF!</definedName>
    <definedName name="スラブ厚" localSheetId="5">#REF!</definedName>
    <definedName name="スラブ厚" localSheetId="6">#REF!</definedName>
    <definedName name="スラブ厚">#REF!</definedName>
    <definedName name="チェックＢＯＸ" localSheetId="30">#REF!</definedName>
    <definedName name="チェックＢＯＸ" localSheetId="31">#REF!</definedName>
    <definedName name="チェックＢＯＸ" localSheetId="5">#REF!</definedName>
    <definedName name="チェックＢＯＸ" localSheetId="6">#REF!</definedName>
    <definedName name="チェックＢＯＸ">#REF!</definedName>
    <definedName name="異なる天井" localSheetId="30">#REF!</definedName>
    <definedName name="異なる天井" localSheetId="31">#REF!</definedName>
    <definedName name="異なる天井" localSheetId="5">#REF!</definedName>
    <definedName name="異なる天井" localSheetId="6">#REF!</definedName>
    <definedName name="異なる天井">#REF!</definedName>
    <definedName name="温熱環境に関すること" localSheetId="30">#REF!</definedName>
    <definedName name="温熱環境に関すること" localSheetId="31">#REF!</definedName>
    <definedName name="温熱環境に関すること" localSheetId="5">#REF!</definedName>
    <definedName name="温熱環境に関すること" localSheetId="6">#REF!</definedName>
    <definedName name="温熱環境に関すること">#REF!</definedName>
    <definedName name="界床" localSheetId="30">#REF!</definedName>
    <definedName name="界床" localSheetId="31">#REF!</definedName>
    <definedName name="界床" localSheetId="5">#REF!</definedName>
    <definedName name="界床" localSheetId="6">#REF!</definedName>
    <definedName name="界床">#REF!</definedName>
    <definedName name="開口部住戸位置" localSheetId="30">#REF!</definedName>
    <definedName name="開口部住戸位置" localSheetId="31">#REF!</definedName>
    <definedName name="開口部住戸位置" localSheetId="5">#REF!</definedName>
    <definedName name="開口部住戸位置" localSheetId="6">#REF!</definedName>
    <definedName name="開口部住戸位置">#REF!</definedName>
    <definedName name="躯体天井" localSheetId="30">#REF!</definedName>
    <definedName name="躯体天井" localSheetId="31">#REF!</definedName>
    <definedName name="躯体天井" localSheetId="5">#REF!</definedName>
    <definedName name="躯体天井" localSheetId="6">#REF!</definedName>
    <definedName name="躯体天井">#REF!</definedName>
    <definedName name="軽量床衝撃音対策" localSheetId="30">#REF!</definedName>
    <definedName name="軽量床衝撃音対策" localSheetId="31">#REF!</definedName>
    <definedName name="軽量床衝撃音対策" localSheetId="5">#REF!</definedName>
    <definedName name="軽量床衝撃音対策" localSheetId="6">#REF!</definedName>
    <definedName name="軽量床衝撃音対策">#REF!</definedName>
    <definedName name="杭種" localSheetId="30">#REF!</definedName>
    <definedName name="杭種" localSheetId="31">#REF!</definedName>
    <definedName name="杭種" localSheetId="5">#REF!</definedName>
    <definedName name="杭種" localSheetId="6">#REF!</definedName>
    <definedName name="杭種">#REF!</definedName>
    <definedName name="重量床衝撃音対策" localSheetId="30">#REF!</definedName>
    <definedName name="重量床衝撃音対策" localSheetId="31">#REF!</definedName>
    <definedName name="重量床衝撃音対策" localSheetId="5">#REF!</definedName>
    <definedName name="重量床衝撃音対策" localSheetId="6">#REF!</definedName>
    <definedName name="重量床衝撃音対策">#REF!</definedName>
    <definedName name="出入口" localSheetId="30">#REF!</definedName>
    <definedName name="出入口" localSheetId="31">#REF!</definedName>
    <definedName name="出入口" localSheetId="5">#REF!</definedName>
    <definedName name="出入口" localSheetId="6">#REF!</definedName>
    <definedName name="出入口">#REF!</definedName>
    <definedName name="選択" localSheetId="30">#REF!</definedName>
    <definedName name="選択" localSheetId="31">#REF!</definedName>
    <definedName name="選択" localSheetId="5">#REF!</definedName>
    <definedName name="選択" localSheetId="6">#REF!</definedName>
    <definedName name="選択">#REF!</definedName>
    <definedName name="選択○×" localSheetId="30">#REF!</definedName>
    <definedName name="選択○×" localSheetId="31">#REF!</definedName>
    <definedName name="選択○×" localSheetId="5">#REF!</definedName>
    <definedName name="選択○×" localSheetId="6">#REF!</definedName>
    <definedName name="選択○×">#REF!</definedName>
    <definedName name="地域区分" localSheetId="30">#REF!</definedName>
    <definedName name="地域区分" localSheetId="31">#REF!</definedName>
    <definedName name="地域区分" localSheetId="5">#REF!</definedName>
    <definedName name="地域区分" localSheetId="6">#REF!</definedName>
    <definedName name="地域区分">#REF!</definedName>
    <definedName name="地盤調査方法" localSheetId="30">#REF!</definedName>
    <definedName name="地盤調査方法" localSheetId="31">#REF!</definedName>
    <definedName name="地盤調査方法" localSheetId="5">#REF!</definedName>
    <definedName name="地盤調査方法" localSheetId="6">#REF!</definedName>
    <definedName name="地盤調査方法">#REF!</definedName>
    <definedName name="直接基礎_形式" localSheetId="30">#REF!</definedName>
    <definedName name="直接基礎_形式" localSheetId="31">#REF!</definedName>
    <definedName name="直接基礎_形式" localSheetId="5">#REF!</definedName>
    <definedName name="直接基礎_形式" localSheetId="6">#REF!</definedName>
    <definedName name="直接基礎_形式">#REF!</definedName>
    <definedName name="直接基礎_構造方法" localSheetId="30">#REF!</definedName>
    <definedName name="直接基礎_構造方法" localSheetId="31">#REF!</definedName>
    <definedName name="直接基礎_構造方法" localSheetId="5">#REF!</definedName>
    <definedName name="直接基礎_構造方法" localSheetId="6">#REF!</definedName>
    <definedName name="直接基礎_構造方法">#REF!</definedName>
    <definedName name="等級_320" localSheetId="30">#REF!</definedName>
    <definedName name="等級_320" localSheetId="31">#REF!</definedName>
    <definedName name="等級_320" localSheetId="5">#REF!</definedName>
    <definedName name="等級_320" localSheetId="6">#REF!</definedName>
    <definedName name="等級_320">#REF!</definedName>
    <definedName name="等級0_2" localSheetId="30">#REF!</definedName>
    <definedName name="等級0_2" localSheetId="31">#REF!</definedName>
    <definedName name="等級0_2" localSheetId="5">#REF!</definedName>
    <definedName name="等級0_2" localSheetId="6">#REF!</definedName>
    <definedName name="等級0_2">#REF!</definedName>
    <definedName name="等級0_3" localSheetId="30">#REF!</definedName>
    <definedName name="等級0_3" localSheetId="31">#REF!</definedName>
    <definedName name="等級0_3" localSheetId="5">#REF!</definedName>
    <definedName name="等級0_3" localSheetId="6">#REF!</definedName>
    <definedName name="等級0_3">#REF!</definedName>
    <definedName name="等級0_4" localSheetId="30">#REF!</definedName>
    <definedName name="等級0_4" localSheetId="31">#REF!</definedName>
    <definedName name="等級0_4" localSheetId="5">#REF!</definedName>
    <definedName name="等級0_4" localSheetId="6">#REF!</definedName>
    <definedName name="等級0_4">#REF!</definedName>
    <definedName name="等級0_5" localSheetId="30">#REF!</definedName>
    <definedName name="等級0_5" localSheetId="31">#REF!</definedName>
    <definedName name="等級0_5" localSheetId="5">#REF!</definedName>
    <definedName name="等級0_5" localSheetId="6">#REF!</definedName>
    <definedName name="等級0_5">#REF!</definedName>
    <definedName name="等級1_2" localSheetId="30">#REF!</definedName>
    <definedName name="等級1_2" localSheetId="31">#REF!</definedName>
    <definedName name="等級1_2" localSheetId="5">#REF!</definedName>
    <definedName name="等級1_2" localSheetId="6">#REF!</definedName>
    <definedName name="等級1_2">#REF!</definedName>
    <definedName name="等級1_3" localSheetId="30">#REF!</definedName>
    <definedName name="等級1_3" localSheetId="31">#REF!</definedName>
    <definedName name="等級1_3" localSheetId="5">#REF!</definedName>
    <definedName name="等級1_3" localSheetId="6">#REF!</definedName>
    <definedName name="等級1_3">#REF!</definedName>
    <definedName name="等級1_4" localSheetId="30">#REF!</definedName>
    <definedName name="等級1_4" localSheetId="31">#REF!</definedName>
    <definedName name="等級1_4" localSheetId="5">#REF!</definedName>
    <definedName name="等級1_4" localSheetId="6">#REF!</definedName>
    <definedName name="等級1_4">#REF!</definedName>
    <definedName name="等級1_5" localSheetId="30">#REF!</definedName>
    <definedName name="等級1_5" localSheetId="31">#REF!</definedName>
    <definedName name="等級1_5" localSheetId="5">#REF!</definedName>
    <definedName name="等級1_5" localSheetId="6">#REF!</definedName>
    <definedName name="等級1_5">#REF!</definedName>
    <definedName name="等級1_8" localSheetId="30">#REF!</definedName>
    <definedName name="等級1_8" localSheetId="31">#REF!</definedName>
    <definedName name="等級1_8" localSheetId="5">#REF!</definedName>
    <definedName name="等級1_8" localSheetId="6">#REF!</definedName>
    <definedName name="等級1_8">#REF!</definedName>
    <definedName name="等級5_2" localSheetId="30">#REF!</definedName>
    <definedName name="等級5_2" localSheetId="31">#REF!</definedName>
    <definedName name="等級5_2" localSheetId="5">#REF!</definedName>
    <definedName name="等級5_2" localSheetId="6">#REF!</definedName>
    <definedName name="等級5_2">#REF!</definedName>
    <definedName name="排煙形式" localSheetId="30">#REF!</definedName>
    <definedName name="排煙形式" localSheetId="31">#REF!</definedName>
    <definedName name="排煙形式" localSheetId="5">#REF!</definedName>
    <definedName name="排煙形式" localSheetId="6">#REF!</definedName>
    <definedName name="排煙形式">#REF!</definedName>
    <definedName name="避難器具種類" localSheetId="30">#REF!</definedName>
    <definedName name="避難器具種類" localSheetId="31">#REF!</definedName>
    <definedName name="避難器具種類" localSheetId="5">#REF!</definedName>
    <definedName name="避難器具種類" localSheetId="6">#REF!</definedName>
    <definedName name="避難器具種類">#REF!</definedName>
    <definedName name="平面形状" localSheetId="30">#REF!</definedName>
    <definedName name="平面形状" localSheetId="31">#REF!</definedName>
    <definedName name="平面形状" localSheetId="5">#REF!</definedName>
    <definedName name="平面形状" localSheetId="6">#REF!</definedName>
    <definedName name="平面形状">#REF!</definedName>
    <definedName name="変更障害" localSheetId="30">#REF!</definedName>
    <definedName name="変更障害" localSheetId="31">#REF!</definedName>
    <definedName name="変更障害" localSheetId="5">#REF!</definedName>
    <definedName name="変更障害" localSheetId="6">#REF!</definedName>
    <definedName name="変更障害">#REF!</definedName>
    <definedName name="免震構造物" localSheetId="30">#REF!</definedName>
    <definedName name="免震構造物" localSheetId="31">#REF!</definedName>
    <definedName name="免震構造物" localSheetId="5">#REF!</definedName>
    <definedName name="免震構造物" localSheetId="6">#REF!</definedName>
    <definedName name="免震構造物">#REF!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U24" i="40" l="1" a="1"/>
  <c r="BU24" i="40" s="1"/>
  <c r="BR24" i="40" a="1"/>
  <c r="BR24" i="40" s="1"/>
  <c r="BU20" i="40" a="1"/>
  <c r="BU20" i="40" s="1"/>
  <c r="BR20" i="40" a="1"/>
  <c r="BR20" i="40" s="1"/>
  <c r="BU16" i="40" a="1"/>
  <c r="BU16" i="40" s="1"/>
  <c r="BR16" i="40" a="1"/>
  <c r="BR16" i="40" s="1"/>
  <c r="BU12" i="40" a="1"/>
  <c r="BU12" i="40" s="1"/>
  <c r="BR12" i="40" a="1"/>
  <c r="BR12" i="40" s="1"/>
  <c r="BL24" i="40" a="1"/>
  <c r="BL24" i="40" s="1"/>
  <c r="BI24" i="40" a="1"/>
  <c r="BI24" i="40" s="1"/>
  <c r="BL20" i="40" a="1"/>
  <c r="BL20" i="40" s="1"/>
  <c r="BI20" i="40" a="1"/>
  <c r="BI20" i="40" s="1"/>
  <c r="BL16" i="40" a="1"/>
  <c r="BL16" i="40" s="1"/>
  <c r="BI16" i="40" a="1"/>
  <c r="BI16" i="40" s="1"/>
  <c r="BL12" i="40" a="1"/>
  <c r="BL12" i="40" s="1"/>
  <c r="BI12" i="40" a="1"/>
  <c r="BI12" i="40" s="1"/>
  <c r="BC24" i="40" a="1"/>
  <c r="BC24" i="40" s="1"/>
  <c r="AZ24" i="40" a="1"/>
  <c r="AZ24" i="40" s="1"/>
  <c r="BC20" i="40" a="1"/>
  <c r="BC20" i="40" s="1"/>
  <c r="AZ20" i="40" a="1"/>
  <c r="AZ20" i="40" s="1"/>
  <c r="BC16" i="40" a="1"/>
  <c r="BC16" i="40" s="1"/>
  <c r="AZ16" i="40" a="1"/>
  <c r="AZ16" i="40" s="1"/>
  <c r="BC12" i="40" a="1"/>
  <c r="BC12" i="40" s="1"/>
  <c r="AZ12" i="40" a="1"/>
  <c r="AZ12" i="40" s="1"/>
  <c r="AT24" i="40" a="1"/>
  <c r="AT24" i="40" s="1"/>
  <c r="AQ24" i="40" a="1"/>
  <c r="AQ24" i="40" s="1"/>
  <c r="AT20" i="40" a="1"/>
  <c r="AT20" i="40" s="1"/>
  <c r="AQ20" i="40" a="1"/>
  <c r="AQ20" i="40" s="1"/>
  <c r="AT16" i="40" a="1"/>
  <c r="AT16" i="40" s="1"/>
  <c r="AQ16" i="40" a="1"/>
  <c r="AQ16" i="40" s="1"/>
  <c r="AT12" i="40" a="1"/>
  <c r="AT12" i="40" s="1"/>
  <c r="AQ12" i="40" a="1"/>
  <c r="AQ12" i="40" s="1"/>
  <c r="AK24" i="40" a="1"/>
  <c r="AK24" i="40" s="1"/>
  <c r="AH24" i="40" a="1"/>
  <c r="AH24" i="40" s="1"/>
  <c r="AK20" i="40" a="1"/>
  <c r="AK20" i="40" s="1"/>
  <c r="AH20" i="40" a="1"/>
  <c r="AH20" i="40" s="1"/>
  <c r="AK16" i="40" a="1"/>
  <c r="AK16" i="40" s="1"/>
  <c r="AK12" i="40" a="1"/>
  <c r="AK12" i="40" s="1"/>
  <c r="AH16" i="40" a="1"/>
  <c r="AH16" i="40" s="1"/>
  <c r="AH12" i="40" a="1"/>
  <c r="AH12" i="40" s="1"/>
  <c r="O53" i="8"/>
  <c r="O52" i="8"/>
  <c r="O51" i="8"/>
  <c r="O50" i="8"/>
  <c r="O49" i="8"/>
  <c r="O111" i="8"/>
  <c r="O114" i="8"/>
  <c r="O113" i="8"/>
  <c r="O112" i="8"/>
  <c r="O110" i="8"/>
  <c r="O109" i="8"/>
  <c r="O103" i="8"/>
  <c r="O102" i="8"/>
  <c r="O101" i="8"/>
  <c r="O100" i="8"/>
  <c r="O99" i="8"/>
  <c r="O98" i="8"/>
  <c r="O92" i="8"/>
  <c r="O91" i="8"/>
  <c r="O90" i="8"/>
  <c r="O89" i="8"/>
  <c r="O88" i="8"/>
  <c r="O87" i="8"/>
  <c r="O81" i="8"/>
  <c r="O80" i="8"/>
  <c r="O79" i="8"/>
  <c r="O78" i="8"/>
  <c r="O77" i="8"/>
  <c r="O76" i="8"/>
  <c r="O70" i="8"/>
  <c r="O69" i="8"/>
  <c r="O68" i="8"/>
  <c r="O67" i="8"/>
  <c r="O66" i="8"/>
  <c r="O65" i="8"/>
  <c r="I30" i="46" a="1"/>
  <c r="I30" i="46" s="1"/>
  <c r="I24" i="46" a="1"/>
  <c r="I24" i="46" s="1"/>
  <c r="F26" i="46"/>
  <c r="I18" i="46" a="1"/>
  <c r="I18" i="46" s="1"/>
  <c r="I12" i="46" a="1"/>
  <c r="I12" i="46" s="1"/>
  <c r="F14" i="46"/>
  <c r="P3" i="46"/>
  <c r="I42" i="45"/>
  <c r="I32" i="45"/>
  <c r="F34" i="45"/>
  <c r="I22" i="45"/>
  <c r="I12" i="45"/>
  <c r="F14" i="45"/>
  <c r="AQ74" i="44" a="1"/>
  <c r="AQ74" i="44" s="1"/>
  <c r="AK74" i="44" a="1"/>
  <c r="AK74" i="44" s="1"/>
  <c r="AE74" i="44" a="1"/>
  <c r="AE74" i="44" s="1"/>
  <c r="Y74" i="44" a="1"/>
  <c r="Y74" i="44" s="1"/>
  <c r="AN8" i="44"/>
  <c r="AB8" i="44"/>
  <c r="AQ44" i="43" a="1"/>
  <c r="AQ44" i="43" s="1"/>
  <c r="AK44" i="43" a="1"/>
  <c r="AK44" i="43" s="1"/>
  <c r="AE44" i="43" a="1"/>
  <c r="AE44" i="43" s="1"/>
  <c r="Y44" i="43" a="1"/>
  <c r="Y44" i="43" s="1"/>
  <c r="AN8" i="43"/>
  <c r="AB8" i="43"/>
  <c r="AQ51" i="42"/>
  <c r="AK51" i="42"/>
  <c r="AE51" i="42"/>
  <c r="Y51" i="42"/>
  <c r="AN8" i="42"/>
  <c r="AB8" i="42"/>
  <c r="AQ73" i="41"/>
  <c r="AK73" i="41"/>
  <c r="AE73" i="41"/>
  <c r="Y73" i="41"/>
  <c r="AN8" i="41"/>
  <c r="AB8" i="41"/>
  <c r="AE24" i="40" l="1" a="1"/>
  <c r="AE24" i="40" s="1"/>
  <c r="BO27" i="40"/>
  <c r="BO26" i="40"/>
  <c r="BO25" i="40"/>
  <c r="BO24" i="40" a="1"/>
  <c r="BO24" i="40" s="1"/>
  <c r="BO23" i="40"/>
  <c r="BO22" i="40"/>
  <c r="BO21" i="40"/>
  <c r="BO20" i="40" a="1"/>
  <c r="BO20" i="40" s="1"/>
  <c r="BO19" i="40"/>
  <c r="BO18" i="40"/>
  <c r="BO17" i="40"/>
  <c r="BO16" i="40" a="1"/>
  <c r="BO16" i="40" s="1"/>
  <c r="BO15" i="40"/>
  <c r="BF27" i="40"/>
  <c r="BF26" i="40"/>
  <c r="BF25" i="40"/>
  <c r="BF24" i="40" a="1"/>
  <c r="BF24" i="40" s="1"/>
  <c r="BF23" i="40"/>
  <c r="BF22" i="40"/>
  <c r="BF21" i="40"/>
  <c r="BF20" i="40" a="1"/>
  <c r="BF20" i="40" s="1"/>
  <c r="BF19" i="40"/>
  <c r="BF18" i="40"/>
  <c r="BF17" i="40"/>
  <c r="BF16" i="40" a="1"/>
  <c r="BF16" i="40" s="1"/>
  <c r="BF15" i="40"/>
  <c r="AW27" i="40"/>
  <c r="AW26" i="40"/>
  <c r="AW25" i="40"/>
  <c r="AW24" i="40" a="1"/>
  <c r="AW24" i="40" s="1"/>
  <c r="AW23" i="40"/>
  <c r="AW22" i="40"/>
  <c r="AW21" i="40"/>
  <c r="AW20" i="40" a="1"/>
  <c r="AW20" i="40" s="1"/>
  <c r="AW19" i="40"/>
  <c r="AW18" i="40"/>
  <c r="AW17" i="40"/>
  <c r="AW16" i="40" a="1"/>
  <c r="AW16" i="40" s="1"/>
  <c r="AW15" i="40"/>
  <c r="AN27" i="40"/>
  <c r="AN26" i="40"/>
  <c r="AN25" i="40"/>
  <c r="AN24" i="40" a="1"/>
  <c r="AN24" i="40" s="1"/>
  <c r="AN23" i="40"/>
  <c r="AN22" i="40"/>
  <c r="AN21" i="40"/>
  <c r="AN20" i="40" a="1"/>
  <c r="AN20" i="40" s="1"/>
  <c r="AN19" i="40"/>
  <c r="AN18" i="40"/>
  <c r="AN17" i="40"/>
  <c r="AN16" i="40" a="1"/>
  <c r="AN16" i="40" s="1"/>
  <c r="AN15" i="40"/>
  <c r="AE27" i="40"/>
  <c r="AE26" i="40"/>
  <c r="AE25" i="40"/>
  <c r="AE23" i="40"/>
  <c r="AE22" i="40"/>
  <c r="AE21" i="40"/>
  <c r="AE20" i="40" a="1"/>
  <c r="AE20" i="40" s="1"/>
  <c r="AE19" i="40"/>
  <c r="AE18" i="40"/>
  <c r="AE17" i="40"/>
  <c r="AE16" i="40" a="1"/>
  <c r="AE16" i="40" s="1"/>
  <c r="AE15" i="40"/>
  <c r="BO14" i="40"/>
  <c r="BF14" i="40"/>
  <c r="AW14" i="40"/>
  <c r="AN14" i="40"/>
  <c r="AE14" i="40"/>
  <c r="BO13" i="40"/>
  <c r="BF13" i="40"/>
  <c r="AW13" i="40"/>
  <c r="AN13" i="40"/>
  <c r="AE13" i="40"/>
  <c r="BO12" i="40" a="1"/>
  <c r="BO12" i="40" s="1"/>
  <c r="BF12" i="40" a="1"/>
  <c r="BF12" i="40" s="1"/>
  <c r="AW12" i="40" a="1"/>
  <c r="AW12" i="40" s="1"/>
  <c r="AN12" i="40" a="1"/>
  <c r="AN12" i="40" s="1"/>
  <c r="AE12" i="40" a="1"/>
  <c r="AE12" i="40" s="1"/>
  <c r="BU11" i="40"/>
  <c r="BR11" i="40"/>
  <c r="BR23" i="40" s="1" a="1"/>
  <c r="BR23" i="40" s="1"/>
  <c r="BL11" i="40"/>
  <c r="BI11" i="40"/>
  <c r="BI14" i="40" s="1" a="1"/>
  <c r="BI14" i="40" s="1"/>
  <c r="BC11" i="40"/>
  <c r="AZ11" i="40"/>
  <c r="AZ23" i="40" s="1" a="1"/>
  <c r="AZ23" i="40" s="1"/>
  <c r="AT11" i="40"/>
  <c r="AQ11" i="40"/>
  <c r="AQ22" i="40" s="1" a="1"/>
  <c r="AQ22" i="40" s="1"/>
  <c r="AK11" i="40"/>
  <c r="AH11" i="40"/>
  <c r="AH21" i="40" s="1" a="1"/>
  <c r="AH21" i="40" s="1"/>
  <c r="BU10" i="40" a="1"/>
  <c r="BU10" i="40" s="1"/>
  <c r="BR10" i="40" a="1"/>
  <c r="BR10" i="40" s="1"/>
  <c r="BO10" i="40"/>
  <c r="BL10" i="40" a="1"/>
  <c r="BL10" i="40" s="1"/>
  <c r="BI10" i="40" a="1"/>
  <c r="BI10" i="40" s="1"/>
  <c r="BF10" i="40"/>
  <c r="BC10" i="40" a="1"/>
  <c r="BC10" i="40" s="1"/>
  <c r="AZ10" i="40" a="1"/>
  <c r="AZ10" i="40" s="1"/>
  <c r="AW10" i="40"/>
  <c r="AT10" i="40" a="1"/>
  <c r="AT10" i="40" s="1"/>
  <c r="AQ10" i="40" a="1"/>
  <c r="AQ10" i="40" s="1"/>
  <c r="AN10" i="40"/>
  <c r="AK10" i="40" a="1"/>
  <c r="AK10" i="40" s="1"/>
  <c r="AH10" i="40" a="1"/>
  <c r="AH10" i="40" s="1"/>
  <c r="AE10" i="40"/>
  <c r="BU9" i="40" a="1"/>
  <c r="BU9" i="40" s="1"/>
  <c r="BR9" i="40" a="1"/>
  <c r="BR9" i="40" s="1"/>
  <c r="BO9" i="40"/>
  <c r="BL9" i="40" a="1"/>
  <c r="BL9" i="40" s="1"/>
  <c r="BI9" i="40" a="1"/>
  <c r="BI9" i="40" s="1"/>
  <c r="BF9" i="40"/>
  <c r="BC9" i="40" a="1"/>
  <c r="BC9" i="40" s="1"/>
  <c r="AZ9" i="40" a="1"/>
  <c r="AZ9" i="40" s="1"/>
  <c r="AW9" i="40"/>
  <c r="AT9" i="40" a="1"/>
  <c r="AT9" i="40" s="1"/>
  <c r="AQ9" i="40" a="1"/>
  <c r="AQ9" i="40" s="1"/>
  <c r="AN9" i="40"/>
  <c r="AK9" i="40" a="1"/>
  <c r="AK9" i="40" s="1"/>
  <c r="AH9" i="40" a="1"/>
  <c r="AH9" i="40" s="1"/>
  <c r="AE9" i="40"/>
  <c r="BM43" i="39"/>
  <c r="BE43" i="39"/>
  <c r="AW43" i="39"/>
  <c r="AO43" i="39"/>
  <c r="AG43" i="39"/>
  <c r="BM32" i="39"/>
  <c r="BE32" i="39"/>
  <c r="AW32" i="39"/>
  <c r="AO32" i="39"/>
  <c r="AG32" i="39"/>
  <c r="BM18" i="39"/>
  <c r="BE18" i="39"/>
  <c r="AW18" i="39"/>
  <c r="AO18" i="39"/>
  <c r="AG18" i="39"/>
  <c r="BM9" i="39"/>
  <c r="BE9" i="39"/>
  <c r="AW9" i="39"/>
  <c r="AO9" i="39"/>
  <c r="AG9" i="39"/>
  <c r="BK60" i="38"/>
  <c r="BC60" i="38"/>
  <c r="AU60" i="38"/>
  <c r="AM60" i="38"/>
  <c r="AE60" i="38"/>
  <c r="BK36" i="37"/>
  <c r="BC36" i="37"/>
  <c r="AU36" i="37"/>
  <c r="AM36" i="37"/>
  <c r="AE36" i="37"/>
  <c r="BK30" i="37"/>
  <c r="BC30" i="37"/>
  <c r="AU30" i="37"/>
  <c r="AM30" i="37"/>
  <c r="AE30" i="37"/>
  <c r="BK29" i="37"/>
  <c r="BC29" i="37"/>
  <c r="AU29" i="37"/>
  <c r="AM29" i="37"/>
  <c r="AE29" i="37"/>
  <c r="BK23" i="37"/>
  <c r="BC23" i="37"/>
  <c r="AU23" i="37"/>
  <c r="AM23" i="37"/>
  <c r="AE23" i="37"/>
  <c r="BK22" i="37"/>
  <c r="BC22" i="37"/>
  <c r="AU22" i="37"/>
  <c r="AM22" i="37"/>
  <c r="AE22" i="37"/>
  <c r="BK16" i="37"/>
  <c r="BC16" i="37"/>
  <c r="AU16" i="37"/>
  <c r="AM16" i="37"/>
  <c r="AE16" i="37"/>
  <c r="BK15" i="37"/>
  <c r="BC15" i="37"/>
  <c r="AU15" i="37"/>
  <c r="AM15" i="37"/>
  <c r="AE15" i="37"/>
  <c r="BK9" i="37"/>
  <c r="BC9" i="37"/>
  <c r="AU9" i="37"/>
  <c r="AM9" i="37"/>
  <c r="AE9" i="37"/>
  <c r="BK19" i="36"/>
  <c r="BC19" i="36"/>
  <c r="AU19" i="36"/>
  <c r="AM19" i="36"/>
  <c r="BK9" i="36"/>
  <c r="BC9" i="36"/>
  <c r="AU9" i="36"/>
  <c r="AM9" i="36"/>
  <c r="AE19" i="36"/>
  <c r="AE9" i="36"/>
  <c r="BC27" i="40" l="1" a="1"/>
  <c r="BC27" i="40" s="1"/>
  <c r="BC19" i="40" a="1"/>
  <c r="BC19" i="40" s="1"/>
  <c r="BC26" i="40" a="1"/>
  <c r="BC26" i="40" s="1"/>
  <c r="BC18" i="40" a="1"/>
  <c r="BC18" i="40" s="1"/>
  <c r="BC25" i="40" a="1"/>
  <c r="BC25" i="40" s="1"/>
  <c r="BC17" i="40" a="1"/>
  <c r="BC17" i="40" s="1"/>
  <c r="BC23" i="40" a="1"/>
  <c r="BC23" i="40" s="1"/>
  <c r="BC22" i="40" a="1"/>
  <c r="BC22" i="40" s="1"/>
  <c r="BC21" i="40" a="1"/>
  <c r="BC21" i="40" s="1"/>
  <c r="BL23" i="40" a="1"/>
  <c r="BL23" i="40" s="1"/>
  <c r="BL22" i="40" a="1"/>
  <c r="BL22" i="40" s="1"/>
  <c r="BL21" i="40" a="1"/>
  <c r="BL21" i="40" s="1"/>
  <c r="BL27" i="40" a="1"/>
  <c r="BL27" i="40" s="1"/>
  <c r="BL19" i="40" a="1"/>
  <c r="BL19" i="40" s="1"/>
  <c r="BL26" i="40" a="1"/>
  <c r="BL26" i="40" s="1"/>
  <c r="BL18" i="40" a="1"/>
  <c r="BL18" i="40" s="1"/>
  <c r="BL25" i="40" a="1"/>
  <c r="BL25" i="40" s="1"/>
  <c r="BL17" i="40" a="1"/>
  <c r="BL17" i="40" s="1"/>
  <c r="BU27" i="40" a="1"/>
  <c r="BU27" i="40" s="1"/>
  <c r="BU19" i="40" a="1"/>
  <c r="BU19" i="40" s="1"/>
  <c r="BU26" i="40" a="1"/>
  <c r="BU26" i="40" s="1"/>
  <c r="BU18" i="40" a="1"/>
  <c r="BU18" i="40" s="1"/>
  <c r="BU25" i="40" a="1"/>
  <c r="BU25" i="40" s="1"/>
  <c r="BU17" i="40" a="1"/>
  <c r="BU17" i="40" s="1"/>
  <c r="BU23" i="40" a="1"/>
  <c r="BU23" i="40" s="1"/>
  <c r="BU22" i="40" a="1"/>
  <c r="BU22" i="40" s="1"/>
  <c r="BU21" i="40" a="1"/>
  <c r="BU21" i="40" s="1"/>
  <c r="AT21" i="40" a="1"/>
  <c r="AT21" i="40" s="1"/>
  <c r="AT14" i="40" a="1"/>
  <c r="AT14" i="40" s="1"/>
  <c r="AT15" i="40" a="1"/>
  <c r="AT15" i="40" s="1"/>
  <c r="AT22" i="40" a="1"/>
  <c r="AT22" i="40" s="1"/>
  <c r="AT27" i="40" a="1"/>
  <c r="AT27" i="40" s="1"/>
  <c r="AT19" i="40" a="1"/>
  <c r="AT19" i="40" s="1"/>
  <c r="AT26" i="40" a="1"/>
  <c r="AT26" i="40" s="1"/>
  <c r="AT18" i="40" a="1"/>
  <c r="AT18" i="40" s="1"/>
  <c r="AT23" i="40" a="1"/>
  <c r="AT23" i="40" s="1"/>
  <c r="AT13" i="40" a="1"/>
  <c r="AT13" i="40" s="1"/>
  <c r="AT25" i="40" a="1"/>
  <c r="AT25" i="40" s="1"/>
  <c r="AT17" i="40" a="1"/>
  <c r="AT17" i="40" s="1"/>
  <c r="AK14" i="40" a="1"/>
  <c r="AK14" i="40" s="1"/>
  <c r="AK26" i="40" a="1"/>
  <c r="AK26" i="40" s="1"/>
  <c r="AK18" i="40" a="1"/>
  <c r="AK18" i="40" s="1"/>
  <c r="AK25" i="40" a="1"/>
  <c r="AK25" i="40" s="1"/>
  <c r="AK17" i="40" a="1"/>
  <c r="AK17" i="40" s="1"/>
  <c r="AK23" i="40" a="1"/>
  <c r="AK23" i="40" s="1"/>
  <c r="AK22" i="40" a="1"/>
  <c r="AK22" i="40" s="1"/>
  <c r="AK27" i="40" a="1"/>
  <c r="AK27" i="40" s="1"/>
  <c r="AK19" i="40" a="1"/>
  <c r="AK19" i="40" s="1"/>
  <c r="AK21" i="40" a="1"/>
  <c r="AK21" i="40" s="1"/>
  <c r="AQ15" i="40" a="1"/>
  <c r="AQ15" i="40" s="1"/>
  <c r="AK13" i="40" a="1"/>
  <c r="AK13" i="40" s="1"/>
  <c r="BR17" i="40" a="1"/>
  <c r="BR17" i="40" s="1"/>
  <c r="BL14" i="40" a="1"/>
  <c r="BL14" i="40" s="1"/>
  <c r="AQ23" i="40" a="1"/>
  <c r="AQ23" i="40" s="1"/>
  <c r="BI17" i="40" a="1"/>
  <c r="BI17" i="40" s="1"/>
  <c r="AH22" i="40" a="1"/>
  <c r="AH22" i="40" s="1"/>
  <c r="BR25" i="40" a="1"/>
  <c r="BR25" i="40" s="1"/>
  <c r="BI25" i="40" a="1"/>
  <c r="BI25" i="40" s="1"/>
  <c r="BI13" i="40" a="1"/>
  <c r="BI13" i="40" s="1"/>
  <c r="BL13" i="40" a="1"/>
  <c r="BL13" i="40" s="1"/>
  <c r="AQ14" i="40" a="1"/>
  <c r="AQ14" i="40" s="1"/>
  <c r="AH15" i="40" a="1"/>
  <c r="AH15" i="40" s="1"/>
  <c r="AH23" i="40" a="1"/>
  <c r="AH23" i="40" s="1"/>
  <c r="AZ17" i="40" a="1"/>
  <c r="AZ17" i="40" s="1"/>
  <c r="AZ25" i="40" a="1"/>
  <c r="AZ25" i="40" s="1"/>
  <c r="BI18" i="40" a="1"/>
  <c r="BI18" i="40" s="1"/>
  <c r="BI26" i="40" a="1"/>
  <c r="BI26" i="40" s="1"/>
  <c r="BR18" i="40" a="1"/>
  <c r="BR18" i="40" s="1"/>
  <c r="BR26" i="40" a="1"/>
  <c r="BR26" i="40" s="1"/>
  <c r="AQ13" i="40" a="1"/>
  <c r="AQ13" i="40" s="1"/>
  <c r="BR14" i="40" a="1"/>
  <c r="BR14" i="40" s="1"/>
  <c r="AQ17" i="40" a="1"/>
  <c r="AQ17" i="40" s="1"/>
  <c r="AQ25" i="40" a="1"/>
  <c r="AQ25" i="40" s="1"/>
  <c r="AZ18" i="40" a="1"/>
  <c r="AZ18" i="40" s="1"/>
  <c r="AZ26" i="40" a="1"/>
  <c r="AZ26" i="40" s="1"/>
  <c r="BI19" i="40" a="1"/>
  <c r="BI19" i="40" s="1"/>
  <c r="BI27" i="40" a="1"/>
  <c r="BI27" i="40" s="1"/>
  <c r="BR19" i="40" a="1"/>
  <c r="BR19" i="40" s="1"/>
  <c r="BR27" i="40" a="1"/>
  <c r="BR27" i="40" s="1"/>
  <c r="BR13" i="40" a="1"/>
  <c r="BR13" i="40" s="1"/>
  <c r="BU14" i="40" a="1"/>
  <c r="BU14" i="40" s="1"/>
  <c r="AH17" i="40" a="1"/>
  <c r="AH17" i="40" s="1"/>
  <c r="AH25" i="40" a="1"/>
  <c r="AH25" i="40" s="1"/>
  <c r="AQ18" i="40" a="1"/>
  <c r="AQ18" i="40" s="1"/>
  <c r="AQ26" i="40" a="1"/>
  <c r="AQ26" i="40" s="1"/>
  <c r="AZ19" i="40" a="1"/>
  <c r="AZ19" i="40" s="1"/>
  <c r="AZ27" i="40" a="1"/>
  <c r="AZ27" i="40" s="1"/>
  <c r="BL15" i="40" a="1"/>
  <c r="BL15" i="40" s="1"/>
  <c r="BU15" i="40" a="1"/>
  <c r="BU15" i="40" s="1"/>
  <c r="BU13" i="40" a="1"/>
  <c r="BU13" i="40" s="1"/>
  <c r="AZ14" i="40" a="1"/>
  <c r="AZ14" i="40" s="1"/>
  <c r="AH18" i="40" a="1"/>
  <c r="AH18" i="40" s="1"/>
  <c r="AH26" i="40" a="1"/>
  <c r="AH26" i="40" s="1"/>
  <c r="AQ19" i="40" a="1"/>
  <c r="AQ19" i="40" s="1"/>
  <c r="AQ27" i="40" a="1"/>
  <c r="AQ27" i="40" s="1"/>
  <c r="BC15" i="40" a="1"/>
  <c r="BC15" i="40" s="1"/>
  <c r="BI21" i="40" a="1"/>
  <c r="BI21" i="40" s="1"/>
  <c r="BR21" i="40" a="1"/>
  <c r="BR21" i="40" s="1"/>
  <c r="AZ13" i="40" a="1"/>
  <c r="AZ13" i="40" s="1"/>
  <c r="BC14" i="40" a="1"/>
  <c r="BC14" i="40" s="1"/>
  <c r="AH19" i="40" a="1"/>
  <c r="AH19" i="40" s="1"/>
  <c r="AH27" i="40" a="1"/>
  <c r="AH27" i="40" s="1"/>
  <c r="AZ21" i="40" a="1"/>
  <c r="AZ21" i="40" s="1"/>
  <c r="BI22" i="40" a="1"/>
  <c r="BI22" i="40" s="1"/>
  <c r="BR22" i="40" a="1"/>
  <c r="BR22" i="40" s="1"/>
  <c r="BC13" i="40" a="1"/>
  <c r="BC13" i="40" s="1"/>
  <c r="AH14" i="40" a="1"/>
  <c r="AH14" i="40" s="1"/>
  <c r="AK15" i="40" a="1"/>
  <c r="AK15" i="40" s="1"/>
  <c r="AQ21" i="40" a="1"/>
  <c r="AQ21" i="40" s="1"/>
  <c r="AZ22" i="40" a="1"/>
  <c r="AZ22" i="40" s="1"/>
  <c r="BI15" i="40" a="1"/>
  <c r="BI15" i="40" s="1"/>
  <c r="BI23" i="40" a="1"/>
  <c r="BI23" i="40" s="1"/>
  <c r="BR15" i="40" a="1"/>
  <c r="BR15" i="40" s="1"/>
  <c r="AH13" i="40" a="1"/>
  <c r="AH13" i="40" s="1"/>
  <c r="AZ15" i="40" a="1"/>
  <c r="AZ15" i="40" s="1"/>
  <c r="BK24" i="35"/>
  <c r="BC24" i="35"/>
  <c r="AU24" i="35"/>
  <c r="AM24" i="35"/>
  <c r="BK23" i="35"/>
  <c r="BC23" i="35"/>
  <c r="AU23" i="35"/>
  <c r="AM23" i="35"/>
  <c r="BK22" i="35"/>
  <c r="BC22" i="35"/>
  <c r="AU22" i="35"/>
  <c r="AM22" i="35"/>
  <c r="BK21" i="35"/>
  <c r="BC21" i="35"/>
  <c r="AU21" i="35"/>
  <c r="AM21" i="35"/>
  <c r="BK20" i="35"/>
  <c r="BC20" i="35"/>
  <c r="AU20" i="35"/>
  <c r="AM20" i="35"/>
  <c r="BK19" i="35"/>
  <c r="BC19" i="35"/>
  <c r="AU19" i="35"/>
  <c r="AM19" i="35"/>
  <c r="BK18" i="35"/>
  <c r="BC18" i="35"/>
  <c r="AU18" i="35"/>
  <c r="AM18" i="35"/>
  <c r="BK17" i="35"/>
  <c r="BC17" i="35"/>
  <c r="AU17" i="35"/>
  <c r="AM17" i="35"/>
  <c r="BK16" i="35"/>
  <c r="BC16" i="35"/>
  <c r="AU16" i="35"/>
  <c r="AM16" i="35"/>
  <c r="BK15" i="35"/>
  <c r="BC15" i="35"/>
  <c r="AU15" i="35"/>
  <c r="AM15" i="35"/>
  <c r="BK14" i="35"/>
  <c r="BC14" i="35"/>
  <c r="AU14" i="35"/>
  <c r="AM14" i="35"/>
  <c r="BK13" i="35"/>
  <c r="BC13" i="35"/>
  <c r="AU13" i="35"/>
  <c r="AM13" i="35"/>
  <c r="BK11" i="35"/>
  <c r="BC11" i="35"/>
  <c r="AU11" i="35"/>
  <c r="AM11" i="35"/>
  <c r="BK10" i="35"/>
  <c r="BC10" i="35"/>
  <c r="AU10" i="35"/>
  <c r="AM10" i="35"/>
  <c r="BK9" i="35"/>
  <c r="BC9" i="35"/>
  <c r="AU9" i="35"/>
  <c r="AM9" i="35"/>
  <c r="AE24" i="35"/>
  <c r="AE23" i="35"/>
  <c r="AE22" i="35"/>
  <c r="AE21" i="35"/>
  <c r="AE20" i="35"/>
  <c r="AE19" i="35"/>
  <c r="AE18" i="35"/>
  <c r="AE17" i="35"/>
  <c r="AE16" i="35"/>
  <c r="AE15" i="35"/>
  <c r="AE14" i="35"/>
  <c r="AE13" i="35"/>
  <c r="AE11" i="35"/>
  <c r="AE10" i="35"/>
  <c r="AE9" i="35"/>
  <c r="BK21" i="33"/>
  <c r="BC21" i="33"/>
  <c r="AU21" i="33"/>
  <c r="AM21" i="33"/>
  <c r="BK20" i="33"/>
  <c r="BC20" i="33"/>
  <c r="AU20" i="33"/>
  <c r="AM20" i="33"/>
  <c r="BK19" i="33"/>
  <c r="BC19" i="33"/>
  <c r="AU19" i="33"/>
  <c r="AM19" i="33"/>
  <c r="BK18" i="33"/>
  <c r="BC18" i="33"/>
  <c r="AU18" i="33"/>
  <c r="AM18" i="33"/>
  <c r="BK17" i="33"/>
  <c r="BC17" i="33"/>
  <c r="AU17" i="33"/>
  <c r="AM17" i="33"/>
  <c r="BK16" i="33"/>
  <c r="BC16" i="33"/>
  <c r="AU16" i="33"/>
  <c r="AM16" i="33"/>
  <c r="BK15" i="33"/>
  <c r="BC15" i="33"/>
  <c r="AU15" i="33"/>
  <c r="AM15" i="33"/>
  <c r="BK14" i="33"/>
  <c r="BC14" i="33"/>
  <c r="AU14" i="33"/>
  <c r="AM14" i="33"/>
  <c r="BK13" i="33"/>
  <c r="BC13" i="33"/>
  <c r="AU13" i="33"/>
  <c r="AM13" i="33"/>
  <c r="BK12" i="33"/>
  <c r="BC12" i="33"/>
  <c r="AU12" i="33"/>
  <c r="AM12" i="33"/>
  <c r="BK11" i="33"/>
  <c r="BC11" i="33"/>
  <c r="AU11" i="33"/>
  <c r="AM11" i="33"/>
  <c r="BK10" i="33"/>
  <c r="BC10" i="33"/>
  <c r="AU10" i="33"/>
  <c r="AM10" i="33"/>
  <c r="BK9" i="33"/>
  <c r="BC9" i="33"/>
  <c r="AU9" i="33"/>
  <c r="AM9" i="33"/>
  <c r="AE21" i="33"/>
  <c r="AE20" i="33"/>
  <c r="AE19" i="33"/>
  <c r="AE18" i="33"/>
  <c r="AE17" i="33"/>
  <c r="AE16" i="33"/>
  <c r="AE15" i="33"/>
  <c r="AE14" i="33"/>
  <c r="AE13" i="33"/>
  <c r="AE12" i="33"/>
  <c r="AE11" i="33"/>
  <c r="AE10" i="33"/>
  <c r="AE9" i="33"/>
  <c r="BK69" i="27"/>
  <c r="BK68" i="27"/>
  <c r="BC69" i="27"/>
  <c r="BC68" i="27"/>
  <c r="AU69" i="27"/>
  <c r="AU68" i="27"/>
  <c r="AM69" i="27"/>
  <c r="AM68" i="27"/>
  <c r="AE69" i="27"/>
  <c r="AE68" i="27"/>
  <c r="M15" i="3" l="1"/>
  <c r="L15" i="3"/>
  <c r="K15" i="3"/>
  <c r="J15" i="3"/>
  <c r="I15" i="3"/>
  <c r="H15" i="3"/>
  <c r="G15" i="3"/>
  <c r="F15" i="3"/>
  <c r="E15" i="3"/>
  <c r="D15" i="3"/>
  <c r="C15" i="3"/>
  <c r="M13" i="3"/>
  <c r="L13" i="3"/>
  <c r="K13" i="3"/>
  <c r="J13" i="3"/>
  <c r="I13" i="3"/>
  <c r="H13" i="3"/>
  <c r="G13" i="3"/>
  <c r="F13" i="3"/>
  <c r="E13" i="3"/>
  <c r="D13" i="3"/>
  <c r="C13" i="3"/>
  <c r="M11" i="3"/>
  <c r="L11" i="3"/>
  <c r="K11" i="3"/>
  <c r="J11" i="3"/>
  <c r="I11" i="3"/>
  <c r="H11" i="3"/>
  <c r="G11" i="3"/>
  <c r="F11" i="3"/>
  <c r="E11" i="3"/>
  <c r="D11" i="3"/>
  <c r="C11" i="3"/>
  <c r="M9" i="3"/>
  <c r="L9" i="3"/>
  <c r="K9" i="3"/>
  <c r="J9" i="3"/>
  <c r="I9" i="3"/>
  <c r="H9" i="3"/>
  <c r="G9" i="3"/>
  <c r="F9" i="3"/>
  <c r="E9" i="3"/>
  <c r="D9" i="3"/>
  <c r="C9" i="3"/>
  <c r="M7" i="3"/>
  <c r="L7" i="3"/>
  <c r="K7" i="3"/>
  <c r="J7" i="3"/>
  <c r="I7" i="3"/>
  <c r="H7" i="3"/>
  <c r="G7" i="3"/>
  <c r="F7" i="3"/>
  <c r="E7" i="3"/>
  <c r="D7" i="3"/>
  <c r="C7" i="3"/>
  <c r="M5" i="3"/>
  <c r="L5" i="3"/>
  <c r="K5" i="3"/>
  <c r="J5" i="3"/>
  <c r="I5" i="3"/>
  <c r="H5" i="3"/>
  <c r="G5" i="3"/>
  <c r="F5" i="3"/>
  <c r="E5" i="3"/>
  <c r="D5" i="3"/>
  <c r="C5" i="3"/>
  <c r="AM20" i="27"/>
  <c r="AY36" i="2"/>
  <c r="BO36" i="2" s="1" a="1"/>
  <c r="BO36" i="2" s="1"/>
  <c r="AY37" i="2"/>
  <c r="BO37" i="2" s="1" a="1"/>
  <c r="BO37" i="2" s="1"/>
  <c r="AY38" i="2"/>
  <c r="AY39" i="2"/>
  <c r="BO39" i="2" s="1" a="1"/>
  <c r="BO39" i="2" s="1"/>
  <c r="AY40" i="2"/>
  <c r="BO40" i="2" s="1" a="1"/>
  <c r="BO40" i="2" s="1"/>
  <c r="AY41" i="2"/>
  <c r="BO41" i="2" s="1" a="1"/>
  <c r="BO41" i="2" s="1"/>
  <c r="AY42" i="2"/>
  <c r="BO42" i="2" s="1" a="1"/>
  <c r="BO42" i="2" s="1"/>
  <c r="AY43" i="2"/>
  <c r="BO43" i="2" s="1" a="1"/>
  <c r="BO43" i="2" s="1"/>
  <c r="AY44" i="2"/>
  <c r="BO44" i="2" s="1" a="1"/>
  <c r="BO44" i="2" s="1"/>
  <c r="AY45" i="2"/>
  <c r="AY46" i="2"/>
  <c r="AY47" i="2"/>
  <c r="AY48" i="2"/>
  <c r="AY49" i="2"/>
  <c r="AY50" i="2"/>
  <c r="AY51" i="2"/>
  <c r="AY52" i="2"/>
  <c r="AY53" i="2"/>
  <c r="AY54" i="2"/>
  <c r="AY55" i="2"/>
  <c r="AY56" i="2"/>
  <c r="AY57" i="2"/>
  <c r="AY58" i="2"/>
  <c r="AY59" i="2"/>
  <c r="AY60" i="2"/>
  <c r="AY61" i="2"/>
  <c r="AY62" i="2"/>
  <c r="AY63" i="2"/>
  <c r="AY64" i="2"/>
  <c r="AY65" i="2"/>
  <c r="AY66" i="2"/>
  <c r="AY67" i="2"/>
  <c r="AY68" i="2"/>
  <c r="AY69" i="2"/>
  <c r="AY70" i="2"/>
  <c r="AY71" i="2"/>
  <c r="AY72" i="2"/>
  <c r="AY73" i="2"/>
  <c r="AY74" i="2"/>
  <c r="AY75" i="2"/>
  <c r="AY76" i="2"/>
  <c r="AY77" i="2"/>
  <c r="AY78" i="2"/>
  <c r="AY79" i="2"/>
  <c r="AY80" i="2"/>
  <c r="AY81" i="2"/>
  <c r="AY82" i="2"/>
  <c r="AY83" i="2"/>
  <c r="AY84" i="2"/>
  <c r="AY85" i="2"/>
  <c r="AY86" i="2"/>
  <c r="AY87" i="2"/>
  <c r="AY88" i="2"/>
  <c r="AY89" i="2"/>
  <c r="AY90" i="2"/>
  <c r="AY91" i="2"/>
  <c r="AY92" i="2"/>
  <c r="AY93" i="2"/>
  <c r="AY94" i="2"/>
  <c r="AY95" i="2"/>
  <c r="AY96" i="2"/>
  <c r="AY97" i="2"/>
  <c r="AY98" i="2"/>
  <c r="AY99" i="2"/>
  <c r="AY100" i="2"/>
  <c r="AY101" i="2"/>
  <c r="AY102" i="2"/>
  <c r="AY103" i="2"/>
  <c r="AY104" i="2"/>
  <c r="AY105" i="2"/>
  <c r="AY106" i="2"/>
  <c r="AY107" i="2"/>
  <c r="AY108" i="2"/>
  <c r="AY109" i="2"/>
  <c r="AY110" i="2"/>
  <c r="AY111" i="2"/>
  <c r="AY112" i="2"/>
  <c r="AY113" i="2"/>
  <c r="AY114" i="2"/>
  <c r="AY115" i="2"/>
  <c r="AY116" i="2"/>
  <c r="AY117" i="2"/>
  <c r="AY118" i="2"/>
  <c r="AY119" i="2"/>
  <c r="AY120" i="2"/>
  <c r="AY121" i="2"/>
  <c r="AY122" i="2"/>
  <c r="AY123" i="2"/>
  <c r="AY124" i="2"/>
  <c r="AY125" i="2"/>
  <c r="AY126" i="2"/>
  <c r="AY127" i="2"/>
  <c r="AY128" i="2"/>
  <c r="AY129" i="2"/>
  <c r="AY130" i="2"/>
  <c r="AY131" i="2"/>
  <c r="AY132" i="2"/>
  <c r="AY133" i="2"/>
  <c r="AY134" i="2"/>
  <c r="AY35" i="2"/>
  <c r="BK95" i="27"/>
  <c r="BK70" i="27" s="1"/>
  <c r="BC95" i="27"/>
  <c r="BC70" i="27" s="1"/>
  <c r="AU95" i="27"/>
  <c r="AU70" i="27" s="1"/>
  <c r="AM95" i="27"/>
  <c r="AM70" i="27" s="1"/>
  <c r="AE95" i="27"/>
  <c r="AE70" i="27" s="1"/>
  <c r="B106" i="19"/>
  <c r="B82" i="15"/>
  <c r="B85" i="19"/>
  <c r="B64" i="15"/>
  <c r="B86" i="1"/>
  <c r="B68" i="1"/>
  <c r="B138" i="19"/>
  <c r="B114" i="15"/>
  <c r="B118" i="1"/>
  <c r="B132" i="19"/>
  <c r="B108" i="15"/>
  <c r="B112" i="1"/>
  <c r="B27" i="1"/>
  <c r="B27" i="15"/>
  <c r="B30" i="19"/>
  <c r="D35" i="2"/>
  <c r="FQ36" i="2"/>
  <c r="FQ37" i="2"/>
  <c r="FQ38" i="2"/>
  <c r="FQ39" i="2"/>
  <c r="FQ40" i="2"/>
  <c r="FQ41" i="2"/>
  <c r="FF35" i="2"/>
  <c r="FF36" i="2"/>
  <c r="FF37" i="2"/>
  <c r="FF38" i="2"/>
  <c r="FF39" i="2"/>
  <c r="EU35" i="2"/>
  <c r="EU36" i="2"/>
  <c r="EU37" i="2"/>
  <c r="EU38" i="2"/>
  <c r="EU39" i="2"/>
  <c r="EU40" i="2"/>
  <c r="EU41" i="2"/>
  <c r="DM36" i="2"/>
  <c r="DM37" i="2"/>
  <c r="DM38" i="2"/>
  <c r="DM39" i="2"/>
  <c r="DM40" i="2"/>
  <c r="DM41" i="2"/>
  <c r="DM42" i="2"/>
  <c r="DL36" i="2"/>
  <c r="DL37" i="2"/>
  <c r="DL38" i="2"/>
  <c r="DL39" i="2"/>
  <c r="DL40" i="2"/>
  <c r="DL41" i="2"/>
  <c r="DL42" i="2"/>
  <c r="DK36" i="2"/>
  <c r="DK37" i="2"/>
  <c r="DK38" i="2"/>
  <c r="DK39" i="2"/>
  <c r="DK40" i="2"/>
  <c r="DJ36" i="2"/>
  <c r="DJ37" i="2"/>
  <c r="DJ38" i="2"/>
  <c r="DJ39" i="2"/>
  <c r="DJ40" i="2"/>
  <c r="DJ41" i="2"/>
  <c r="DJ42" i="2"/>
  <c r="DJ43" i="2"/>
  <c r="DJ44" i="2"/>
  <c r="DI36" i="2"/>
  <c r="DI37" i="2"/>
  <c r="DI38" i="2"/>
  <c r="DI39" i="2"/>
  <c r="DI40" i="2"/>
  <c r="DI41" i="2"/>
  <c r="DI42" i="2"/>
  <c r="DI43" i="2"/>
  <c r="DH36" i="2"/>
  <c r="DH37" i="2"/>
  <c r="DH38" i="2"/>
  <c r="DH39" i="2"/>
  <c r="DH40" i="2"/>
  <c r="DH41" i="2"/>
  <c r="DH42" i="2"/>
  <c r="DH43" i="2"/>
  <c r="BO38" i="2" a="1"/>
  <c r="BO38" i="2" s="1"/>
  <c r="BM36" i="2"/>
  <c r="BM37" i="2"/>
  <c r="BM38" i="2"/>
  <c r="BM39" i="2"/>
  <c r="BM40" i="2"/>
  <c r="BM41" i="2"/>
  <c r="BM42" i="2"/>
  <c r="BM43" i="2"/>
  <c r="BJ36" i="2"/>
  <c r="BJ37" i="2"/>
  <c r="BJ38" i="2"/>
  <c r="BJ39" i="2"/>
  <c r="BJ40" i="2"/>
  <c r="BJ41" i="2"/>
  <c r="BJ42" i="2"/>
  <c r="BJ43" i="2"/>
  <c r="BH36" i="2"/>
  <c r="BH37" i="2"/>
  <c r="BH38" i="2"/>
  <c r="BH39" i="2"/>
  <c r="BH40" i="2"/>
  <c r="BH41" i="2"/>
  <c r="BH42" i="2"/>
  <c r="BG36" i="2"/>
  <c r="BG37" i="2"/>
  <c r="BG38" i="2"/>
  <c r="BG39" i="2"/>
  <c r="BG40" i="2"/>
  <c r="BG41" i="2"/>
  <c r="BG42" i="2"/>
  <c r="BG43" i="2"/>
  <c r="BD36" i="2"/>
  <c r="BD37" i="2"/>
  <c r="BD38" i="2"/>
  <c r="BD39" i="2"/>
  <c r="BD40" i="2"/>
  <c r="BD41" i="2"/>
  <c r="BD42" i="2"/>
  <c r="BD43" i="2"/>
  <c r="BA36" i="2"/>
  <c r="BA37" i="2"/>
  <c r="BA38" i="2"/>
  <c r="BA39" i="2"/>
  <c r="BA40" i="2"/>
  <c r="BA41" i="2"/>
  <c r="BA42" i="2"/>
  <c r="P36" i="2"/>
  <c r="P37" i="2"/>
  <c r="P38" i="2"/>
  <c r="P39" i="2"/>
  <c r="P40" i="2"/>
  <c r="P41" i="2"/>
  <c r="P42" i="2"/>
  <c r="P43" i="2"/>
  <c r="D36" i="2"/>
  <c r="D37" i="2"/>
  <c r="D38" i="2"/>
  <c r="D39" i="2"/>
  <c r="D40" i="2"/>
  <c r="AT7" i="18"/>
  <c r="AT8" i="18"/>
  <c r="AT9" i="18"/>
  <c r="AT10" i="18"/>
  <c r="AT11" i="18"/>
  <c r="AT12" i="18"/>
  <c r="AT13" i="18"/>
  <c r="AT14" i="18"/>
  <c r="AT15" i="18"/>
  <c r="AT16" i="18"/>
  <c r="AT17" i="18"/>
  <c r="AT18" i="18"/>
  <c r="AT19" i="18"/>
  <c r="AT20" i="18"/>
  <c r="AT21" i="18"/>
  <c r="AT22" i="18"/>
  <c r="AT23" i="18"/>
  <c r="AT24" i="18"/>
  <c r="AT25" i="18"/>
  <c r="AT26" i="18"/>
  <c r="AT27" i="18"/>
  <c r="AT28" i="18"/>
  <c r="AT29" i="18"/>
  <c r="AT30" i="18"/>
  <c r="AT31" i="18"/>
  <c r="AT32" i="18"/>
  <c r="AT33" i="18"/>
  <c r="AT34" i="18"/>
  <c r="AT35" i="18"/>
  <c r="AT36" i="18"/>
  <c r="AT37" i="18"/>
  <c r="AT38" i="18"/>
  <c r="AT39" i="18"/>
  <c r="AT40" i="18"/>
  <c r="AT41" i="18"/>
  <c r="AT42" i="18"/>
  <c r="AT43" i="18"/>
  <c r="AT44" i="18"/>
  <c r="AT45" i="18"/>
  <c r="AT46" i="18"/>
  <c r="AT47" i="18"/>
  <c r="AT48" i="18"/>
  <c r="AT49" i="18"/>
  <c r="AT50" i="18"/>
  <c r="AT51" i="18"/>
  <c r="AT52" i="18"/>
  <c r="AT53" i="18"/>
  <c r="AT54" i="18"/>
  <c r="AT55" i="18"/>
  <c r="AT56" i="18"/>
  <c r="AT57" i="18"/>
  <c r="AT58" i="18"/>
  <c r="AT59" i="18"/>
  <c r="AT60" i="18"/>
  <c r="AT61" i="18"/>
  <c r="AT62" i="18"/>
  <c r="AT63" i="18"/>
  <c r="AT64" i="18"/>
  <c r="AT65" i="18"/>
  <c r="AT66" i="18"/>
  <c r="AT67" i="18"/>
  <c r="AT68" i="18"/>
  <c r="AT69" i="18"/>
  <c r="AT70" i="18"/>
  <c r="AT71" i="18"/>
  <c r="AT72" i="18"/>
  <c r="AT73" i="18"/>
  <c r="AT74" i="18"/>
  <c r="AT75" i="18"/>
  <c r="AT76" i="18"/>
  <c r="AT77" i="18"/>
  <c r="AT78" i="18"/>
  <c r="AT79" i="18"/>
  <c r="AT80" i="18"/>
  <c r="AT81" i="18"/>
  <c r="AT82" i="18"/>
  <c r="AT83" i="18"/>
  <c r="AT84" i="18"/>
  <c r="AT85" i="18"/>
  <c r="AT86" i="18"/>
  <c r="AT87" i="18"/>
  <c r="AT88" i="18"/>
  <c r="AT89" i="18"/>
  <c r="AT90" i="18"/>
  <c r="AT91" i="18"/>
  <c r="AT92" i="18"/>
  <c r="AT93" i="18"/>
  <c r="AT94" i="18"/>
  <c r="AT95" i="18"/>
  <c r="AT96" i="18"/>
  <c r="AT97" i="18"/>
  <c r="AT98" i="18"/>
  <c r="AT99" i="18"/>
  <c r="AT100" i="18"/>
  <c r="AT101" i="18"/>
  <c r="AT102" i="18"/>
  <c r="AT103" i="18"/>
  <c r="AT104" i="18"/>
  <c r="AT105" i="18"/>
  <c r="AL7" i="18"/>
  <c r="AM7" i="18"/>
  <c r="AN7" i="18"/>
  <c r="AO7" i="18"/>
  <c r="AP7" i="18"/>
  <c r="AQ7" i="18"/>
  <c r="AR7" i="18"/>
  <c r="AL8" i="18"/>
  <c r="AM8" i="18"/>
  <c r="AN8" i="18"/>
  <c r="AO8" i="18"/>
  <c r="AP8" i="18"/>
  <c r="AQ8" i="18"/>
  <c r="AR8" i="18"/>
  <c r="AL9" i="18"/>
  <c r="AM9" i="18"/>
  <c r="AN9" i="18"/>
  <c r="AO9" i="18"/>
  <c r="AP9" i="18"/>
  <c r="AQ9" i="18"/>
  <c r="AR9" i="18"/>
  <c r="AL10" i="18"/>
  <c r="AM10" i="18"/>
  <c r="AN10" i="18"/>
  <c r="AO10" i="18"/>
  <c r="AP10" i="18"/>
  <c r="AQ10" i="18"/>
  <c r="AR10" i="18"/>
  <c r="AL11" i="18"/>
  <c r="AM11" i="18"/>
  <c r="AN11" i="18"/>
  <c r="AO11" i="18"/>
  <c r="AP11" i="18"/>
  <c r="AQ11" i="18"/>
  <c r="AR11" i="18"/>
  <c r="AL12" i="18"/>
  <c r="AM12" i="18"/>
  <c r="AN12" i="18"/>
  <c r="AO12" i="18"/>
  <c r="AP12" i="18"/>
  <c r="AQ12" i="18"/>
  <c r="AR12" i="18"/>
  <c r="AL13" i="18"/>
  <c r="AM13" i="18"/>
  <c r="AN13" i="18"/>
  <c r="AO13" i="18"/>
  <c r="AP13" i="18"/>
  <c r="AQ13" i="18"/>
  <c r="AR13" i="18"/>
  <c r="AL14" i="18"/>
  <c r="AM14" i="18"/>
  <c r="AN14" i="18"/>
  <c r="AO14" i="18"/>
  <c r="AP14" i="18"/>
  <c r="AQ14" i="18"/>
  <c r="AR14" i="18"/>
  <c r="AL15" i="18"/>
  <c r="AM15" i="18"/>
  <c r="AN15" i="18"/>
  <c r="AO15" i="18"/>
  <c r="AP15" i="18"/>
  <c r="AQ15" i="18"/>
  <c r="AR15" i="18"/>
  <c r="AL16" i="18"/>
  <c r="AM16" i="18"/>
  <c r="AN16" i="18"/>
  <c r="AO16" i="18"/>
  <c r="AP16" i="18"/>
  <c r="AQ16" i="18"/>
  <c r="AR16" i="18"/>
  <c r="AL17" i="18"/>
  <c r="AM17" i="18"/>
  <c r="AN17" i="18"/>
  <c r="AO17" i="18"/>
  <c r="AP17" i="18"/>
  <c r="AQ17" i="18"/>
  <c r="AR17" i="18"/>
  <c r="AL18" i="18"/>
  <c r="AM18" i="18"/>
  <c r="AN18" i="18"/>
  <c r="AO18" i="18"/>
  <c r="AP18" i="18"/>
  <c r="AQ18" i="18"/>
  <c r="AR18" i="18"/>
  <c r="AL19" i="18"/>
  <c r="AM19" i="18"/>
  <c r="AN19" i="18"/>
  <c r="AO19" i="18"/>
  <c r="AP19" i="18"/>
  <c r="AQ19" i="18"/>
  <c r="AR19" i="18"/>
  <c r="AL20" i="18"/>
  <c r="AM20" i="18"/>
  <c r="AN20" i="18"/>
  <c r="AO20" i="18"/>
  <c r="AP20" i="18"/>
  <c r="AQ20" i="18"/>
  <c r="AR20" i="18"/>
  <c r="AL21" i="18"/>
  <c r="AM21" i="18"/>
  <c r="AN21" i="18"/>
  <c r="AO21" i="18"/>
  <c r="AP21" i="18"/>
  <c r="AQ21" i="18"/>
  <c r="AR21" i="18"/>
  <c r="AL22" i="18"/>
  <c r="AM22" i="18"/>
  <c r="AN22" i="18"/>
  <c r="AO22" i="18"/>
  <c r="AP22" i="18"/>
  <c r="AQ22" i="18"/>
  <c r="AR22" i="18"/>
  <c r="AL23" i="18"/>
  <c r="AM23" i="18"/>
  <c r="AN23" i="18"/>
  <c r="AO23" i="18"/>
  <c r="AP23" i="18"/>
  <c r="AQ23" i="18"/>
  <c r="AR23" i="18"/>
  <c r="AL24" i="18"/>
  <c r="AM24" i="18"/>
  <c r="AN24" i="18"/>
  <c r="AO24" i="18"/>
  <c r="AP24" i="18"/>
  <c r="AQ24" i="18"/>
  <c r="AR24" i="18"/>
  <c r="AL25" i="18"/>
  <c r="AM25" i="18"/>
  <c r="AN25" i="18"/>
  <c r="AO25" i="18"/>
  <c r="AP25" i="18"/>
  <c r="AQ25" i="18"/>
  <c r="AR25" i="18"/>
  <c r="AL26" i="18"/>
  <c r="AM26" i="18"/>
  <c r="AN26" i="18"/>
  <c r="AO26" i="18"/>
  <c r="AP26" i="18"/>
  <c r="AQ26" i="18"/>
  <c r="AR26" i="18"/>
  <c r="AL27" i="18"/>
  <c r="AM27" i="18"/>
  <c r="AN27" i="18"/>
  <c r="AO27" i="18"/>
  <c r="AP27" i="18"/>
  <c r="AQ27" i="18"/>
  <c r="AR27" i="18"/>
  <c r="AL28" i="18"/>
  <c r="AM28" i="18"/>
  <c r="AN28" i="18"/>
  <c r="AO28" i="18"/>
  <c r="AP28" i="18"/>
  <c r="AQ28" i="18"/>
  <c r="AR28" i="18"/>
  <c r="AL29" i="18"/>
  <c r="AM29" i="18"/>
  <c r="AN29" i="18"/>
  <c r="AO29" i="18"/>
  <c r="AP29" i="18"/>
  <c r="AQ29" i="18"/>
  <c r="AR29" i="18"/>
  <c r="AL30" i="18"/>
  <c r="AM30" i="18"/>
  <c r="AN30" i="18"/>
  <c r="AO30" i="18"/>
  <c r="AP30" i="18"/>
  <c r="AQ30" i="18"/>
  <c r="AR30" i="18"/>
  <c r="AL31" i="18"/>
  <c r="AM31" i="18"/>
  <c r="AN31" i="18"/>
  <c r="AO31" i="18"/>
  <c r="AP31" i="18"/>
  <c r="AQ31" i="18"/>
  <c r="AR31" i="18"/>
  <c r="AL32" i="18"/>
  <c r="AM32" i="18"/>
  <c r="AN32" i="18"/>
  <c r="AO32" i="18"/>
  <c r="AP32" i="18"/>
  <c r="AQ32" i="18"/>
  <c r="AR32" i="18"/>
  <c r="AL33" i="18"/>
  <c r="AM33" i="18"/>
  <c r="AN33" i="18"/>
  <c r="AO33" i="18"/>
  <c r="AP33" i="18"/>
  <c r="AQ33" i="18"/>
  <c r="AR33" i="18"/>
  <c r="AL34" i="18"/>
  <c r="AM34" i="18"/>
  <c r="AN34" i="18"/>
  <c r="AO34" i="18"/>
  <c r="AP34" i="18"/>
  <c r="AQ34" i="18"/>
  <c r="AR34" i="18"/>
  <c r="AL35" i="18"/>
  <c r="AM35" i="18"/>
  <c r="AN35" i="18"/>
  <c r="AO35" i="18"/>
  <c r="AP35" i="18"/>
  <c r="AQ35" i="18"/>
  <c r="AR35" i="18"/>
  <c r="AL36" i="18"/>
  <c r="AM36" i="18"/>
  <c r="AN36" i="18"/>
  <c r="AO36" i="18"/>
  <c r="AP36" i="18"/>
  <c r="AQ36" i="18"/>
  <c r="AR36" i="18"/>
  <c r="AL37" i="18"/>
  <c r="AM37" i="18"/>
  <c r="AN37" i="18"/>
  <c r="AO37" i="18"/>
  <c r="AP37" i="18"/>
  <c r="AQ37" i="18"/>
  <c r="AR37" i="18"/>
  <c r="AL38" i="18"/>
  <c r="AM38" i="18"/>
  <c r="AN38" i="18"/>
  <c r="AO38" i="18"/>
  <c r="AP38" i="18"/>
  <c r="AQ38" i="18"/>
  <c r="AR38" i="18"/>
  <c r="AL39" i="18"/>
  <c r="AM39" i="18"/>
  <c r="AN39" i="18"/>
  <c r="AO39" i="18"/>
  <c r="AP39" i="18"/>
  <c r="AQ39" i="18"/>
  <c r="AR39" i="18"/>
  <c r="AL40" i="18"/>
  <c r="AM40" i="18"/>
  <c r="AN40" i="18"/>
  <c r="AO40" i="18"/>
  <c r="AP40" i="18"/>
  <c r="AQ40" i="18"/>
  <c r="AR40" i="18"/>
  <c r="AL41" i="18"/>
  <c r="AM41" i="18"/>
  <c r="AN41" i="18"/>
  <c r="AO41" i="18"/>
  <c r="AP41" i="18"/>
  <c r="AQ41" i="18"/>
  <c r="AR41" i="18"/>
  <c r="AL42" i="18"/>
  <c r="AM42" i="18"/>
  <c r="AN42" i="18"/>
  <c r="AO42" i="18"/>
  <c r="AP42" i="18"/>
  <c r="AQ42" i="18"/>
  <c r="AR42" i="18"/>
  <c r="AL43" i="18"/>
  <c r="AM43" i="18"/>
  <c r="AN43" i="18"/>
  <c r="AO43" i="18"/>
  <c r="AP43" i="18"/>
  <c r="AQ43" i="18"/>
  <c r="AR43" i="18"/>
  <c r="AL44" i="18"/>
  <c r="AM44" i="18"/>
  <c r="AN44" i="18"/>
  <c r="AO44" i="18"/>
  <c r="AP44" i="18"/>
  <c r="AQ44" i="18"/>
  <c r="AR44" i="18"/>
  <c r="AL45" i="18"/>
  <c r="AM45" i="18"/>
  <c r="AN45" i="18"/>
  <c r="AO45" i="18"/>
  <c r="AP45" i="18"/>
  <c r="AQ45" i="18"/>
  <c r="AR45" i="18"/>
  <c r="AL46" i="18"/>
  <c r="AM46" i="18"/>
  <c r="AN46" i="18"/>
  <c r="AO46" i="18"/>
  <c r="AP46" i="18"/>
  <c r="AQ46" i="18"/>
  <c r="AR46" i="18"/>
  <c r="AL47" i="18"/>
  <c r="AM47" i="18"/>
  <c r="AN47" i="18"/>
  <c r="AO47" i="18"/>
  <c r="AP47" i="18"/>
  <c r="AQ47" i="18"/>
  <c r="AR47" i="18"/>
  <c r="AL48" i="18"/>
  <c r="AM48" i="18"/>
  <c r="AN48" i="18"/>
  <c r="AO48" i="18"/>
  <c r="AP48" i="18"/>
  <c r="AQ48" i="18"/>
  <c r="AR48" i="18"/>
  <c r="AL49" i="18"/>
  <c r="AM49" i="18"/>
  <c r="AN49" i="18"/>
  <c r="AO49" i="18"/>
  <c r="AP49" i="18"/>
  <c r="AQ49" i="18"/>
  <c r="AR49" i="18"/>
  <c r="AL50" i="18"/>
  <c r="AM50" i="18"/>
  <c r="AN50" i="18"/>
  <c r="AO50" i="18"/>
  <c r="AP50" i="18"/>
  <c r="AQ50" i="18"/>
  <c r="AR50" i="18"/>
  <c r="AL51" i="18"/>
  <c r="AM51" i="18"/>
  <c r="AN51" i="18"/>
  <c r="AO51" i="18"/>
  <c r="AP51" i="18"/>
  <c r="AQ51" i="18"/>
  <c r="AR51" i="18"/>
  <c r="AL52" i="18"/>
  <c r="AM52" i="18"/>
  <c r="AN52" i="18"/>
  <c r="AO52" i="18"/>
  <c r="AP52" i="18"/>
  <c r="AQ52" i="18"/>
  <c r="AR52" i="18"/>
  <c r="AL53" i="18"/>
  <c r="AM53" i="18"/>
  <c r="AN53" i="18"/>
  <c r="AO53" i="18"/>
  <c r="AP53" i="18"/>
  <c r="AQ53" i="18"/>
  <c r="AR53" i="18"/>
  <c r="AL54" i="18"/>
  <c r="AM54" i="18"/>
  <c r="AN54" i="18"/>
  <c r="AO54" i="18"/>
  <c r="AP54" i="18"/>
  <c r="AQ54" i="18"/>
  <c r="AR54" i="18"/>
  <c r="AL55" i="18"/>
  <c r="AM55" i="18"/>
  <c r="AN55" i="18"/>
  <c r="AO55" i="18"/>
  <c r="AP55" i="18"/>
  <c r="AQ55" i="18"/>
  <c r="AR55" i="18"/>
  <c r="AL56" i="18"/>
  <c r="AM56" i="18"/>
  <c r="AN56" i="18"/>
  <c r="AO56" i="18"/>
  <c r="AP56" i="18"/>
  <c r="AQ56" i="18"/>
  <c r="AR56" i="18"/>
  <c r="AL57" i="18"/>
  <c r="AM57" i="18"/>
  <c r="AN57" i="18"/>
  <c r="AO57" i="18"/>
  <c r="AP57" i="18"/>
  <c r="AQ57" i="18"/>
  <c r="AR57" i="18"/>
  <c r="AL58" i="18"/>
  <c r="AM58" i="18"/>
  <c r="AN58" i="18"/>
  <c r="AO58" i="18"/>
  <c r="AP58" i="18"/>
  <c r="AQ58" i="18"/>
  <c r="AR58" i="18"/>
  <c r="AL59" i="18"/>
  <c r="AM59" i="18"/>
  <c r="AN59" i="18"/>
  <c r="AO59" i="18"/>
  <c r="AP59" i="18"/>
  <c r="AQ59" i="18"/>
  <c r="AR59" i="18"/>
  <c r="AL60" i="18"/>
  <c r="AM60" i="18"/>
  <c r="AN60" i="18"/>
  <c r="AO60" i="18"/>
  <c r="AP60" i="18"/>
  <c r="AQ60" i="18"/>
  <c r="AR60" i="18"/>
  <c r="AL61" i="18"/>
  <c r="AM61" i="18"/>
  <c r="AN61" i="18"/>
  <c r="AO61" i="18"/>
  <c r="AP61" i="18"/>
  <c r="AQ61" i="18"/>
  <c r="AR61" i="18"/>
  <c r="AL62" i="18"/>
  <c r="AM62" i="18"/>
  <c r="AN62" i="18"/>
  <c r="AO62" i="18"/>
  <c r="AP62" i="18"/>
  <c r="AQ62" i="18"/>
  <c r="AR62" i="18"/>
  <c r="AL63" i="18"/>
  <c r="AM63" i="18"/>
  <c r="AN63" i="18"/>
  <c r="AO63" i="18"/>
  <c r="AP63" i="18"/>
  <c r="AQ63" i="18"/>
  <c r="AR63" i="18"/>
  <c r="AL64" i="18"/>
  <c r="AM64" i="18"/>
  <c r="AN64" i="18"/>
  <c r="AO64" i="18"/>
  <c r="AP64" i="18"/>
  <c r="AQ64" i="18"/>
  <c r="AR64" i="18"/>
  <c r="AL65" i="18"/>
  <c r="AM65" i="18"/>
  <c r="AN65" i="18"/>
  <c r="AO65" i="18"/>
  <c r="AP65" i="18"/>
  <c r="AQ65" i="18"/>
  <c r="AR65" i="18"/>
  <c r="AL66" i="18"/>
  <c r="AM66" i="18"/>
  <c r="AN66" i="18"/>
  <c r="AO66" i="18"/>
  <c r="AP66" i="18"/>
  <c r="AQ66" i="18"/>
  <c r="AR66" i="18"/>
  <c r="AL67" i="18"/>
  <c r="AM67" i="18"/>
  <c r="AN67" i="18"/>
  <c r="AO67" i="18"/>
  <c r="AP67" i="18"/>
  <c r="AQ67" i="18"/>
  <c r="AR67" i="18"/>
  <c r="AL68" i="18"/>
  <c r="AM68" i="18"/>
  <c r="AN68" i="18"/>
  <c r="AO68" i="18"/>
  <c r="AP68" i="18"/>
  <c r="AQ68" i="18"/>
  <c r="AR68" i="18"/>
  <c r="AL69" i="18"/>
  <c r="AM69" i="18"/>
  <c r="AN69" i="18"/>
  <c r="AO69" i="18"/>
  <c r="AP69" i="18"/>
  <c r="AQ69" i="18"/>
  <c r="AR69" i="18"/>
  <c r="AL70" i="18"/>
  <c r="AM70" i="18"/>
  <c r="AN70" i="18"/>
  <c r="AO70" i="18"/>
  <c r="AP70" i="18"/>
  <c r="AQ70" i="18"/>
  <c r="AR70" i="18"/>
  <c r="AL71" i="18"/>
  <c r="AM71" i="18"/>
  <c r="AN71" i="18"/>
  <c r="AO71" i="18"/>
  <c r="AP71" i="18"/>
  <c r="AQ71" i="18"/>
  <c r="AR71" i="18"/>
  <c r="AL72" i="18"/>
  <c r="AM72" i="18"/>
  <c r="AN72" i="18"/>
  <c r="AO72" i="18"/>
  <c r="AP72" i="18"/>
  <c r="AQ72" i="18"/>
  <c r="AR72" i="18"/>
  <c r="AL73" i="18"/>
  <c r="AM73" i="18"/>
  <c r="AN73" i="18"/>
  <c r="AO73" i="18"/>
  <c r="AP73" i="18"/>
  <c r="AQ73" i="18"/>
  <c r="AR73" i="18"/>
  <c r="AL74" i="18"/>
  <c r="AM74" i="18"/>
  <c r="AN74" i="18"/>
  <c r="AO74" i="18"/>
  <c r="AP74" i="18"/>
  <c r="AQ74" i="18"/>
  <c r="AR74" i="18"/>
  <c r="AL75" i="18"/>
  <c r="AM75" i="18"/>
  <c r="AN75" i="18"/>
  <c r="AO75" i="18"/>
  <c r="AP75" i="18"/>
  <c r="AQ75" i="18"/>
  <c r="AR75" i="18"/>
  <c r="AL76" i="18"/>
  <c r="AM76" i="18"/>
  <c r="AN76" i="18"/>
  <c r="AO76" i="18"/>
  <c r="AP76" i="18"/>
  <c r="AQ76" i="18"/>
  <c r="AR76" i="18"/>
  <c r="AL77" i="18"/>
  <c r="AM77" i="18"/>
  <c r="AN77" i="18"/>
  <c r="AO77" i="18"/>
  <c r="AP77" i="18"/>
  <c r="AQ77" i="18"/>
  <c r="AR77" i="18"/>
  <c r="AL78" i="18"/>
  <c r="AM78" i="18"/>
  <c r="AN78" i="18"/>
  <c r="AO78" i="18"/>
  <c r="AP78" i="18"/>
  <c r="AQ78" i="18"/>
  <c r="AR78" i="18"/>
  <c r="AL79" i="18"/>
  <c r="AM79" i="18"/>
  <c r="AN79" i="18"/>
  <c r="AO79" i="18"/>
  <c r="AP79" i="18"/>
  <c r="AQ79" i="18"/>
  <c r="AR79" i="18"/>
  <c r="AL80" i="18"/>
  <c r="AM80" i="18"/>
  <c r="AN80" i="18"/>
  <c r="AO80" i="18"/>
  <c r="AP80" i="18"/>
  <c r="AQ80" i="18"/>
  <c r="AR80" i="18"/>
  <c r="AL81" i="18"/>
  <c r="AM81" i="18"/>
  <c r="AN81" i="18"/>
  <c r="AO81" i="18"/>
  <c r="AP81" i="18"/>
  <c r="AQ81" i="18"/>
  <c r="AR81" i="18"/>
  <c r="AL82" i="18"/>
  <c r="AM82" i="18"/>
  <c r="AN82" i="18"/>
  <c r="AO82" i="18"/>
  <c r="AP82" i="18"/>
  <c r="AQ82" i="18"/>
  <c r="AR82" i="18"/>
  <c r="AL83" i="18"/>
  <c r="AM83" i="18"/>
  <c r="AN83" i="18"/>
  <c r="AO83" i="18"/>
  <c r="AP83" i="18"/>
  <c r="AQ83" i="18"/>
  <c r="AR83" i="18"/>
  <c r="AL84" i="18"/>
  <c r="AM84" i="18"/>
  <c r="AN84" i="18"/>
  <c r="AO84" i="18"/>
  <c r="AP84" i="18"/>
  <c r="AQ84" i="18"/>
  <c r="AR84" i="18"/>
  <c r="AL85" i="18"/>
  <c r="AM85" i="18"/>
  <c r="AN85" i="18"/>
  <c r="AO85" i="18"/>
  <c r="AP85" i="18"/>
  <c r="AQ85" i="18"/>
  <c r="AR85" i="18"/>
  <c r="AL86" i="18"/>
  <c r="AM86" i="18"/>
  <c r="AN86" i="18"/>
  <c r="AO86" i="18"/>
  <c r="AP86" i="18"/>
  <c r="AQ86" i="18"/>
  <c r="AR86" i="18"/>
  <c r="AL87" i="18"/>
  <c r="AM87" i="18"/>
  <c r="AN87" i="18"/>
  <c r="AO87" i="18"/>
  <c r="AP87" i="18"/>
  <c r="AQ87" i="18"/>
  <c r="AR87" i="18"/>
  <c r="AL88" i="18"/>
  <c r="AM88" i="18"/>
  <c r="AN88" i="18"/>
  <c r="AO88" i="18"/>
  <c r="AP88" i="18"/>
  <c r="AQ88" i="18"/>
  <c r="AR88" i="18"/>
  <c r="AL89" i="18"/>
  <c r="AM89" i="18"/>
  <c r="AN89" i="18"/>
  <c r="AO89" i="18"/>
  <c r="AP89" i="18"/>
  <c r="AQ89" i="18"/>
  <c r="AR89" i="18"/>
  <c r="AL90" i="18"/>
  <c r="AM90" i="18"/>
  <c r="AN90" i="18"/>
  <c r="AO90" i="18"/>
  <c r="AP90" i="18"/>
  <c r="AQ90" i="18"/>
  <c r="AR90" i="18"/>
  <c r="AL91" i="18"/>
  <c r="AM91" i="18"/>
  <c r="AN91" i="18"/>
  <c r="AO91" i="18"/>
  <c r="AP91" i="18"/>
  <c r="AQ91" i="18"/>
  <c r="AR91" i="18"/>
  <c r="AL92" i="18"/>
  <c r="AM92" i="18"/>
  <c r="AN92" i="18"/>
  <c r="AO92" i="18"/>
  <c r="AP92" i="18"/>
  <c r="AQ92" i="18"/>
  <c r="AR92" i="18"/>
  <c r="AL93" i="18"/>
  <c r="AM93" i="18"/>
  <c r="AN93" i="18"/>
  <c r="AO93" i="18"/>
  <c r="AP93" i="18"/>
  <c r="AQ93" i="18"/>
  <c r="AR93" i="18"/>
  <c r="AL94" i="18"/>
  <c r="AM94" i="18"/>
  <c r="AN94" i="18"/>
  <c r="AO94" i="18"/>
  <c r="AP94" i="18"/>
  <c r="AQ94" i="18"/>
  <c r="AR94" i="18"/>
  <c r="AL95" i="18"/>
  <c r="AM95" i="18"/>
  <c r="AN95" i="18"/>
  <c r="AO95" i="18"/>
  <c r="AP95" i="18"/>
  <c r="AQ95" i="18"/>
  <c r="AR95" i="18"/>
  <c r="AL96" i="18"/>
  <c r="AM96" i="18"/>
  <c r="AN96" i="18"/>
  <c r="AO96" i="18"/>
  <c r="AP96" i="18"/>
  <c r="AQ96" i="18"/>
  <c r="AR96" i="18"/>
  <c r="AL97" i="18"/>
  <c r="AM97" i="18"/>
  <c r="AN97" i="18"/>
  <c r="AO97" i="18"/>
  <c r="AP97" i="18"/>
  <c r="AQ97" i="18"/>
  <c r="AR97" i="18"/>
  <c r="AL98" i="18"/>
  <c r="AM98" i="18"/>
  <c r="AN98" i="18"/>
  <c r="AO98" i="18"/>
  <c r="AP98" i="18"/>
  <c r="AQ98" i="18"/>
  <c r="AR98" i="18"/>
  <c r="AL99" i="18"/>
  <c r="AM99" i="18"/>
  <c r="AN99" i="18"/>
  <c r="AO99" i="18"/>
  <c r="AP99" i="18"/>
  <c r="AQ99" i="18"/>
  <c r="AR99" i="18"/>
  <c r="AL100" i="18"/>
  <c r="AM100" i="18"/>
  <c r="AN100" i="18"/>
  <c r="AO100" i="18"/>
  <c r="AP100" i="18"/>
  <c r="AQ100" i="18"/>
  <c r="AR100" i="18"/>
  <c r="AL101" i="18"/>
  <c r="AM101" i="18"/>
  <c r="AN101" i="18"/>
  <c r="AO101" i="18"/>
  <c r="AP101" i="18"/>
  <c r="AQ101" i="18"/>
  <c r="AR101" i="18"/>
  <c r="AL102" i="18"/>
  <c r="AM102" i="18"/>
  <c r="AN102" i="18"/>
  <c r="AO102" i="18"/>
  <c r="AP102" i="18"/>
  <c r="AQ102" i="18"/>
  <c r="AR102" i="18"/>
  <c r="AL103" i="18"/>
  <c r="AM103" i="18"/>
  <c r="AN103" i="18"/>
  <c r="AO103" i="18"/>
  <c r="AP103" i="18"/>
  <c r="AQ103" i="18"/>
  <c r="AR103" i="18"/>
  <c r="AL104" i="18"/>
  <c r="AM104" i="18"/>
  <c r="AN104" i="18"/>
  <c r="AO104" i="18"/>
  <c r="AP104" i="18"/>
  <c r="AQ104" i="18"/>
  <c r="AR104" i="18"/>
  <c r="AL105" i="18"/>
  <c r="AM105" i="18"/>
  <c r="AN105" i="18"/>
  <c r="AO105" i="18"/>
  <c r="AP105" i="18"/>
  <c r="AQ105" i="18"/>
  <c r="AR105" i="18"/>
  <c r="AT6" i="18"/>
  <c r="AQ6" i="18"/>
  <c r="AO6" i="18"/>
  <c r="AN6" i="18"/>
  <c r="AM6" i="18"/>
  <c r="AL6" i="18"/>
  <c r="AB7" i="18"/>
  <c r="AC7" i="18"/>
  <c r="AD7" i="18"/>
  <c r="AE7" i="18"/>
  <c r="AF7" i="18"/>
  <c r="AG7" i="18"/>
  <c r="AH7" i="18"/>
  <c r="AI7" i="18"/>
  <c r="AJ7" i="18"/>
  <c r="AB8" i="18"/>
  <c r="AC8" i="18"/>
  <c r="AD8" i="18"/>
  <c r="AE8" i="18"/>
  <c r="AF8" i="18"/>
  <c r="AG8" i="18"/>
  <c r="AH8" i="18"/>
  <c r="AI8" i="18"/>
  <c r="AJ8" i="18"/>
  <c r="AB9" i="18"/>
  <c r="AC9" i="18"/>
  <c r="AD9" i="18"/>
  <c r="AE9" i="18"/>
  <c r="AF9" i="18"/>
  <c r="AG9" i="18"/>
  <c r="AH9" i="18"/>
  <c r="AI9" i="18"/>
  <c r="AJ9" i="18"/>
  <c r="AB10" i="18"/>
  <c r="AC10" i="18"/>
  <c r="AD10" i="18"/>
  <c r="AE10" i="18"/>
  <c r="AF10" i="18"/>
  <c r="AG10" i="18"/>
  <c r="AH10" i="18"/>
  <c r="AI10" i="18"/>
  <c r="AJ10" i="18"/>
  <c r="AB11" i="18"/>
  <c r="AC11" i="18"/>
  <c r="AD11" i="18"/>
  <c r="AE11" i="18"/>
  <c r="AF11" i="18"/>
  <c r="AG11" i="18"/>
  <c r="AH11" i="18"/>
  <c r="AI11" i="18"/>
  <c r="AJ11" i="18"/>
  <c r="AB12" i="18"/>
  <c r="AC12" i="18"/>
  <c r="AD12" i="18"/>
  <c r="AE12" i="18"/>
  <c r="AF12" i="18"/>
  <c r="AG12" i="18"/>
  <c r="AH12" i="18"/>
  <c r="AI12" i="18"/>
  <c r="AJ12" i="18"/>
  <c r="AB13" i="18"/>
  <c r="AC13" i="18"/>
  <c r="AD13" i="18"/>
  <c r="AE13" i="18"/>
  <c r="AF13" i="18"/>
  <c r="AG13" i="18"/>
  <c r="AH13" i="18"/>
  <c r="AI13" i="18"/>
  <c r="AJ13" i="18"/>
  <c r="AB14" i="18"/>
  <c r="AC14" i="18"/>
  <c r="AD14" i="18"/>
  <c r="AE14" i="18"/>
  <c r="AF14" i="18"/>
  <c r="AG14" i="18"/>
  <c r="AH14" i="18"/>
  <c r="AI14" i="18"/>
  <c r="AJ14" i="18"/>
  <c r="AB15" i="18"/>
  <c r="AC15" i="18"/>
  <c r="AD15" i="18"/>
  <c r="AE15" i="18"/>
  <c r="AF15" i="18"/>
  <c r="AG15" i="18"/>
  <c r="AH15" i="18"/>
  <c r="AI15" i="18"/>
  <c r="AJ15" i="18"/>
  <c r="AB16" i="18"/>
  <c r="AC16" i="18"/>
  <c r="AD16" i="18"/>
  <c r="AE16" i="18"/>
  <c r="AF16" i="18"/>
  <c r="AG16" i="18"/>
  <c r="AH16" i="18"/>
  <c r="AI16" i="18"/>
  <c r="AJ16" i="18"/>
  <c r="AB17" i="18"/>
  <c r="AC17" i="18"/>
  <c r="AD17" i="18"/>
  <c r="AE17" i="18"/>
  <c r="AF17" i="18"/>
  <c r="AG17" i="18"/>
  <c r="AH17" i="18"/>
  <c r="AI17" i="18"/>
  <c r="AJ17" i="18"/>
  <c r="AB18" i="18"/>
  <c r="AC18" i="18"/>
  <c r="AD18" i="18"/>
  <c r="AE18" i="18"/>
  <c r="AF18" i="18"/>
  <c r="AG18" i="18"/>
  <c r="AH18" i="18"/>
  <c r="AI18" i="18"/>
  <c r="AJ18" i="18"/>
  <c r="AB19" i="18"/>
  <c r="AC19" i="18"/>
  <c r="AD19" i="18"/>
  <c r="AE19" i="18"/>
  <c r="AF19" i="18"/>
  <c r="AG19" i="18"/>
  <c r="AH19" i="18"/>
  <c r="AI19" i="18"/>
  <c r="AJ19" i="18"/>
  <c r="AB20" i="18"/>
  <c r="AC20" i="18"/>
  <c r="AD20" i="18"/>
  <c r="AE20" i="18"/>
  <c r="AF20" i="18"/>
  <c r="AG20" i="18"/>
  <c r="AH20" i="18"/>
  <c r="AI20" i="18"/>
  <c r="AJ20" i="18"/>
  <c r="AB21" i="18"/>
  <c r="AC21" i="18"/>
  <c r="AD21" i="18"/>
  <c r="AE21" i="18"/>
  <c r="AF21" i="18"/>
  <c r="AG21" i="18"/>
  <c r="AH21" i="18"/>
  <c r="AI21" i="18"/>
  <c r="AJ21" i="18"/>
  <c r="AB22" i="18"/>
  <c r="AC22" i="18"/>
  <c r="AD22" i="18"/>
  <c r="AE22" i="18"/>
  <c r="AF22" i="18"/>
  <c r="AG22" i="18"/>
  <c r="AH22" i="18"/>
  <c r="AI22" i="18"/>
  <c r="AJ22" i="18"/>
  <c r="AB23" i="18"/>
  <c r="AC23" i="18"/>
  <c r="AD23" i="18"/>
  <c r="AE23" i="18"/>
  <c r="AF23" i="18"/>
  <c r="AG23" i="18"/>
  <c r="AH23" i="18"/>
  <c r="AI23" i="18"/>
  <c r="AJ23" i="18"/>
  <c r="AB24" i="18"/>
  <c r="AC24" i="18"/>
  <c r="AD24" i="18"/>
  <c r="AE24" i="18"/>
  <c r="AF24" i="18"/>
  <c r="AG24" i="18"/>
  <c r="AH24" i="18"/>
  <c r="AI24" i="18"/>
  <c r="AJ24" i="18"/>
  <c r="AB25" i="18"/>
  <c r="AC25" i="18"/>
  <c r="AD25" i="18"/>
  <c r="AE25" i="18"/>
  <c r="AF25" i="18"/>
  <c r="AG25" i="18"/>
  <c r="AH25" i="18"/>
  <c r="AI25" i="18"/>
  <c r="AJ25" i="18"/>
  <c r="AB26" i="18"/>
  <c r="AC26" i="18"/>
  <c r="AD26" i="18"/>
  <c r="AE26" i="18"/>
  <c r="AF26" i="18"/>
  <c r="AG26" i="18"/>
  <c r="AH26" i="18"/>
  <c r="AI26" i="18"/>
  <c r="AJ26" i="18"/>
  <c r="AB27" i="18"/>
  <c r="AC27" i="18"/>
  <c r="AD27" i="18"/>
  <c r="AE27" i="18"/>
  <c r="AF27" i="18"/>
  <c r="AG27" i="18"/>
  <c r="AH27" i="18"/>
  <c r="AI27" i="18"/>
  <c r="AJ27" i="18"/>
  <c r="AB28" i="18"/>
  <c r="AC28" i="18"/>
  <c r="AD28" i="18"/>
  <c r="AE28" i="18"/>
  <c r="AF28" i="18"/>
  <c r="AG28" i="18"/>
  <c r="AH28" i="18"/>
  <c r="AI28" i="18"/>
  <c r="AJ28" i="18"/>
  <c r="AB29" i="18"/>
  <c r="AC29" i="18"/>
  <c r="AD29" i="18"/>
  <c r="AE29" i="18"/>
  <c r="AF29" i="18"/>
  <c r="AG29" i="18"/>
  <c r="AH29" i="18"/>
  <c r="AI29" i="18"/>
  <c r="AJ29" i="18"/>
  <c r="AB30" i="18"/>
  <c r="AC30" i="18"/>
  <c r="AD30" i="18"/>
  <c r="AE30" i="18"/>
  <c r="AF30" i="18"/>
  <c r="AG30" i="18"/>
  <c r="AH30" i="18"/>
  <c r="AI30" i="18"/>
  <c r="AJ30" i="18"/>
  <c r="AB31" i="18"/>
  <c r="AC31" i="18"/>
  <c r="AD31" i="18"/>
  <c r="AE31" i="18"/>
  <c r="AF31" i="18"/>
  <c r="AG31" i="18"/>
  <c r="AH31" i="18"/>
  <c r="AI31" i="18"/>
  <c r="AJ31" i="18"/>
  <c r="AB32" i="18"/>
  <c r="AC32" i="18"/>
  <c r="AD32" i="18"/>
  <c r="AE32" i="18"/>
  <c r="AF32" i="18"/>
  <c r="AG32" i="18"/>
  <c r="AH32" i="18"/>
  <c r="AI32" i="18"/>
  <c r="AJ32" i="18"/>
  <c r="AB33" i="18"/>
  <c r="AC33" i="18"/>
  <c r="AD33" i="18"/>
  <c r="AE33" i="18"/>
  <c r="AF33" i="18"/>
  <c r="AG33" i="18"/>
  <c r="AH33" i="18"/>
  <c r="AI33" i="18"/>
  <c r="AJ33" i="18"/>
  <c r="AB34" i="18"/>
  <c r="AC34" i="18"/>
  <c r="AD34" i="18"/>
  <c r="AE34" i="18"/>
  <c r="AF34" i="18"/>
  <c r="AG34" i="18"/>
  <c r="AH34" i="18"/>
  <c r="AI34" i="18"/>
  <c r="AJ34" i="18"/>
  <c r="AB35" i="18"/>
  <c r="AC35" i="18"/>
  <c r="AD35" i="18"/>
  <c r="AE35" i="18"/>
  <c r="AF35" i="18"/>
  <c r="AG35" i="18"/>
  <c r="AH35" i="18"/>
  <c r="AI35" i="18"/>
  <c r="AJ35" i="18"/>
  <c r="AB36" i="18"/>
  <c r="AC36" i="18"/>
  <c r="AD36" i="18"/>
  <c r="AE36" i="18"/>
  <c r="AF36" i="18"/>
  <c r="AG36" i="18"/>
  <c r="AH36" i="18"/>
  <c r="AI36" i="18"/>
  <c r="AJ36" i="18"/>
  <c r="AB37" i="18"/>
  <c r="AC37" i="18"/>
  <c r="AD37" i="18"/>
  <c r="AE37" i="18"/>
  <c r="AF37" i="18"/>
  <c r="AG37" i="18"/>
  <c r="AH37" i="18"/>
  <c r="AI37" i="18"/>
  <c r="AJ37" i="18"/>
  <c r="AB38" i="18"/>
  <c r="AC38" i="18"/>
  <c r="AD38" i="18"/>
  <c r="AE38" i="18"/>
  <c r="AF38" i="18"/>
  <c r="AG38" i="18"/>
  <c r="AH38" i="18"/>
  <c r="AI38" i="18"/>
  <c r="AJ38" i="18"/>
  <c r="AB39" i="18"/>
  <c r="AC39" i="18"/>
  <c r="AD39" i="18"/>
  <c r="AE39" i="18"/>
  <c r="AF39" i="18"/>
  <c r="AG39" i="18"/>
  <c r="AH39" i="18"/>
  <c r="AI39" i="18"/>
  <c r="AJ39" i="18"/>
  <c r="AB40" i="18"/>
  <c r="AC40" i="18"/>
  <c r="AD40" i="18"/>
  <c r="AE40" i="18"/>
  <c r="AF40" i="18"/>
  <c r="AG40" i="18"/>
  <c r="AH40" i="18"/>
  <c r="AI40" i="18"/>
  <c r="AJ40" i="18"/>
  <c r="AB41" i="18"/>
  <c r="AC41" i="18"/>
  <c r="AD41" i="18"/>
  <c r="AE41" i="18"/>
  <c r="AF41" i="18"/>
  <c r="AG41" i="18"/>
  <c r="AH41" i="18"/>
  <c r="AI41" i="18"/>
  <c r="AJ41" i="18"/>
  <c r="AB42" i="18"/>
  <c r="AC42" i="18"/>
  <c r="AD42" i="18"/>
  <c r="AE42" i="18"/>
  <c r="AF42" i="18"/>
  <c r="AG42" i="18"/>
  <c r="AH42" i="18"/>
  <c r="AI42" i="18"/>
  <c r="AJ42" i="18"/>
  <c r="AB43" i="18"/>
  <c r="AC43" i="18"/>
  <c r="AD43" i="18"/>
  <c r="AE43" i="18"/>
  <c r="AF43" i="18"/>
  <c r="AG43" i="18"/>
  <c r="AH43" i="18"/>
  <c r="AI43" i="18"/>
  <c r="AJ43" i="18"/>
  <c r="AB44" i="18"/>
  <c r="AC44" i="18"/>
  <c r="AD44" i="18"/>
  <c r="AE44" i="18"/>
  <c r="AF44" i="18"/>
  <c r="AG44" i="18"/>
  <c r="AH44" i="18"/>
  <c r="AI44" i="18"/>
  <c r="AJ44" i="18"/>
  <c r="AB45" i="18"/>
  <c r="AC45" i="18"/>
  <c r="AD45" i="18"/>
  <c r="AE45" i="18"/>
  <c r="AF45" i="18"/>
  <c r="AG45" i="18"/>
  <c r="AH45" i="18"/>
  <c r="AI45" i="18"/>
  <c r="AJ45" i="18"/>
  <c r="AB46" i="18"/>
  <c r="AC46" i="18"/>
  <c r="AD46" i="18"/>
  <c r="AE46" i="18"/>
  <c r="AF46" i="18"/>
  <c r="AG46" i="18"/>
  <c r="AH46" i="18"/>
  <c r="AI46" i="18"/>
  <c r="AJ46" i="18"/>
  <c r="AB47" i="18"/>
  <c r="AC47" i="18"/>
  <c r="AD47" i="18"/>
  <c r="AE47" i="18"/>
  <c r="AF47" i="18"/>
  <c r="AG47" i="18"/>
  <c r="AH47" i="18"/>
  <c r="AI47" i="18"/>
  <c r="AJ47" i="18"/>
  <c r="AB48" i="18"/>
  <c r="AC48" i="18"/>
  <c r="AD48" i="18"/>
  <c r="AE48" i="18"/>
  <c r="AF48" i="18"/>
  <c r="AG48" i="18"/>
  <c r="AH48" i="18"/>
  <c r="AI48" i="18"/>
  <c r="AJ48" i="18"/>
  <c r="AB49" i="18"/>
  <c r="AC49" i="18"/>
  <c r="AD49" i="18"/>
  <c r="AE49" i="18"/>
  <c r="AF49" i="18"/>
  <c r="AG49" i="18"/>
  <c r="AH49" i="18"/>
  <c r="AI49" i="18"/>
  <c r="AJ49" i="18"/>
  <c r="AB50" i="18"/>
  <c r="AC50" i="18"/>
  <c r="AD50" i="18"/>
  <c r="AE50" i="18"/>
  <c r="AF50" i="18"/>
  <c r="AG50" i="18"/>
  <c r="AH50" i="18"/>
  <c r="AI50" i="18"/>
  <c r="AJ50" i="18"/>
  <c r="AB51" i="18"/>
  <c r="AC51" i="18"/>
  <c r="AD51" i="18"/>
  <c r="AE51" i="18"/>
  <c r="AF51" i="18"/>
  <c r="AG51" i="18"/>
  <c r="AH51" i="18"/>
  <c r="AI51" i="18"/>
  <c r="AJ51" i="18"/>
  <c r="AB52" i="18"/>
  <c r="AC52" i="18"/>
  <c r="AD52" i="18"/>
  <c r="AE52" i="18"/>
  <c r="AF52" i="18"/>
  <c r="AG52" i="18"/>
  <c r="AH52" i="18"/>
  <c r="AI52" i="18"/>
  <c r="AJ52" i="18"/>
  <c r="AB53" i="18"/>
  <c r="AC53" i="18"/>
  <c r="AD53" i="18"/>
  <c r="AE53" i="18"/>
  <c r="AF53" i="18"/>
  <c r="AG53" i="18"/>
  <c r="AH53" i="18"/>
  <c r="AI53" i="18"/>
  <c r="AJ53" i="18"/>
  <c r="AB54" i="18"/>
  <c r="AC54" i="18"/>
  <c r="AD54" i="18"/>
  <c r="AE54" i="18"/>
  <c r="AF54" i="18"/>
  <c r="AG54" i="18"/>
  <c r="AH54" i="18"/>
  <c r="AI54" i="18"/>
  <c r="AJ54" i="18"/>
  <c r="AB55" i="18"/>
  <c r="AC55" i="18"/>
  <c r="AD55" i="18"/>
  <c r="AE55" i="18"/>
  <c r="AF55" i="18"/>
  <c r="AG55" i="18"/>
  <c r="AH55" i="18"/>
  <c r="AI55" i="18"/>
  <c r="AJ55" i="18"/>
  <c r="AB56" i="18"/>
  <c r="AC56" i="18"/>
  <c r="AD56" i="18"/>
  <c r="AE56" i="18"/>
  <c r="AF56" i="18"/>
  <c r="AG56" i="18"/>
  <c r="AH56" i="18"/>
  <c r="AI56" i="18"/>
  <c r="AJ56" i="18"/>
  <c r="AB57" i="18"/>
  <c r="AC57" i="18"/>
  <c r="AD57" i="18"/>
  <c r="AE57" i="18"/>
  <c r="AF57" i="18"/>
  <c r="AG57" i="18"/>
  <c r="AH57" i="18"/>
  <c r="AI57" i="18"/>
  <c r="AJ57" i="18"/>
  <c r="AB58" i="18"/>
  <c r="AC58" i="18"/>
  <c r="AD58" i="18"/>
  <c r="AE58" i="18"/>
  <c r="AF58" i="18"/>
  <c r="AG58" i="18"/>
  <c r="AH58" i="18"/>
  <c r="AI58" i="18"/>
  <c r="AJ58" i="18"/>
  <c r="AB59" i="18"/>
  <c r="AC59" i="18"/>
  <c r="AD59" i="18"/>
  <c r="AE59" i="18"/>
  <c r="AF59" i="18"/>
  <c r="AG59" i="18"/>
  <c r="AH59" i="18"/>
  <c r="AI59" i="18"/>
  <c r="AJ59" i="18"/>
  <c r="AB60" i="18"/>
  <c r="AC60" i="18"/>
  <c r="AD60" i="18"/>
  <c r="AE60" i="18"/>
  <c r="AF60" i="18"/>
  <c r="AG60" i="18"/>
  <c r="AH60" i="18"/>
  <c r="AI60" i="18"/>
  <c r="AJ60" i="18"/>
  <c r="AB61" i="18"/>
  <c r="AC61" i="18"/>
  <c r="AD61" i="18"/>
  <c r="AE61" i="18"/>
  <c r="AF61" i="18"/>
  <c r="AG61" i="18"/>
  <c r="AH61" i="18"/>
  <c r="AI61" i="18"/>
  <c r="AJ61" i="18"/>
  <c r="AB62" i="18"/>
  <c r="AC62" i="18"/>
  <c r="AD62" i="18"/>
  <c r="AE62" i="18"/>
  <c r="AF62" i="18"/>
  <c r="AG62" i="18"/>
  <c r="AH62" i="18"/>
  <c r="AI62" i="18"/>
  <c r="AJ62" i="18"/>
  <c r="AB63" i="18"/>
  <c r="AC63" i="18"/>
  <c r="AD63" i="18"/>
  <c r="AE63" i="18"/>
  <c r="AF63" i="18"/>
  <c r="AG63" i="18"/>
  <c r="AH63" i="18"/>
  <c r="AI63" i="18"/>
  <c r="AJ63" i="18"/>
  <c r="AB64" i="18"/>
  <c r="AC64" i="18"/>
  <c r="AD64" i="18"/>
  <c r="AE64" i="18"/>
  <c r="AF64" i="18"/>
  <c r="AG64" i="18"/>
  <c r="AH64" i="18"/>
  <c r="AI64" i="18"/>
  <c r="AJ64" i="18"/>
  <c r="AB65" i="18"/>
  <c r="AC65" i="18"/>
  <c r="AD65" i="18"/>
  <c r="AE65" i="18"/>
  <c r="AF65" i="18"/>
  <c r="AG65" i="18"/>
  <c r="AH65" i="18"/>
  <c r="AI65" i="18"/>
  <c r="AJ65" i="18"/>
  <c r="AB66" i="18"/>
  <c r="AC66" i="18"/>
  <c r="AD66" i="18"/>
  <c r="AE66" i="18"/>
  <c r="AF66" i="18"/>
  <c r="AG66" i="18"/>
  <c r="AH66" i="18"/>
  <c r="AI66" i="18"/>
  <c r="AJ66" i="18"/>
  <c r="AB67" i="18"/>
  <c r="AC67" i="18"/>
  <c r="AD67" i="18"/>
  <c r="AE67" i="18"/>
  <c r="AF67" i="18"/>
  <c r="AG67" i="18"/>
  <c r="AH67" i="18"/>
  <c r="AI67" i="18"/>
  <c r="AJ67" i="18"/>
  <c r="AB68" i="18"/>
  <c r="AC68" i="18"/>
  <c r="AD68" i="18"/>
  <c r="AE68" i="18"/>
  <c r="AF68" i="18"/>
  <c r="AG68" i="18"/>
  <c r="AH68" i="18"/>
  <c r="AI68" i="18"/>
  <c r="AJ68" i="18"/>
  <c r="AB69" i="18"/>
  <c r="AC69" i="18"/>
  <c r="AD69" i="18"/>
  <c r="AE69" i="18"/>
  <c r="AF69" i="18"/>
  <c r="AG69" i="18"/>
  <c r="AH69" i="18"/>
  <c r="AI69" i="18"/>
  <c r="AJ69" i="18"/>
  <c r="AB70" i="18"/>
  <c r="AC70" i="18"/>
  <c r="AD70" i="18"/>
  <c r="AE70" i="18"/>
  <c r="AF70" i="18"/>
  <c r="AG70" i="18"/>
  <c r="AH70" i="18"/>
  <c r="AI70" i="18"/>
  <c r="AJ70" i="18"/>
  <c r="AB71" i="18"/>
  <c r="AC71" i="18"/>
  <c r="AD71" i="18"/>
  <c r="AE71" i="18"/>
  <c r="AF71" i="18"/>
  <c r="AG71" i="18"/>
  <c r="AH71" i="18"/>
  <c r="AI71" i="18"/>
  <c r="AJ71" i="18"/>
  <c r="AB72" i="18"/>
  <c r="AC72" i="18"/>
  <c r="AD72" i="18"/>
  <c r="AE72" i="18"/>
  <c r="AF72" i="18"/>
  <c r="AG72" i="18"/>
  <c r="AH72" i="18"/>
  <c r="AI72" i="18"/>
  <c r="AJ72" i="18"/>
  <c r="AB73" i="18"/>
  <c r="AC73" i="18"/>
  <c r="AD73" i="18"/>
  <c r="AE73" i="18"/>
  <c r="AF73" i="18"/>
  <c r="AG73" i="18"/>
  <c r="AH73" i="18"/>
  <c r="AI73" i="18"/>
  <c r="AJ73" i="18"/>
  <c r="AB74" i="18"/>
  <c r="AC74" i="18"/>
  <c r="AD74" i="18"/>
  <c r="AE74" i="18"/>
  <c r="AF74" i="18"/>
  <c r="AG74" i="18"/>
  <c r="AH74" i="18"/>
  <c r="AI74" i="18"/>
  <c r="AJ74" i="18"/>
  <c r="AB75" i="18"/>
  <c r="AC75" i="18"/>
  <c r="AD75" i="18"/>
  <c r="AE75" i="18"/>
  <c r="AF75" i="18"/>
  <c r="AG75" i="18"/>
  <c r="AH75" i="18"/>
  <c r="AI75" i="18"/>
  <c r="AJ75" i="18"/>
  <c r="AB76" i="18"/>
  <c r="AC76" i="18"/>
  <c r="AD76" i="18"/>
  <c r="AE76" i="18"/>
  <c r="AF76" i="18"/>
  <c r="AG76" i="18"/>
  <c r="AH76" i="18"/>
  <c r="AI76" i="18"/>
  <c r="AJ76" i="18"/>
  <c r="AB77" i="18"/>
  <c r="AC77" i="18"/>
  <c r="AD77" i="18"/>
  <c r="AE77" i="18"/>
  <c r="AF77" i="18"/>
  <c r="AG77" i="18"/>
  <c r="AH77" i="18"/>
  <c r="AI77" i="18"/>
  <c r="AJ77" i="18"/>
  <c r="AB78" i="18"/>
  <c r="AC78" i="18"/>
  <c r="AD78" i="18"/>
  <c r="AE78" i="18"/>
  <c r="AF78" i="18"/>
  <c r="AG78" i="18"/>
  <c r="AH78" i="18"/>
  <c r="AI78" i="18"/>
  <c r="AJ78" i="18"/>
  <c r="AB79" i="18"/>
  <c r="AC79" i="18"/>
  <c r="AD79" i="18"/>
  <c r="AE79" i="18"/>
  <c r="AF79" i="18"/>
  <c r="AG79" i="18"/>
  <c r="AH79" i="18"/>
  <c r="AI79" i="18"/>
  <c r="AJ79" i="18"/>
  <c r="AB80" i="18"/>
  <c r="AC80" i="18"/>
  <c r="AD80" i="18"/>
  <c r="AE80" i="18"/>
  <c r="AF80" i="18"/>
  <c r="AG80" i="18"/>
  <c r="AH80" i="18"/>
  <c r="AI80" i="18"/>
  <c r="AJ80" i="18"/>
  <c r="AB81" i="18"/>
  <c r="AC81" i="18"/>
  <c r="AD81" i="18"/>
  <c r="AE81" i="18"/>
  <c r="AF81" i="18"/>
  <c r="AG81" i="18"/>
  <c r="AH81" i="18"/>
  <c r="AI81" i="18"/>
  <c r="AJ81" i="18"/>
  <c r="AB82" i="18"/>
  <c r="AC82" i="18"/>
  <c r="AD82" i="18"/>
  <c r="AE82" i="18"/>
  <c r="AF82" i="18"/>
  <c r="AG82" i="18"/>
  <c r="AH82" i="18"/>
  <c r="AI82" i="18"/>
  <c r="AJ82" i="18"/>
  <c r="AB83" i="18"/>
  <c r="AC83" i="18"/>
  <c r="AD83" i="18"/>
  <c r="AE83" i="18"/>
  <c r="AF83" i="18"/>
  <c r="AG83" i="18"/>
  <c r="AH83" i="18"/>
  <c r="AI83" i="18"/>
  <c r="AJ83" i="18"/>
  <c r="AB84" i="18"/>
  <c r="AC84" i="18"/>
  <c r="AD84" i="18"/>
  <c r="AE84" i="18"/>
  <c r="AF84" i="18"/>
  <c r="AG84" i="18"/>
  <c r="AH84" i="18"/>
  <c r="AI84" i="18"/>
  <c r="AJ84" i="18"/>
  <c r="AB85" i="18"/>
  <c r="AC85" i="18"/>
  <c r="AD85" i="18"/>
  <c r="AE85" i="18"/>
  <c r="AF85" i="18"/>
  <c r="AG85" i="18"/>
  <c r="AH85" i="18"/>
  <c r="AI85" i="18"/>
  <c r="AJ85" i="18"/>
  <c r="AB86" i="18"/>
  <c r="AC86" i="18"/>
  <c r="AD86" i="18"/>
  <c r="AE86" i="18"/>
  <c r="AF86" i="18"/>
  <c r="AG86" i="18"/>
  <c r="AH86" i="18"/>
  <c r="AI86" i="18"/>
  <c r="AJ86" i="18"/>
  <c r="AB87" i="18"/>
  <c r="AC87" i="18"/>
  <c r="AD87" i="18"/>
  <c r="AE87" i="18"/>
  <c r="AF87" i="18"/>
  <c r="AG87" i="18"/>
  <c r="AH87" i="18"/>
  <c r="AI87" i="18"/>
  <c r="AJ87" i="18"/>
  <c r="AB88" i="18"/>
  <c r="AC88" i="18"/>
  <c r="AD88" i="18"/>
  <c r="AE88" i="18"/>
  <c r="AF88" i="18"/>
  <c r="AG88" i="18"/>
  <c r="AH88" i="18"/>
  <c r="AI88" i="18"/>
  <c r="AJ88" i="18"/>
  <c r="AB89" i="18"/>
  <c r="AC89" i="18"/>
  <c r="AD89" i="18"/>
  <c r="AE89" i="18"/>
  <c r="AF89" i="18"/>
  <c r="AG89" i="18"/>
  <c r="AH89" i="18"/>
  <c r="AI89" i="18"/>
  <c r="AJ89" i="18"/>
  <c r="AB90" i="18"/>
  <c r="AC90" i="18"/>
  <c r="AD90" i="18"/>
  <c r="AE90" i="18"/>
  <c r="AF90" i="18"/>
  <c r="AG90" i="18"/>
  <c r="AH90" i="18"/>
  <c r="AI90" i="18"/>
  <c r="AJ90" i="18"/>
  <c r="AB91" i="18"/>
  <c r="AC91" i="18"/>
  <c r="AD91" i="18"/>
  <c r="AE91" i="18"/>
  <c r="AF91" i="18"/>
  <c r="AG91" i="18"/>
  <c r="AH91" i="18"/>
  <c r="AI91" i="18"/>
  <c r="AJ91" i="18"/>
  <c r="AB92" i="18"/>
  <c r="AC92" i="18"/>
  <c r="AD92" i="18"/>
  <c r="AE92" i="18"/>
  <c r="AF92" i="18"/>
  <c r="AG92" i="18"/>
  <c r="AH92" i="18"/>
  <c r="AI92" i="18"/>
  <c r="AJ92" i="18"/>
  <c r="AB93" i="18"/>
  <c r="AC93" i="18"/>
  <c r="AD93" i="18"/>
  <c r="AE93" i="18"/>
  <c r="AF93" i="18"/>
  <c r="AG93" i="18"/>
  <c r="AH93" i="18"/>
  <c r="AI93" i="18"/>
  <c r="AJ93" i="18"/>
  <c r="AB94" i="18"/>
  <c r="AC94" i="18"/>
  <c r="AD94" i="18"/>
  <c r="AE94" i="18"/>
  <c r="AF94" i="18"/>
  <c r="AG94" i="18"/>
  <c r="AH94" i="18"/>
  <c r="AI94" i="18"/>
  <c r="AJ94" i="18"/>
  <c r="AB95" i="18"/>
  <c r="AC95" i="18"/>
  <c r="AD95" i="18"/>
  <c r="AE95" i="18"/>
  <c r="AF95" i="18"/>
  <c r="AG95" i="18"/>
  <c r="AH95" i="18"/>
  <c r="AI95" i="18"/>
  <c r="AJ95" i="18"/>
  <c r="AB96" i="18"/>
  <c r="AC96" i="18"/>
  <c r="AD96" i="18"/>
  <c r="AE96" i="18"/>
  <c r="AF96" i="18"/>
  <c r="AG96" i="18"/>
  <c r="AH96" i="18"/>
  <c r="AI96" i="18"/>
  <c r="AJ96" i="18"/>
  <c r="AB97" i="18"/>
  <c r="AC97" i="18"/>
  <c r="AD97" i="18"/>
  <c r="AE97" i="18"/>
  <c r="AF97" i="18"/>
  <c r="AG97" i="18"/>
  <c r="AH97" i="18"/>
  <c r="AI97" i="18"/>
  <c r="AJ97" i="18"/>
  <c r="AB98" i="18"/>
  <c r="AC98" i="18"/>
  <c r="AD98" i="18"/>
  <c r="AE98" i="18"/>
  <c r="AF98" i="18"/>
  <c r="AG98" i="18"/>
  <c r="AH98" i="18"/>
  <c r="AI98" i="18"/>
  <c r="AJ98" i="18"/>
  <c r="AB99" i="18"/>
  <c r="AC99" i="18"/>
  <c r="AD99" i="18"/>
  <c r="AE99" i="18"/>
  <c r="AF99" i="18"/>
  <c r="AG99" i="18"/>
  <c r="AH99" i="18"/>
  <c r="AI99" i="18"/>
  <c r="AJ99" i="18"/>
  <c r="AB100" i="18"/>
  <c r="AC100" i="18"/>
  <c r="AD100" i="18"/>
  <c r="AE100" i="18"/>
  <c r="AF100" i="18"/>
  <c r="AG100" i="18"/>
  <c r="AH100" i="18"/>
  <c r="AI100" i="18"/>
  <c r="AJ100" i="18"/>
  <c r="AB101" i="18"/>
  <c r="AC101" i="18"/>
  <c r="AD101" i="18"/>
  <c r="AE101" i="18"/>
  <c r="AF101" i="18"/>
  <c r="AG101" i="18"/>
  <c r="AH101" i="18"/>
  <c r="AI101" i="18"/>
  <c r="AJ101" i="18"/>
  <c r="AB102" i="18"/>
  <c r="AC102" i="18"/>
  <c r="AD102" i="18"/>
  <c r="AE102" i="18"/>
  <c r="AF102" i="18"/>
  <c r="AG102" i="18"/>
  <c r="AH102" i="18"/>
  <c r="AI102" i="18"/>
  <c r="AJ102" i="18"/>
  <c r="AB103" i="18"/>
  <c r="AC103" i="18"/>
  <c r="AD103" i="18"/>
  <c r="AE103" i="18"/>
  <c r="AF103" i="18"/>
  <c r="AG103" i="18"/>
  <c r="AH103" i="18"/>
  <c r="AI103" i="18"/>
  <c r="AJ103" i="18"/>
  <c r="AB104" i="18"/>
  <c r="AC104" i="18"/>
  <c r="AD104" i="18"/>
  <c r="AE104" i="18"/>
  <c r="AF104" i="18"/>
  <c r="AG104" i="18"/>
  <c r="AH104" i="18"/>
  <c r="AI104" i="18"/>
  <c r="AJ104" i="18"/>
  <c r="AB105" i="18"/>
  <c r="AC105" i="18"/>
  <c r="AD105" i="18"/>
  <c r="AE105" i="18"/>
  <c r="AF105" i="18"/>
  <c r="AG105" i="18"/>
  <c r="AH105" i="18"/>
  <c r="AI105" i="18"/>
  <c r="AJ105" i="18"/>
  <c r="AI6" i="18"/>
  <c r="AG6" i="18"/>
  <c r="AF6" i="18"/>
  <c r="AE6" i="18"/>
  <c r="AD6" i="18"/>
  <c r="AC6" i="18"/>
  <c r="AB6" i="18"/>
  <c r="BM44" i="2"/>
  <c r="BM45" i="2"/>
  <c r="BM46" i="2"/>
  <c r="BM47" i="2"/>
  <c r="BM48" i="2"/>
  <c r="BM49" i="2"/>
  <c r="BM50" i="2"/>
  <c r="BM51" i="2"/>
  <c r="BM52" i="2"/>
  <c r="BM53" i="2"/>
  <c r="BM54" i="2"/>
  <c r="BM55" i="2"/>
  <c r="BM56" i="2"/>
  <c r="BM57" i="2"/>
  <c r="BM58" i="2"/>
  <c r="BM59" i="2"/>
  <c r="BM60" i="2"/>
  <c r="BM61" i="2"/>
  <c r="BM62" i="2"/>
  <c r="BM63" i="2"/>
  <c r="BM64" i="2"/>
  <c r="BM65" i="2"/>
  <c r="BM66" i="2"/>
  <c r="BM67" i="2"/>
  <c r="BM68" i="2"/>
  <c r="BM69" i="2"/>
  <c r="BM70" i="2"/>
  <c r="BM71" i="2"/>
  <c r="BM72" i="2"/>
  <c r="BM73" i="2"/>
  <c r="BM74" i="2"/>
  <c r="BM75" i="2"/>
  <c r="BM76" i="2"/>
  <c r="BM77" i="2"/>
  <c r="BM78" i="2"/>
  <c r="BM79" i="2"/>
  <c r="BM80" i="2"/>
  <c r="BM81" i="2"/>
  <c r="BM82" i="2"/>
  <c r="BM83" i="2"/>
  <c r="BM84" i="2"/>
  <c r="BM85" i="2"/>
  <c r="BM86" i="2"/>
  <c r="BM87" i="2"/>
  <c r="BM88" i="2"/>
  <c r="BM89" i="2"/>
  <c r="BM90" i="2"/>
  <c r="BM91" i="2"/>
  <c r="BM92" i="2"/>
  <c r="BM93" i="2"/>
  <c r="BM94" i="2"/>
  <c r="BM95" i="2"/>
  <c r="BM96" i="2"/>
  <c r="BM97" i="2"/>
  <c r="BM98" i="2"/>
  <c r="BM99" i="2"/>
  <c r="BM100" i="2"/>
  <c r="BM101" i="2"/>
  <c r="BM102" i="2"/>
  <c r="BM103" i="2"/>
  <c r="BM104" i="2"/>
  <c r="BM105" i="2"/>
  <c r="BM106" i="2"/>
  <c r="BM107" i="2"/>
  <c r="BM108" i="2"/>
  <c r="BM109" i="2"/>
  <c r="BM110" i="2"/>
  <c r="BM111" i="2"/>
  <c r="BM112" i="2"/>
  <c r="BM113" i="2"/>
  <c r="BM114" i="2"/>
  <c r="BM115" i="2"/>
  <c r="BM116" i="2"/>
  <c r="BM117" i="2"/>
  <c r="BM118" i="2"/>
  <c r="BM119" i="2"/>
  <c r="BM120" i="2"/>
  <c r="BM121" i="2"/>
  <c r="BM122" i="2"/>
  <c r="BM123" i="2"/>
  <c r="BM124" i="2"/>
  <c r="BM125" i="2"/>
  <c r="BM126" i="2"/>
  <c r="BM127" i="2"/>
  <c r="BM128" i="2"/>
  <c r="BM129" i="2"/>
  <c r="BM130" i="2"/>
  <c r="BM131" i="2"/>
  <c r="BM132" i="2"/>
  <c r="BM133" i="2"/>
  <c r="BM134" i="2"/>
  <c r="BJ44" i="2"/>
  <c r="BJ45" i="2"/>
  <c r="BJ46" i="2"/>
  <c r="BJ47" i="2"/>
  <c r="BJ48" i="2"/>
  <c r="BJ49" i="2"/>
  <c r="BJ50" i="2"/>
  <c r="BJ51" i="2"/>
  <c r="BJ52" i="2"/>
  <c r="BJ53" i="2"/>
  <c r="BJ54" i="2"/>
  <c r="BJ55" i="2"/>
  <c r="BJ56" i="2"/>
  <c r="BJ57" i="2"/>
  <c r="BJ58" i="2"/>
  <c r="BJ59" i="2"/>
  <c r="BJ60" i="2"/>
  <c r="BJ61" i="2"/>
  <c r="BJ62" i="2"/>
  <c r="BJ63" i="2"/>
  <c r="BJ64" i="2"/>
  <c r="BJ65" i="2"/>
  <c r="BJ66" i="2"/>
  <c r="BJ67" i="2"/>
  <c r="BJ68" i="2"/>
  <c r="BJ69" i="2"/>
  <c r="BJ70" i="2"/>
  <c r="BJ71" i="2"/>
  <c r="BJ72" i="2"/>
  <c r="BJ73" i="2"/>
  <c r="BJ74" i="2"/>
  <c r="BJ75" i="2"/>
  <c r="BJ76" i="2"/>
  <c r="BJ77" i="2"/>
  <c r="BJ78" i="2"/>
  <c r="BJ79" i="2"/>
  <c r="BJ80" i="2"/>
  <c r="BJ81" i="2"/>
  <c r="BJ82" i="2"/>
  <c r="BJ83" i="2"/>
  <c r="BJ84" i="2"/>
  <c r="BJ85" i="2"/>
  <c r="BJ86" i="2"/>
  <c r="BJ87" i="2"/>
  <c r="BJ88" i="2"/>
  <c r="BJ89" i="2"/>
  <c r="BJ90" i="2"/>
  <c r="BJ91" i="2"/>
  <c r="BJ92" i="2"/>
  <c r="BJ93" i="2"/>
  <c r="BJ94" i="2"/>
  <c r="BJ95" i="2"/>
  <c r="BJ96" i="2"/>
  <c r="BJ97" i="2"/>
  <c r="BJ98" i="2"/>
  <c r="BJ99" i="2"/>
  <c r="BJ100" i="2"/>
  <c r="BJ101" i="2"/>
  <c r="BJ102" i="2"/>
  <c r="BJ103" i="2"/>
  <c r="BJ104" i="2"/>
  <c r="BJ105" i="2"/>
  <c r="BJ106" i="2"/>
  <c r="BJ107" i="2"/>
  <c r="BJ108" i="2"/>
  <c r="BJ109" i="2"/>
  <c r="BJ110" i="2"/>
  <c r="BJ111" i="2"/>
  <c r="BJ112" i="2"/>
  <c r="BJ113" i="2"/>
  <c r="BJ114" i="2"/>
  <c r="BJ115" i="2"/>
  <c r="BJ116" i="2"/>
  <c r="BJ117" i="2"/>
  <c r="BJ118" i="2"/>
  <c r="BJ119" i="2"/>
  <c r="BJ120" i="2"/>
  <c r="BJ121" i="2"/>
  <c r="BJ122" i="2"/>
  <c r="BJ123" i="2"/>
  <c r="BJ124" i="2"/>
  <c r="BJ125" i="2"/>
  <c r="BJ126" i="2"/>
  <c r="BJ127" i="2"/>
  <c r="BJ128" i="2"/>
  <c r="BJ129" i="2"/>
  <c r="BJ130" i="2"/>
  <c r="BJ131" i="2"/>
  <c r="BJ132" i="2"/>
  <c r="BJ133" i="2"/>
  <c r="BJ134" i="2"/>
  <c r="BH43" i="2"/>
  <c r="BH44" i="2"/>
  <c r="BH45" i="2"/>
  <c r="BH46" i="2"/>
  <c r="BH47" i="2"/>
  <c r="BH48" i="2"/>
  <c r="BH49" i="2"/>
  <c r="BH50" i="2"/>
  <c r="BH51" i="2"/>
  <c r="BH52" i="2"/>
  <c r="BH53" i="2"/>
  <c r="BH54" i="2"/>
  <c r="BH55" i="2"/>
  <c r="BH56" i="2"/>
  <c r="BH57" i="2"/>
  <c r="BH58" i="2"/>
  <c r="BH59" i="2"/>
  <c r="BH60" i="2"/>
  <c r="BH61" i="2"/>
  <c r="BH62" i="2"/>
  <c r="BH63" i="2"/>
  <c r="BH64" i="2"/>
  <c r="BH65" i="2"/>
  <c r="BH66" i="2"/>
  <c r="BH67" i="2"/>
  <c r="BH68" i="2"/>
  <c r="BH69" i="2"/>
  <c r="BH70" i="2"/>
  <c r="BH71" i="2"/>
  <c r="BH72" i="2"/>
  <c r="BH73" i="2"/>
  <c r="BH74" i="2"/>
  <c r="BH75" i="2"/>
  <c r="BH76" i="2"/>
  <c r="BH77" i="2"/>
  <c r="BH78" i="2"/>
  <c r="BH79" i="2"/>
  <c r="BH80" i="2"/>
  <c r="BH81" i="2"/>
  <c r="BH82" i="2"/>
  <c r="BH83" i="2"/>
  <c r="BH84" i="2"/>
  <c r="BH85" i="2"/>
  <c r="BH86" i="2"/>
  <c r="BH87" i="2"/>
  <c r="BH88" i="2"/>
  <c r="BH89" i="2"/>
  <c r="BH90" i="2"/>
  <c r="BH91" i="2"/>
  <c r="BH92" i="2"/>
  <c r="BH93" i="2"/>
  <c r="BH94" i="2"/>
  <c r="BH95" i="2"/>
  <c r="BH96" i="2"/>
  <c r="BH97" i="2"/>
  <c r="BH98" i="2"/>
  <c r="BH99" i="2"/>
  <c r="BH100" i="2"/>
  <c r="BH101" i="2"/>
  <c r="BH102" i="2"/>
  <c r="BH103" i="2"/>
  <c r="BH104" i="2"/>
  <c r="BH105" i="2"/>
  <c r="BH106" i="2"/>
  <c r="BH107" i="2"/>
  <c r="BH108" i="2"/>
  <c r="BH109" i="2"/>
  <c r="BH110" i="2"/>
  <c r="BH111" i="2"/>
  <c r="BH112" i="2"/>
  <c r="BH113" i="2"/>
  <c r="BH114" i="2"/>
  <c r="BH115" i="2"/>
  <c r="BH116" i="2"/>
  <c r="BH117" i="2"/>
  <c r="BH118" i="2"/>
  <c r="BH119" i="2"/>
  <c r="BH120" i="2"/>
  <c r="BH121" i="2"/>
  <c r="BH122" i="2"/>
  <c r="BH123" i="2"/>
  <c r="BH124" i="2"/>
  <c r="BH125" i="2"/>
  <c r="BH126" i="2"/>
  <c r="BH127" i="2"/>
  <c r="BH128" i="2"/>
  <c r="BH129" i="2"/>
  <c r="BH130" i="2"/>
  <c r="BH131" i="2"/>
  <c r="BH132" i="2"/>
  <c r="BH133" i="2"/>
  <c r="BH134" i="2"/>
  <c r="BG44" i="2"/>
  <c r="BG45" i="2"/>
  <c r="BG46" i="2"/>
  <c r="BG47" i="2"/>
  <c r="BG48" i="2"/>
  <c r="BG49" i="2"/>
  <c r="BG50" i="2"/>
  <c r="BG51" i="2"/>
  <c r="BG52" i="2"/>
  <c r="BG53" i="2"/>
  <c r="BG54" i="2"/>
  <c r="BG55" i="2"/>
  <c r="BG56" i="2"/>
  <c r="BG57" i="2"/>
  <c r="BG58" i="2"/>
  <c r="BG59" i="2"/>
  <c r="BG60" i="2"/>
  <c r="BG61" i="2"/>
  <c r="BG62" i="2"/>
  <c r="BG63" i="2"/>
  <c r="BG64" i="2"/>
  <c r="BG65" i="2"/>
  <c r="BG66" i="2"/>
  <c r="BG67" i="2"/>
  <c r="BG68" i="2"/>
  <c r="BG69" i="2"/>
  <c r="BG70" i="2"/>
  <c r="BG71" i="2"/>
  <c r="BG72" i="2"/>
  <c r="BG73" i="2"/>
  <c r="BG74" i="2"/>
  <c r="BG75" i="2"/>
  <c r="BG76" i="2"/>
  <c r="BG77" i="2"/>
  <c r="BG78" i="2"/>
  <c r="BG79" i="2"/>
  <c r="BG80" i="2"/>
  <c r="BG81" i="2"/>
  <c r="BG82" i="2"/>
  <c r="BG83" i="2"/>
  <c r="BG84" i="2"/>
  <c r="BG85" i="2"/>
  <c r="BG86" i="2"/>
  <c r="BG87" i="2"/>
  <c r="BG88" i="2"/>
  <c r="BG89" i="2"/>
  <c r="BG90" i="2"/>
  <c r="BG91" i="2"/>
  <c r="BG92" i="2"/>
  <c r="BG93" i="2"/>
  <c r="BG94" i="2"/>
  <c r="BG95" i="2"/>
  <c r="BG96" i="2"/>
  <c r="BG97" i="2"/>
  <c r="BG98" i="2"/>
  <c r="BG99" i="2"/>
  <c r="BG100" i="2"/>
  <c r="BG101" i="2"/>
  <c r="BG102" i="2"/>
  <c r="BG103" i="2"/>
  <c r="BG104" i="2"/>
  <c r="BG105" i="2"/>
  <c r="BG106" i="2"/>
  <c r="BG107" i="2"/>
  <c r="BG108" i="2"/>
  <c r="BG109" i="2"/>
  <c r="BG110" i="2"/>
  <c r="BG111" i="2"/>
  <c r="BG112" i="2"/>
  <c r="BG113" i="2"/>
  <c r="BG114" i="2"/>
  <c r="BG115" i="2"/>
  <c r="BG116" i="2"/>
  <c r="BG117" i="2"/>
  <c r="BG118" i="2"/>
  <c r="BG119" i="2"/>
  <c r="BG120" i="2"/>
  <c r="BG121" i="2"/>
  <c r="BG122" i="2"/>
  <c r="BG123" i="2"/>
  <c r="BG124" i="2"/>
  <c r="BG125" i="2"/>
  <c r="BG126" i="2"/>
  <c r="BG127" i="2"/>
  <c r="BG128" i="2"/>
  <c r="BG129" i="2"/>
  <c r="BG130" i="2"/>
  <c r="BG131" i="2"/>
  <c r="BG132" i="2"/>
  <c r="BG133" i="2"/>
  <c r="BG134" i="2"/>
  <c r="BJ35" i="2"/>
  <c r="BG35" i="2"/>
  <c r="AF6" i="5"/>
  <c r="AN105" i="5"/>
  <c r="AM105" i="5"/>
  <c r="AL105" i="5"/>
  <c r="AG105" i="5"/>
  <c r="AF105" i="5"/>
  <c r="AE105" i="5"/>
  <c r="AN104" i="5"/>
  <c r="AM104" i="5"/>
  <c r="AL104" i="5"/>
  <c r="AG104" i="5"/>
  <c r="AF104" i="5"/>
  <c r="AE104" i="5"/>
  <c r="AN103" i="5"/>
  <c r="AM103" i="5"/>
  <c r="AL103" i="5"/>
  <c r="AG103" i="5"/>
  <c r="AF103" i="5"/>
  <c r="AE103" i="5"/>
  <c r="AN102" i="5"/>
  <c r="AM102" i="5"/>
  <c r="AL102" i="5"/>
  <c r="AG102" i="5"/>
  <c r="AF102" i="5"/>
  <c r="AE102" i="5"/>
  <c r="AN101" i="5"/>
  <c r="AM101" i="5"/>
  <c r="AL101" i="5"/>
  <c r="AG101" i="5"/>
  <c r="AF101" i="5"/>
  <c r="AE101" i="5"/>
  <c r="AN100" i="5"/>
  <c r="AM100" i="5"/>
  <c r="AL100" i="5"/>
  <c r="AG100" i="5"/>
  <c r="AF100" i="5"/>
  <c r="AE100" i="5"/>
  <c r="AN99" i="5"/>
  <c r="AM99" i="5"/>
  <c r="AL99" i="5"/>
  <c r="AG99" i="5"/>
  <c r="AF99" i="5"/>
  <c r="AE99" i="5"/>
  <c r="AN98" i="5"/>
  <c r="AM98" i="5"/>
  <c r="AL98" i="5"/>
  <c r="AG98" i="5"/>
  <c r="AF98" i="5"/>
  <c r="AE98" i="5"/>
  <c r="AN97" i="5"/>
  <c r="AM97" i="5"/>
  <c r="AL97" i="5"/>
  <c r="AG97" i="5"/>
  <c r="AF97" i="5"/>
  <c r="AE97" i="5"/>
  <c r="AN96" i="5"/>
  <c r="AM96" i="5"/>
  <c r="AL96" i="5"/>
  <c r="AG96" i="5"/>
  <c r="AF96" i="5"/>
  <c r="AE96" i="5"/>
  <c r="AN95" i="5"/>
  <c r="AM95" i="5"/>
  <c r="AL95" i="5"/>
  <c r="AG95" i="5"/>
  <c r="AF95" i="5"/>
  <c r="AE95" i="5"/>
  <c r="AN94" i="5"/>
  <c r="AM94" i="5"/>
  <c r="AL94" i="5"/>
  <c r="AG94" i="5"/>
  <c r="AF94" i="5"/>
  <c r="AE94" i="5"/>
  <c r="AN93" i="5"/>
  <c r="AM93" i="5"/>
  <c r="AL93" i="5"/>
  <c r="AG93" i="5"/>
  <c r="AF93" i="5"/>
  <c r="AE93" i="5"/>
  <c r="AN92" i="5"/>
  <c r="AM92" i="5"/>
  <c r="AL92" i="5"/>
  <c r="AG92" i="5"/>
  <c r="AF92" i="5"/>
  <c r="AE92" i="5"/>
  <c r="AN91" i="5"/>
  <c r="AM91" i="5"/>
  <c r="AL91" i="5"/>
  <c r="AG91" i="5"/>
  <c r="AF91" i="5"/>
  <c r="AE91" i="5"/>
  <c r="AN90" i="5"/>
  <c r="AM90" i="5"/>
  <c r="AL90" i="5"/>
  <c r="AG90" i="5"/>
  <c r="AF90" i="5"/>
  <c r="AE90" i="5"/>
  <c r="AN89" i="5"/>
  <c r="AM89" i="5"/>
  <c r="AL89" i="5"/>
  <c r="AG89" i="5"/>
  <c r="AF89" i="5"/>
  <c r="AE89" i="5"/>
  <c r="AN88" i="5"/>
  <c r="AM88" i="5"/>
  <c r="AL88" i="5"/>
  <c r="AG88" i="5"/>
  <c r="AF88" i="5"/>
  <c r="AE88" i="5"/>
  <c r="AN87" i="5"/>
  <c r="AM87" i="5"/>
  <c r="AL87" i="5"/>
  <c r="AG87" i="5"/>
  <c r="AF87" i="5"/>
  <c r="AE87" i="5"/>
  <c r="AN86" i="5"/>
  <c r="AM86" i="5"/>
  <c r="AL86" i="5"/>
  <c r="AG86" i="5"/>
  <c r="AF86" i="5"/>
  <c r="AE86" i="5"/>
  <c r="AN85" i="5"/>
  <c r="AM85" i="5"/>
  <c r="AL85" i="5"/>
  <c r="AG85" i="5"/>
  <c r="AF85" i="5"/>
  <c r="AE85" i="5"/>
  <c r="AN84" i="5"/>
  <c r="AM84" i="5"/>
  <c r="AL84" i="5"/>
  <c r="AG84" i="5"/>
  <c r="AF84" i="5"/>
  <c r="AE84" i="5"/>
  <c r="AN83" i="5"/>
  <c r="AM83" i="5"/>
  <c r="AL83" i="5"/>
  <c r="AG83" i="5"/>
  <c r="AF83" i="5"/>
  <c r="AE83" i="5"/>
  <c r="AN82" i="5"/>
  <c r="AM82" i="5"/>
  <c r="AL82" i="5"/>
  <c r="AG82" i="5"/>
  <c r="AF82" i="5"/>
  <c r="AE82" i="5"/>
  <c r="AN81" i="5"/>
  <c r="AM81" i="5"/>
  <c r="AL81" i="5"/>
  <c r="AG81" i="5"/>
  <c r="AF81" i="5"/>
  <c r="AE81" i="5"/>
  <c r="AN80" i="5"/>
  <c r="AM80" i="5"/>
  <c r="AL80" i="5"/>
  <c r="AG80" i="5"/>
  <c r="AF80" i="5"/>
  <c r="AE80" i="5"/>
  <c r="AN79" i="5"/>
  <c r="AM79" i="5"/>
  <c r="AL79" i="5"/>
  <c r="AG79" i="5"/>
  <c r="AF79" i="5"/>
  <c r="AE79" i="5"/>
  <c r="AN78" i="5"/>
  <c r="AM78" i="5"/>
  <c r="AL78" i="5"/>
  <c r="AG78" i="5"/>
  <c r="AF78" i="5"/>
  <c r="AE78" i="5"/>
  <c r="AN77" i="5"/>
  <c r="AM77" i="5"/>
  <c r="AL77" i="5"/>
  <c r="AG77" i="5"/>
  <c r="AF77" i="5"/>
  <c r="AE77" i="5"/>
  <c r="AN76" i="5"/>
  <c r="AM76" i="5"/>
  <c r="AL76" i="5"/>
  <c r="AG76" i="5"/>
  <c r="AF76" i="5"/>
  <c r="AE76" i="5"/>
  <c r="AN75" i="5"/>
  <c r="AM75" i="5"/>
  <c r="AL75" i="5"/>
  <c r="AG75" i="5"/>
  <c r="AF75" i="5"/>
  <c r="AE75" i="5"/>
  <c r="AN74" i="5"/>
  <c r="AM74" i="5"/>
  <c r="AL74" i="5"/>
  <c r="AG74" i="5"/>
  <c r="AF74" i="5"/>
  <c r="AE74" i="5"/>
  <c r="AN73" i="5"/>
  <c r="AM73" i="5"/>
  <c r="AL73" i="5"/>
  <c r="AG73" i="5"/>
  <c r="AF73" i="5"/>
  <c r="AE73" i="5"/>
  <c r="AN72" i="5"/>
  <c r="AM72" i="5"/>
  <c r="AL72" i="5"/>
  <c r="AG72" i="5"/>
  <c r="AF72" i="5"/>
  <c r="AE72" i="5"/>
  <c r="AN71" i="5"/>
  <c r="AM71" i="5"/>
  <c r="AL71" i="5"/>
  <c r="AG71" i="5"/>
  <c r="AF71" i="5"/>
  <c r="AE71" i="5"/>
  <c r="AN70" i="5"/>
  <c r="AM70" i="5"/>
  <c r="AL70" i="5"/>
  <c r="AG70" i="5"/>
  <c r="AF70" i="5"/>
  <c r="AE70" i="5"/>
  <c r="AN69" i="5"/>
  <c r="AM69" i="5"/>
  <c r="AL69" i="5"/>
  <c r="AG69" i="5"/>
  <c r="AF69" i="5"/>
  <c r="AE69" i="5"/>
  <c r="AN68" i="5"/>
  <c r="AM68" i="5"/>
  <c r="AL68" i="5"/>
  <c r="AG68" i="5"/>
  <c r="AF68" i="5"/>
  <c r="AE68" i="5"/>
  <c r="AN67" i="5"/>
  <c r="AM67" i="5"/>
  <c r="AL67" i="5"/>
  <c r="AG67" i="5"/>
  <c r="AF67" i="5"/>
  <c r="AE67" i="5"/>
  <c r="AN66" i="5"/>
  <c r="AM66" i="5"/>
  <c r="AL66" i="5"/>
  <c r="AG66" i="5"/>
  <c r="AF66" i="5"/>
  <c r="AE66" i="5"/>
  <c r="AN65" i="5"/>
  <c r="AM65" i="5"/>
  <c r="AL65" i="5"/>
  <c r="AG65" i="5"/>
  <c r="AF65" i="5"/>
  <c r="AE65" i="5"/>
  <c r="AN64" i="5"/>
  <c r="AM64" i="5"/>
  <c r="AL64" i="5"/>
  <c r="AG64" i="5"/>
  <c r="AF64" i="5"/>
  <c r="AE64" i="5"/>
  <c r="AN63" i="5"/>
  <c r="AM63" i="5"/>
  <c r="AL63" i="5"/>
  <c r="AG63" i="5"/>
  <c r="AF63" i="5"/>
  <c r="AE63" i="5"/>
  <c r="AN62" i="5"/>
  <c r="AM62" i="5"/>
  <c r="AL62" i="5"/>
  <c r="AG62" i="5"/>
  <c r="AF62" i="5"/>
  <c r="AE62" i="5"/>
  <c r="AN61" i="5"/>
  <c r="AM61" i="5"/>
  <c r="AL61" i="5"/>
  <c r="AG61" i="5"/>
  <c r="AF61" i="5"/>
  <c r="AE61" i="5"/>
  <c r="AN60" i="5"/>
  <c r="AM60" i="5"/>
  <c r="AL60" i="5"/>
  <c r="AG60" i="5"/>
  <c r="AF60" i="5"/>
  <c r="AE60" i="5"/>
  <c r="AN59" i="5"/>
  <c r="AM59" i="5"/>
  <c r="AL59" i="5"/>
  <c r="AG59" i="5"/>
  <c r="AF59" i="5"/>
  <c r="AE59" i="5"/>
  <c r="AN58" i="5"/>
  <c r="AM58" i="5"/>
  <c r="AL58" i="5"/>
  <c r="AG58" i="5"/>
  <c r="AF58" i="5"/>
  <c r="AE58" i="5"/>
  <c r="AN57" i="5"/>
  <c r="AM57" i="5"/>
  <c r="AL57" i="5"/>
  <c r="AG57" i="5"/>
  <c r="AF57" i="5"/>
  <c r="AE57" i="5"/>
  <c r="AN56" i="5"/>
  <c r="AM56" i="5"/>
  <c r="AL56" i="5"/>
  <c r="AG56" i="5"/>
  <c r="AF56" i="5"/>
  <c r="AE56" i="5"/>
  <c r="AN55" i="5"/>
  <c r="AM55" i="5"/>
  <c r="AL55" i="5"/>
  <c r="AG55" i="5"/>
  <c r="AF55" i="5"/>
  <c r="AE55" i="5"/>
  <c r="AN54" i="5"/>
  <c r="AM54" i="5"/>
  <c r="AL54" i="5"/>
  <c r="AG54" i="5"/>
  <c r="AF54" i="5"/>
  <c r="AE54" i="5"/>
  <c r="AN53" i="5"/>
  <c r="AM53" i="5"/>
  <c r="AL53" i="5"/>
  <c r="AG53" i="5"/>
  <c r="AF53" i="5"/>
  <c r="AE53" i="5"/>
  <c r="AN52" i="5"/>
  <c r="AM52" i="5"/>
  <c r="AL52" i="5"/>
  <c r="AG52" i="5"/>
  <c r="AF52" i="5"/>
  <c r="AE52" i="5"/>
  <c r="AN51" i="5"/>
  <c r="AM51" i="5"/>
  <c r="AL51" i="5"/>
  <c r="AG51" i="5"/>
  <c r="AF51" i="5"/>
  <c r="AE51" i="5"/>
  <c r="AN50" i="5"/>
  <c r="AM50" i="5"/>
  <c r="AL50" i="5"/>
  <c r="AG50" i="5"/>
  <c r="AF50" i="5"/>
  <c r="AE50" i="5"/>
  <c r="AN49" i="5"/>
  <c r="AM49" i="5"/>
  <c r="AL49" i="5"/>
  <c r="AG49" i="5"/>
  <c r="AF49" i="5"/>
  <c r="AE49" i="5"/>
  <c r="AN48" i="5"/>
  <c r="AM48" i="5"/>
  <c r="AL48" i="5"/>
  <c r="AG48" i="5"/>
  <c r="AF48" i="5"/>
  <c r="AE48" i="5"/>
  <c r="AN47" i="5"/>
  <c r="AM47" i="5"/>
  <c r="AL47" i="5"/>
  <c r="AG47" i="5"/>
  <c r="AF47" i="5"/>
  <c r="AE47" i="5"/>
  <c r="AN46" i="5"/>
  <c r="AM46" i="5"/>
  <c r="AL46" i="5"/>
  <c r="AG46" i="5"/>
  <c r="AF46" i="5"/>
  <c r="AE46" i="5"/>
  <c r="AN45" i="5"/>
  <c r="AM45" i="5"/>
  <c r="AL45" i="5"/>
  <c r="AG45" i="5"/>
  <c r="AF45" i="5"/>
  <c r="AE45" i="5"/>
  <c r="AN44" i="5"/>
  <c r="AM44" i="5"/>
  <c r="AL44" i="5"/>
  <c r="AG44" i="5"/>
  <c r="AF44" i="5"/>
  <c r="AE44" i="5"/>
  <c r="AN43" i="5"/>
  <c r="AM43" i="5"/>
  <c r="AL43" i="5"/>
  <c r="AG43" i="5"/>
  <c r="AF43" i="5"/>
  <c r="AE43" i="5"/>
  <c r="AN42" i="5"/>
  <c r="AM42" i="5"/>
  <c r="AL42" i="5"/>
  <c r="AG42" i="5"/>
  <c r="AF42" i="5"/>
  <c r="AE42" i="5"/>
  <c r="AN41" i="5"/>
  <c r="AM41" i="5"/>
  <c r="AL41" i="5"/>
  <c r="AG41" i="5"/>
  <c r="AF41" i="5"/>
  <c r="AE41" i="5"/>
  <c r="AN40" i="5"/>
  <c r="AM40" i="5"/>
  <c r="AL40" i="5"/>
  <c r="AG40" i="5"/>
  <c r="AF40" i="5"/>
  <c r="AE40" i="5"/>
  <c r="AN39" i="5"/>
  <c r="AM39" i="5"/>
  <c r="AL39" i="5"/>
  <c r="AG39" i="5"/>
  <c r="AF39" i="5"/>
  <c r="AE39" i="5"/>
  <c r="AN38" i="5"/>
  <c r="AM38" i="5"/>
  <c r="AL38" i="5"/>
  <c r="AG38" i="5"/>
  <c r="AF38" i="5"/>
  <c r="AE38" i="5"/>
  <c r="AN37" i="5"/>
  <c r="AM37" i="5"/>
  <c r="AL37" i="5"/>
  <c r="AG37" i="5"/>
  <c r="AF37" i="5"/>
  <c r="AE37" i="5"/>
  <c r="AN36" i="5"/>
  <c r="AM36" i="5"/>
  <c r="AL36" i="5"/>
  <c r="AG36" i="5"/>
  <c r="AF36" i="5"/>
  <c r="AE36" i="5"/>
  <c r="AN35" i="5"/>
  <c r="AM35" i="5"/>
  <c r="AL35" i="5"/>
  <c r="AG35" i="5"/>
  <c r="AF35" i="5"/>
  <c r="AE35" i="5"/>
  <c r="AN34" i="5"/>
  <c r="AM34" i="5"/>
  <c r="AL34" i="5"/>
  <c r="AG34" i="5"/>
  <c r="AF34" i="5"/>
  <c r="AE34" i="5"/>
  <c r="AN33" i="5"/>
  <c r="AM33" i="5"/>
  <c r="AL33" i="5"/>
  <c r="AG33" i="5"/>
  <c r="AF33" i="5"/>
  <c r="AE33" i="5"/>
  <c r="AN32" i="5"/>
  <c r="AM32" i="5"/>
  <c r="AL32" i="5"/>
  <c r="AG32" i="5"/>
  <c r="AF32" i="5"/>
  <c r="AE32" i="5"/>
  <c r="AN31" i="5"/>
  <c r="AM31" i="5"/>
  <c r="AL31" i="5"/>
  <c r="AG31" i="5"/>
  <c r="AF31" i="5"/>
  <c r="AE31" i="5"/>
  <c r="AN30" i="5"/>
  <c r="AM30" i="5"/>
  <c r="AL30" i="5"/>
  <c r="AG30" i="5"/>
  <c r="AF30" i="5"/>
  <c r="AE30" i="5"/>
  <c r="AN29" i="5"/>
  <c r="AM29" i="5"/>
  <c r="AL29" i="5"/>
  <c r="AG29" i="5"/>
  <c r="AF29" i="5"/>
  <c r="AE29" i="5"/>
  <c r="AN28" i="5"/>
  <c r="AM28" i="5"/>
  <c r="AL28" i="5"/>
  <c r="AG28" i="5"/>
  <c r="AF28" i="5"/>
  <c r="AE28" i="5"/>
  <c r="AN27" i="5"/>
  <c r="AM27" i="5"/>
  <c r="AL27" i="5"/>
  <c r="AG27" i="5"/>
  <c r="AF27" i="5"/>
  <c r="AE27" i="5"/>
  <c r="AN26" i="5"/>
  <c r="AM26" i="5"/>
  <c r="AL26" i="5"/>
  <c r="AG26" i="5"/>
  <c r="AF26" i="5"/>
  <c r="AE26" i="5"/>
  <c r="AN25" i="5"/>
  <c r="AM25" i="5"/>
  <c r="AL25" i="5"/>
  <c r="AG25" i="5"/>
  <c r="AF25" i="5"/>
  <c r="AE25" i="5"/>
  <c r="AN24" i="5"/>
  <c r="AM24" i="5"/>
  <c r="AL24" i="5"/>
  <c r="AG24" i="5"/>
  <c r="AF24" i="5"/>
  <c r="AE24" i="5"/>
  <c r="AN23" i="5"/>
  <c r="AM23" i="5"/>
  <c r="AL23" i="5"/>
  <c r="AG23" i="5"/>
  <c r="AF23" i="5"/>
  <c r="AE23" i="5"/>
  <c r="AN22" i="5"/>
  <c r="AM22" i="5"/>
  <c r="AL22" i="5"/>
  <c r="AG22" i="5"/>
  <c r="AF22" i="5"/>
  <c r="AE22" i="5"/>
  <c r="AN21" i="5"/>
  <c r="AM21" i="5"/>
  <c r="AL21" i="5"/>
  <c r="AG21" i="5"/>
  <c r="AF21" i="5"/>
  <c r="AE21" i="5"/>
  <c r="AN20" i="5"/>
  <c r="AM20" i="5"/>
  <c r="AL20" i="5"/>
  <c r="AG20" i="5"/>
  <c r="AF20" i="5"/>
  <c r="AE20" i="5"/>
  <c r="AN19" i="5"/>
  <c r="AM19" i="5"/>
  <c r="AL19" i="5"/>
  <c r="AG19" i="5"/>
  <c r="AF19" i="5"/>
  <c r="AE19" i="5"/>
  <c r="AN18" i="5"/>
  <c r="AM18" i="5"/>
  <c r="AL18" i="5"/>
  <c r="AG18" i="5"/>
  <c r="AF18" i="5"/>
  <c r="AE18" i="5"/>
  <c r="AN17" i="5"/>
  <c r="AM17" i="5"/>
  <c r="AL17" i="5"/>
  <c r="AG17" i="5"/>
  <c r="AF17" i="5"/>
  <c r="AE17" i="5"/>
  <c r="AN16" i="5"/>
  <c r="AM16" i="5"/>
  <c r="AL16" i="5"/>
  <c r="AG16" i="5"/>
  <c r="AF16" i="5"/>
  <c r="AE16" i="5"/>
  <c r="AN15" i="5"/>
  <c r="AM15" i="5"/>
  <c r="AL15" i="5"/>
  <c r="AG15" i="5"/>
  <c r="AF15" i="5"/>
  <c r="AE15" i="5"/>
  <c r="AN14" i="5"/>
  <c r="AM14" i="5"/>
  <c r="AL14" i="5"/>
  <c r="AG14" i="5"/>
  <c r="AF14" i="5"/>
  <c r="AE14" i="5"/>
  <c r="AN13" i="5"/>
  <c r="AM13" i="5"/>
  <c r="AL13" i="5"/>
  <c r="AG13" i="5"/>
  <c r="AF13" i="5"/>
  <c r="AE13" i="5"/>
  <c r="AN12" i="5"/>
  <c r="AM12" i="5"/>
  <c r="AL12" i="5"/>
  <c r="AG12" i="5"/>
  <c r="AF12" i="5"/>
  <c r="AE12" i="5"/>
  <c r="AN11" i="5"/>
  <c r="AM11" i="5"/>
  <c r="AL11" i="5"/>
  <c r="AG11" i="5"/>
  <c r="AF11" i="5"/>
  <c r="AE11" i="5"/>
  <c r="AN10" i="5"/>
  <c r="AM10" i="5"/>
  <c r="AL10" i="5"/>
  <c r="AG10" i="5"/>
  <c r="AF10" i="5"/>
  <c r="AE10" i="5"/>
  <c r="AN9" i="5"/>
  <c r="AM9" i="5"/>
  <c r="AL9" i="5"/>
  <c r="AG9" i="5"/>
  <c r="AF9" i="5"/>
  <c r="AE9" i="5"/>
  <c r="AN8" i="5"/>
  <c r="AM8" i="5"/>
  <c r="AL8" i="5"/>
  <c r="AG8" i="5"/>
  <c r="AF8" i="5"/>
  <c r="AE8" i="5"/>
  <c r="AN7" i="5"/>
  <c r="AM7" i="5"/>
  <c r="AL7" i="5"/>
  <c r="AG7" i="5"/>
  <c r="AF7" i="5"/>
  <c r="AE7" i="5"/>
  <c r="AM6" i="5"/>
  <c r="AL6" i="5"/>
  <c r="AN6" i="5" s="1"/>
  <c r="BM35" i="2" s="1"/>
  <c r="AE6" i="5"/>
  <c r="AG6" i="5" s="1"/>
  <c r="BH35" i="2" s="1"/>
  <c r="BK53" i="27"/>
  <c r="BC53" i="27"/>
  <c r="AU53" i="27"/>
  <c r="AM53" i="27"/>
  <c r="AE53" i="27"/>
  <c r="BK66" i="27"/>
  <c r="BK67" i="27" s="1"/>
  <c r="BC66" i="27"/>
  <c r="BC67" i="27" s="1"/>
  <c r="AU66" i="27"/>
  <c r="AU67" i="27" s="1"/>
  <c r="AM66" i="27"/>
  <c r="AM67" i="27" s="1"/>
  <c r="AE66" i="27"/>
  <c r="AE67" i="27" s="1"/>
  <c r="BK32" i="27"/>
  <c r="AU32" i="27"/>
  <c r="BC32" i="27"/>
  <c r="AM32" i="27"/>
  <c r="AE32" i="27"/>
  <c r="BK29" i="27"/>
  <c r="BC29" i="27"/>
  <c r="AU29" i="27"/>
  <c r="AM29" i="27"/>
  <c r="AE29" i="27"/>
  <c r="AH6" i="18" l="1"/>
  <c r="AJ6" i="18"/>
  <c r="AP6" i="18"/>
  <c r="AR6" i="18"/>
  <c r="BK14" i="47"/>
  <c r="BK9" i="47"/>
  <c r="BC14" i="47"/>
  <c r="BC9" i="47"/>
  <c r="AU14" i="47"/>
  <c r="AU9" i="47"/>
  <c r="AM14" i="47"/>
  <c r="AM9" i="47"/>
  <c r="AE14" i="47"/>
  <c r="AE9" i="47"/>
  <c r="BK19" i="47"/>
  <c r="BC19" i="47"/>
  <c r="AU19" i="47"/>
  <c r="AM19" i="47"/>
  <c r="AE19" i="47"/>
  <c r="P2" i="47"/>
  <c r="BK21" i="32"/>
  <c r="BC21" i="32"/>
  <c r="AU21" i="32"/>
  <c r="AM21" i="32"/>
  <c r="AE21" i="32"/>
  <c r="BK22" i="32"/>
  <c r="BC22" i="32"/>
  <c r="AU22" i="32"/>
  <c r="AM22" i="32"/>
  <c r="AE22" i="32"/>
  <c r="BK9" i="32"/>
  <c r="BC9" i="32"/>
  <c r="AU9" i="32"/>
  <c r="AM9" i="32"/>
  <c r="AE9" i="32"/>
  <c r="BK20" i="27"/>
  <c r="BC20" i="27"/>
  <c r="AU20" i="27"/>
  <c r="AE20" i="27"/>
  <c r="F134" i="19"/>
  <c r="F110" i="15"/>
  <c r="F114" i="1"/>
  <c r="F108" i="1"/>
  <c r="R121" i="19"/>
  <c r="W121" i="19"/>
  <c r="W98" i="15"/>
  <c r="R98" i="15"/>
  <c r="W102" i="1"/>
  <c r="R102" i="1"/>
  <c r="R120" i="19"/>
  <c r="R97" i="15"/>
  <c r="R119" i="19"/>
  <c r="R96" i="15"/>
  <c r="R118" i="19"/>
  <c r="R95" i="15"/>
  <c r="R117" i="19"/>
  <c r="R94" i="15"/>
  <c r="R98" i="1"/>
  <c r="F100" i="19"/>
  <c r="F77" i="15"/>
  <c r="F81" i="1"/>
  <c r="F79" i="19"/>
  <c r="F58" i="15"/>
  <c r="F62" i="1"/>
  <c r="F40" i="19"/>
  <c r="F37" i="15"/>
  <c r="F37" i="1"/>
  <c r="U37" i="19"/>
  <c r="U34" i="15"/>
  <c r="U34" i="1"/>
  <c r="U36" i="19"/>
  <c r="U33" i="15"/>
  <c r="U33" i="1"/>
  <c r="R35" i="19"/>
  <c r="Z35" i="19"/>
  <c r="Z32" i="15"/>
  <c r="R32" i="15"/>
  <c r="R32" i="1"/>
  <c r="Z32" i="1"/>
  <c r="Z33" i="19"/>
  <c r="Z30" i="15"/>
  <c r="Z30" i="1"/>
  <c r="Z32" i="19"/>
  <c r="Z29" i="15"/>
  <c r="R32" i="19"/>
  <c r="R29" i="15"/>
  <c r="R29" i="1"/>
  <c r="Z29" i="1"/>
  <c r="R30" i="19"/>
  <c r="R27" i="15"/>
  <c r="U31" i="19"/>
  <c r="U28" i="15"/>
  <c r="U28" i="1"/>
  <c r="S26" i="1"/>
  <c r="U29" i="19"/>
  <c r="U26" i="15"/>
  <c r="AC26" i="19"/>
  <c r="AC23" i="15"/>
  <c r="R26" i="19"/>
  <c r="R23" i="15"/>
  <c r="AC23" i="1"/>
  <c r="R23" i="1"/>
  <c r="AC25" i="19"/>
  <c r="AC22" i="15"/>
  <c r="R25" i="19"/>
  <c r="R22" i="15"/>
  <c r="AC22" i="1"/>
  <c r="R22" i="1"/>
  <c r="AC27" i="19"/>
  <c r="AC24" i="15"/>
  <c r="AC24" i="1"/>
  <c r="R27" i="19"/>
  <c r="R24" i="1"/>
  <c r="AC24" i="19"/>
  <c r="R24" i="19"/>
  <c r="AC21" i="15"/>
  <c r="R21" i="15"/>
  <c r="R21" i="1"/>
  <c r="AC21" i="1"/>
  <c r="F29" i="19" l="1"/>
  <c r="F26" i="15"/>
  <c r="F26" i="1"/>
  <c r="F22" i="15"/>
  <c r="F18" i="15"/>
  <c r="F15" i="15"/>
  <c r="F11" i="15"/>
  <c r="F22" i="1"/>
  <c r="F18" i="1"/>
  <c r="F15" i="1"/>
  <c r="F11" i="1"/>
  <c r="F25" i="19"/>
  <c r="F21" i="19"/>
  <c r="B18" i="19" l="1"/>
  <c r="F15" i="19"/>
  <c r="F11" i="19"/>
  <c r="P3" i="45"/>
  <c r="P2" i="44"/>
  <c r="P2" i="43"/>
  <c r="P2" i="42"/>
  <c r="P2" i="41"/>
  <c r="P2" i="40"/>
  <c r="P2" i="39"/>
  <c r="P2" i="38"/>
  <c r="P2" i="37"/>
  <c r="P2" i="36"/>
  <c r="P2" i="35"/>
  <c r="P2" i="33"/>
  <c r="P2" i="34"/>
  <c r="P2" i="32"/>
  <c r="P2" i="31"/>
  <c r="P2" i="29"/>
  <c r="P2" i="30"/>
  <c r="P2" i="28"/>
  <c r="P2" i="27"/>
  <c r="F128" i="19"/>
  <c r="AN11" i="40"/>
  <c r="BO11" i="40"/>
  <c r="BF11" i="40"/>
  <c r="AW11" i="40"/>
  <c r="AE11" i="40"/>
  <c r="BK19" i="31" l="1"/>
  <c r="BC19" i="31"/>
  <c r="AU19" i="31"/>
  <c r="AM19" i="31"/>
  <c r="AE19" i="31"/>
  <c r="BK16" i="30"/>
  <c r="BC16" i="30"/>
  <c r="AU16" i="30"/>
  <c r="AM16" i="30"/>
  <c r="AE16" i="30"/>
  <c r="BL30" i="28"/>
  <c r="BD30" i="28"/>
  <c r="AV30" i="28"/>
  <c r="AN30" i="28"/>
  <c r="AF30" i="28"/>
  <c r="BK9" i="30" l="1"/>
  <c r="BC9" i="30"/>
  <c r="AU9" i="30"/>
  <c r="AM9" i="30"/>
  <c r="AE9" i="30"/>
  <c r="AE9" i="29"/>
  <c r="BK20" i="32"/>
  <c r="BC20" i="32"/>
  <c r="AU20" i="32"/>
  <c r="AM20" i="32"/>
  <c r="AE20" i="32"/>
  <c r="BK19" i="32"/>
  <c r="BC19" i="32"/>
  <c r="AU19" i="32"/>
  <c r="AM19" i="32"/>
  <c r="AE19" i="32"/>
  <c r="BK18" i="32"/>
  <c r="BC18" i="32"/>
  <c r="AU18" i="32"/>
  <c r="AM18" i="32"/>
  <c r="AE18" i="32"/>
  <c r="BK17" i="32"/>
  <c r="BC17" i="32"/>
  <c r="AU17" i="32"/>
  <c r="AM17" i="32"/>
  <c r="AE17" i="32"/>
  <c r="BK16" i="32"/>
  <c r="BC16" i="32"/>
  <c r="AU16" i="32"/>
  <c r="AM16" i="32"/>
  <c r="AE16" i="32"/>
  <c r="BK15" i="32"/>
  <c r="BC15" i="32"/>
  <c r="AU15" i="32"/>
  <c r="AM15" i="32"/>
  <c r="AE15" i="32"/>
  <c r="BK14" i="32"/>
  <c r="BC14" i="32"/>
  <c r="AU14" i="32"/>
  <c r="AM14" i="32"/>
  <c r="AE14" i="32"/>
  <c r="BK13" i="32"/>
  <c r="BC13" i="32"/>
  <c r="AU13" i="32"/>
  <c r="AM13" i="32"/>
  <c r="AE13" i="32"/>
  <c r="BK12" i="32"/>
  <c r="BC12" i="32"/>
  <c r="AU12" i="32"/>
  <c r="AM12" i="32"/>
  <c r="AE12" i="32"/>
  <c r="BK11" i="32"/>
  <c r="BC11" i="32"/>
  <c r="AU11" i="32"/>
  <c r="AM11" i="32"/>
  <c r="AE11" i="32"/>
  <c r="BK10" i="32"/>
  <c r="BC10" i="32"/>
  <c r="AU10" i="32"/>
  <c r="AM10" i="32"/>
  <c r="AE10" i="32"/>
  <c r="BK12" i="31"/>
  <c r="BC12" i="31"/>
  <c r="AU12" i="31"/>
  <c r="AM12" i="31"/>
  <c r="AE12" i="31"/>
  <c r="BK11" i="31"/>
  <c r="BC11" i="31"/>
  <c r="AU11" i="31"/>
  <c r="AM11" i="31"/>
  <c r="AE11" i="31"/>
  <c r="BK10" i="31"/>
  <c r="BC10" i="31"/>
  <c r="AU10" i="31"/>
  <c r="AM10" i="31"/>
  <c r="AE10" i="31"/>
  <c r="BK9" i="31"/>
  <c r="BC9" i="31"/>
  <c r="AU9" i="31"/>
  <c r="AM9" i="31"/>
  <c r="AE9" i="31"/>
  <c r="BK14" i="29"/>
  <c r="BK13" i="29"/>
  <c r="BK12" i="29"/>
  <c r="BK11" i="29"/>
  <c r="BK10" i="29"/>
  <c r="BK9" i="29"/>
  <c r="BC14" i="29"/>
  <c r="BC13" i="29"/>
  <c r="BC10" i="29"/>
  <c r="AU13" i="29"/>
  <c r="BC12" i="29"/>
  <c r="BC11" i="29"/>
  <c r="BC9" i="29"/>
  <c r="AU14" i="29"/>
  <c r="AU12" i="29"/>
  <c r="AU11" i="29"/>
  <c r="AU10" i="29"/>
  <c r="AU9" i="29"/>
  <c r="AM14" i="29"/>
  <c r="AM13" i="29"/>
  <c r="AM12" i="29"/>
  <c r="AM11" i="29"/>
  <c r="AM10" i="29"/>
  <c r="AM9" i="29"/>
  <c r="AE14" i="29"/>
  <c r="AE13" i="29"/>
  <c r="AE12" i="29"/>
  <c r="AE11" i="29"/>
  <c r="AE10" i="29"/>
  <c r="C67" i="27" l="1"/>
  <c r="C30" i="27"/>
  <c r="D119" i="8" l="1"/>
  <c r="J118" i="8"/>
  <c r="J117" i="8"/>
  <c r="J116" i="8"/>
  <c r="J115" i="8"/>
  <c r="N114" i="8"/>
  <c r="P114" i="8" s="1"/>
  <c r="J114" i="8"/>
  <c r="N113" i="8"/>
  <c r="P113" i="8" s="1"/>
  <c r="M113" i="8"/>
  <c r="J113" i="8"/>
  <c r="M112" i="8"/>
  <c r="N112" i="8" s="1"/>
  <c r="P112" i="8" s="1"/>
  <c r="J112" i="8"/>
  <c r="N111" i="8"/>
  <c r="P111" i="8" s="1"/>
  <c r="M111" i="8"/>
  <c r="J111" i="8"/>
  <c r="M110" i="8"/>
  <c r="M114" i="8" s="1"/>
  <c r="J110" i="8"/>
  <c r="N109" i="8"/>
  <c r="P109" i="8" s="1"/>
  <c r="M109" i="8"/>
  <c r="J109" i="8"/>
  <c r="J119" i="8" s="1"/>
  <c r="D108" i="8"/>
  <c r="J107" i="8"/>
  <c r="J106" i="8"/>
  <c r="J105" i="8"/>
  <c r="J104" i="8"/>
  <c r="P103" i="8"/>
  <c r="N103" i="8"/>
  <c r="J103" i="8"/>
  <c r="N102" i="8"/>
  <c r="P102" i="8" s="1"/>
  <c r="M102" i="8"/>
  <c r="J102" i="8"/>
  <c r="M101" i="8"/>
  <c r="N101" i="8" s="1"/>
  <c r="P101" i="8" s="1"/>
  <c r="J101" i="8"/>
  <c r="P100" i="8"/>
  <c r="N100" i="8"/>
  <c r="M100" i="8"/>
  <c r="J100" i="8"/>
  <c r="M99" i="8"/>
  <c r="N99" i="8" s="1"/>
  <c r="P99" i="8" s="1"/>
  <c r="J99" i="8"/>
  <c r="N98" i="8"/>
  <c r="P98" i="8" s="1"/>
  <c r="M98" i="8"/>
  <c r="J98" i="8"/>
  <c r="J108" i="8" s="1"/>
  <c r="D97" i="8"/>
  <c r="J96" i="8"/>
  <c r="J95" i="8"/>
  <c r="J94" i="8"/>
  <c r="J93" i="8"/>
  <c r="N92" i="8"/>
  <c r="P92" i="8" s="1"/>
  <c r="M92" i="8"/>
  <c r="J92" i="8"/>
  <c r="N91" i="8"/>
  <c r="P91" i="8" s="1"/>
  <c r="M91" i="8"/>
  <c r="J91" i="8"/>
  <c r="M90" i="8"/>
  <c r="N90" i="8" s="1"/>
  <c r="P90" i="8" s="1"/>
  <c r="J90" i="8"/>
  <c r="N89" i="8"/>
  <c r="P89" i="8" s="1"/>
  <c r="M89" i="8"/>
  <c r="J89" i="8"/>
  <c r="M88" i="8"/>
  <c r="N88" i="8" s="1"/>
  <c r="P88" i="8" s="1"/>
  <c r="J88" i="8"/>
  <c r="N87" i="8"/>
  <c r="P87" i="8" s="1"/>
  <c r="M87" i="8"/>
  <c r="J87" i="8"/>
  <c r="J97" i="8" s="1"/>
  <c r="D86" i="8"/>
  <c r="J85" i="8"/>
  <c r="J84" i="8"/>
  <c r="J83" i="8"/>
  <c r="J82" i="8"/>
  <c r="N81" i="8"/>
  <c r="P81" i="8" s="1"/>
  <c r="J81" i="8"/>
  <c r="N80" i="8"/>
  <c r="P80" i="8" s="1"/>
  <c r="M80" i="8"/>
  <c r="J80" i="8"/>
  <c r="M79" i="8"/>
  <c r="N79" i="8" s="1"/>
  <c r="P79" i="8" s="1"/>
  <c r="J79" i="8"/>
  <c r="N78" i="8"/>
  <c r="P78" i="8" s="1"/>
  <c r="M78" i="8"/>
  <c r="J78" i="8"/>
  <c r="M77" i="8"/>
  <c r="N77" i="8" s="1"/>
  <c r="P77" i="8" s="1"/>
  <c r="J77" i="8"/>
  <c r="N76" i="8"/>
  <c r="P76" i="8" s="1"/>
  <c r="M76" i="8"/>
  <c r="J76" i="8"/>
  <c r="J86" i="8" s="1"/>
  <c r="D75" i="8"/>
  <c r="J74" i="8"/>
  <c r="J73" i="8"/>
  <c r="J72" i="8"/>
  <c r="J71" i="8"/>
  <c r="N70" i="8"/>
  <c r="P70" i="8" s="1"/>
  <c r="M70" i="8"/>
  <c r="J70" i="8"/>
  <c r="N69" i="8"/>
  <c r="P69" i="8" s="1"/>
  <c r="M69" i="8"/>
  <c r="J69" i="8"/>
  <c r="M68" i="8"/>
  <c r="N68" i="8" s="1"/>
  <c r="P68" i="8" s="1"/>
  <c r="J68" i="8"/>
  <c r="N67" i="8"/>
  <c r="P67" i="8" s="1"/>
  <c r="M67" i="8"/>
  <c r="J67" i="8"/>
  <c r="M66" i="8"/>
  <c r="N66" i="8" s="1"/>
  <c r="P66" i="8" s="1"/>
  <c r="J66" i="8"/>
  <c r="N65" i="8"/>
  <c r="P65" i="8" s="1"/>
  <c r="M65" i="8"/>
  <c r="J65" i="8"/>
  <c r="J75" i="8" s="1"/>
  <c r="M81" i="8" l="1"/>
  <c r="M103" i="8"/>
  <c r="N110" i="8"/>
  <c r="P110" i="8" s="1"/>
  <c r="P2" i="26" l="1"/>
  <c r="R24" i="15" l="1"/>
  <c r="B13" i="19"/>
  <c r="R101" i="1" l="1"/>
  <c r="R100" i="1"/>
  <c r="R99" i="1"/>
  <c r="B17" i="15" l="1"/>
  <c r="B13" i="15"/>
  <c r="R27" i="1" l="1"/>
  <c r="B17" i="1"/>
  <c r="B13" i="1"/>
  <c r="Y105" i="18" l="1"/>
  <c r="X105" i="18"/>
  <c r="W105" i="18"/>
  <c r="R105" i="18"/>
  <c r="Q105" i="18"/>
  <c r="P105" i="18"/>
  <c r="O105" i="18"/>
  <c r="J105" i="18"/>
  <c r="I105" i="18"/>
  <c r="H105" i="18"/>
  <c r="G105" i="18"/>
  <c r="F105" i="18"/>
  <c r="Y104" i="18"/>
  <c r="X104" i="18"/>
  <c r="W104" i="18"/>
  <c r="R104" i="18"/>
  <c r="Q104" i="18"/>
  <c r="P104" i="18"/>
  <c r="O104" i="18"/>
  <c r="J104" i="18"/>
  <c r="I104" i="18"/>
  <c r="H104" i="18"/>
  <c r="G104" i="18"/>
  <c r="F104" i="18"/>
  <c r="Y103" i="18"/>
  <c r="X103" i="18"/>
  <c r="W103" i="18"/>
  <c r="R103" i="18"/>
  <c r="Q103" i="18"/>
  <c r="P103" i="18"/>
  <c r="O103" i="18"/>
  <c r="J103" i="18"/>
  <c r="I103" i="18"/>
  <c r="H103" i="18"/>
  <c r="G103" i="18"/>
  <c r="F103" i="18"/>
  <c r="Y102" i="18"/>
  <c r="X102" i="18"/>
  <c r="W102" i="18"/>
  <c r="S102" i="18"/>
  <c r="R102" i="18"/>
  <c r="Q102" i="18"/>
  <c r="P102" i="18"/>
  <c r="O102" i="18"/>
  <c r="J102" i="18"/>
  <c r="I102" i="18"/>
  <c r="H102" i="18"/>
  <c r="G102" i="18"/>
  <c r="F102" i="18"/>
  <c r="Y101" i="18"/>
  <c r="X101" i="18"/>
  <c r="W101" i="18"/>
  <c r="R101" i="18"/>
  <c r="Q101" i="18"/>
  <c r="P101" i="18"/>
  <c r="O101" i="18"/>
  <c r="J101" i="18"/>
  <c r="I101" i="18"/>
  <c r="H101" i="18"/>
  <c r="G101" i="18"/>
  <c r="F101" i="18"/>
  <c r="Y100" i="18"/>
  <c r="X100" i="18"/>
  <c r="W100" i="18"/>
  <c r="U100" i="18"/>
  <c r="R100" i="18"/>
  <c r="Q100" i="18"/>
  <c r="P100" i="18"/>
  <c r="O100" i="18"/>
  <c r="J100" i="18"/>
  <c r="I100" i="18"/>
  <c r="H100" i="18"/>
  <c r="G100" i="18"/>
  <c r="F100" i="18"/>
  <c r="Y99" i="18"/>
  <c r="X99" i="18"/>
  <c r="W99" i="18"/>
  <c r="U99" i="18"/>
  <c r="S99" i="18"/>
  <c r="R99" i="18"/>
  <c r="Q99" i="18"/>
  <c r="P99" i="18"/>
  <c r="O99" i="18"/>
  <c r="L99" i="18"/>
  <c r="J99" i="18"/>
  <c r="I99" i="18"/>
  <c r="H99" i="18"/>
  <c r="G99" i="18"/>
  <c r="F99" i="18"/>
  <c r="Y98" i="18"/>
  <c r="X98" i="18"/>
  <c r="W98" i="18"/>
  <c r="R98" i="18"/>
  <c r="Q98" i="18"/>
  <c r="P98" i="18"/>
  <c r="O98" i="18"/>
  <c r="J98" i="18"/>
  <c r="I98" i="18"/>
  <c r="H98" i="18"/>
  <c r="G98" i="18"/>
  <c r="F98" i="18"/>
  <c r="Y97" i="18"/>
  <c r="X97" i="18"/>
  <c r="W97" i="18"/>
  <c r="S97" i="18"/>
  <c r="R97" i="18"/>
  <c r="Q97" i="18"/>
  <c r="P97" i="18"/>
  <c r="O97" i="18"/>
  <c r="J97" i="18"/>
  <c r="I97" i="18"/>
  <c r="H97" i="18"/>
  <c r="G97" i="18"/>
  <c r="F97" i="18"/>
  <c r="Y96" i="18"/>
  <c r="X96" i="18"/>
  <c r="W96" i="18"/>
  <c r="T96" i="18"/>
  <c r="R96" i="18"/>
  <c r="Q96" i="18"/>
  <c r="P96" i="18"/>
  <c r="O96" i="18"/>
  <c r="M96" i="18"/>
  <c r="K96" i="18"/>
  <c r="J96" i="18"/>
  <c r="I96" i="18"/>
  <c r="H96" i="18"/>
  <c r="G96" i="18"/>
  <c r="F96" i="18"/>
  <c r="Y95" i="18"/>
  <c r="X95" i="18"/>
  <c r="W95" i="18"/>
  <c r="R95" i="18"/>
  <c r="Q95" i="18"/>
  <c r="P95" i="18"/>
  <c r="O95" i="18"/>
  <c r="M95" i="18"/>
  <c r="J95" i="18"/>
  <c r="I95" i="18"/>
  <c r="H95" i="18"/>
  <c r="G95" i="18"/>
  <c r="F95" i="18"/>
  <c r="Y94" i="18"/>
  <c r="X94" i="18"/>
  <c r="W94" i="18"/>
  <c r="R94" i="18"/>
  <c r="Q94" i="18"/>
  <c r="P94" i="18"/>
  <c r="O94" i="18"/>
  <c r="M94" i="18"/>
  <c r="J94" i="18"/>
  <c r="I94" i="18"/>
  <c r="H94" i="18"/>
  <c r="G94" i="18"/>
  <c r="F94" i="18"/>
  <c r="Y93" i="18"/>
  <c r="X93" i="18"/>
  <c r="W93" i="18"/>
  <c r="U93" i="18"/>
  <c r="S93" i="18"/>
  <c r="R93" i="18"/>
  <c r="Q93" i="18"/>
  <c r="P93" i="18"/>
  <c r="O93" i="18"/>
  <c r="L93" i="18"/>
  <c r="J93" i="18"/>
  <c r="I93" i="18"/>
  <c r="H93" i="18"/>
  <c r="G93" i="18"/>
  <c r="F93" i="18"/>
  <c r="Y92" i="18"/>
  <c r="X92" i="18"/>
  <c r="W92" i="18"/>
  <c r="U92" i="18"/>
  <c r="R92" i="18"/>
  <c r="Q92" i="18"/>
  <c r="P92" i="18"/>
  <c r="O92" i="18"/>
  <c r="J92" i="18"/>
  <c r="I92" i="18"/>
  <c r="H92" i="18"/>
  <c r="G92" i="18"/>
  <c r="F92" i="18"/>
  <c r="Y91" i="18"/>
  <c r="X91" i="18"/>
  <c r="W91" i="18"/>
  <c r="U91" i="18"/>
  <c r="R91" i="18"/>
  <c r="Q91" i="18"/>
  <c r="P91" i="18"/>
  <c r="O91" i="18"/>
  <c r="L91" i="18"/>
  <c r="J91" i="18"/>
  <c r="I91" i="18"/>
  <c r="H91" i="18"/>
  <c r="G91" i="18"/>
  <c r="F91" i="18"/>
  <c r="Y90" i="18"/>
  <c r="X90" i="18"/>
  <c r="W90" i="18"/>
  <c r="R90" i="18"/>
  <c r="Q90" i="18"/>
  <c r="P90" i="18"/>
  <c r="O90" i="18"/>
  <c r="J90" i="18"/>
  <c r="I90" i="18"/>
  <c r="H90" i="18"/>
  <c r="G90" i="18"/>
  <c r="F90" i="18"/>
  <c r="Y89" i="18"/>
  <c r="X89" i="18"/>
  <c r="W89" i="18"/>
  <c r="R89" i="18"/>
  <c r="Q89" i="18"/>
  <c r="P89" i="18"/>
  <c r="O89" i="18"/>
  <c r="K89" i="18"/>
  <c r="J89" i="18"/>
  <c r="I89" i="18"/>
  <c r="H89" i="18"/>
  <c r="G89" i="18"/>
  <c r="F89" i="18"/>
  <c r="Y88" i="18"/>
  <c r="X88" i="18"/>
  <c r="W88" i="18"/>
  <c r="R88" i="18"/>
  <c r="Q88" i="18"/>
  <c r="P88" i="18"/>
  <c r="O88" i="18"/>
  <c r="L88" i="18"/>
  <c r="J88" i="18"/>
  <c r="I88" i="18"/>
  <c r="H88" i="18"/>
  <c r="G88" i="18"/>
  <c r="F88" i="18"/>
  <c r="Y87" i="18"/>
  <c r="X87" i="18"/>
  <c r="W87" i="18"/>
  <c r="S87" i="18"/>
  <c r="R87" i="18"/>
  <c r="Q87" i="18"/>
  <c r="P87" i="18"/>
  <c r="O87" i="18"/>
  <c r="J87" i="18"/>
  <c r="I87" i="18"/>
  <c r="H87" i="18"/>
  <c r="G87" i="18"/>
  <c r="F87" i="18"/>
  <c r="Y86" i="18"/>
  <c r="X86" i="18"/>
  <c r="W86" i="18"/>
  <c r="S86" i="18"/>
  <c r="R86" i="18"/>
  <c r="Q86" i="18"/>
  <c r="P86" i="18"/>
  <c r="O86" i="18"/>
  <c r="J86" i="18"/>
  <c r="I86" i="18"/>
  <c r="H86" i="18"/>
  <c r="G86" i="18"/>
  <c r="F86" i="18"/>
  <c r="Y85" i="18"/>
  <c r="X85" i="18"/>
  <c r="W85" i="18"/>
  <c r="T85" i="18"/>
  <c r="R85" i="18"/>
  <c r="Q85" i="18"/>
  <c r="P85" i="18"/>
  <c r="O85" i="18"/>
  <c r="J85" i="18"/>
  <c r="I85" i="18"/>
  <c r="H85" i="18"/>
  <c r="G85" i="18"/>
  <c r="F85" i="18"/>
  <c r="Y84" i="18"/>
  <c r="X84" i="18"/>
  <c r="W84" i="18"/>
  <c r="R84" i="18"/>
  <c r="Q84" i="18"/>
  <c r="P84" i="18"/>
  <c r="O84" i="18"/>
  <c r="J84" i="18"/>
  <c r="I84" i="18"/>
  <c r="H84" i="18"/>
  <c r="G84" i="18"/>
  <c r="F84" i="18"/>
  <c r="Y83" i="18"/>
  <c r="X83" i="18"/>
  <c r="W83" i="18"/>
  <c r="U83" i="18"/>
  <c r="S83" i="18"/>
  <c r="R83" i="18"/>
  <c r="Q83" i="18"/>
  <c r="P83" i="18"/>
  <c r="O83" i="18"/>
  <c r="L83" i="18"/>
  <c r="J83" i="18"/>
  <c r="I83" i="18"/>
  <c r="H83" i="18"/>
  <c r="G83" i="18"/>
  <c r="F83" i="18"/>
  <c r="Y82" i="18"/>
  <c r="X82" i="18"/>
  <c r="W82" i="18"/>
  <c r="R82" i="18"/>
  <c r="Q82" i="18"/>
  <c r="P82" i="18"/>
  <c r="O82" i="18"/>
  <c r="J82" i="18"/>
  <c r="I82" i="18"/>
  <c r="H82" i="18"/>
  <c r="G82" i="18"/>
  <c r="F82" i="18"/>
  <c r="Y81" i="18"/>
  <c r="X81" i="18"/>
  <c r="W81" i="18"/>
  <c r="R81" i="18"/>
  <c r="Q81" i="18"/>
  <c r="P81" i="18"/>
  <c r="O81" i="18"/>
  <c r="J81" i="18"/>
  <c r="I81" i="18"/>
  <c r="H81" i="18"/>
  <c r="G81" i="18"/>
  <c r="F81" i="18"/>
  <c r="Y80" i="18"/>
  <c r="X80" i="18"/>
  <c r="W80" i="18"/>
  <c r="R80" i="18"/>
  <c r="Q80" i="18"/>
  <c r="P80" i="18"/>
  <c r="O80" i="18"/>
  <c r="L80" i="18"/>
  <c r="J80" i="18"/>
  <c r="I80" i="18"/>
  <c r="H80" i="18"/>
  <c r="G80" i="18"/>
  <c r="F80" i="18"/>
  <c r="Y79" i="18"/>
  <c r="X79" i="18"/>
  <c r="W79" i="18"/>
  <c r="U79" i="18"/>
  <c r="S79" i="18"/>
  <c r="R79" i="18"/>
  <c r="Q79" i="18"/>
  <c r="P79" i="18"/>
  <c r="O79" i="18"/>
  <c r="L79" i="18"/>
  <c r="J79" i="18"/>
  <c r="I79" i="18"/>
  <c r="H79" i="18"/>
  <c r="G79" i="18"/>
  <c r="F79" i="18"/>
  <c r="Y78" i="18"/>
  <c r="X78" i="18"/>
  <c r="W78" i="18"/>
  <c r="R78" i="18"/>
  <c r="Q78" i="18"/>
  <c r="P78" i="18"/>
  <c r="O78" i="18"/>
  <c r="J78" i="18"/>
  <c r="I78" i="18"/>
  <c r="H78" i="18"/>
  <c r="G78" i="18"/>
  <c r="F78" i="18"/>
  <c r="Y77" i="18"/>
  <c r="X77" i="18"/>
  <c r="W77" i="18"/>
  <c r="T77" i="18"/>
  <c r="R77" i="18"/>
  <c r="Q77" i="18"/>
  <c r="P77" i="18"/>
  <c r="O77" i="18"/>
  <c r="J77" i="18"/>
  <c r="I77" i="18"/>
  <c r="H77" i="18"/>
  <c r="G77" i="18"/>
  <c r="F77" i="18"/>
  <c r="Y76" i="18"/>
  <c r="X76" i="18"/>
  <c r="W76" i="18"/>
  <c r="U76" i="18"/>
  <c r="R76" i="18"/>
  <c r="Q76" i="18"/>
  <c r="P76" i="18"/>
  <c r="O76" i="18"/>
  <c r="J76" i="18"/>
  <c r="I76" i="18"/>
  <c r="H76" i="18"/>
  <c r="G76" i="18"/>
  <c r="F76" i="18"/>
  <c r="Y75" i="18"/>
  <c r="X75" i="18"/>
  <c r="W75" i="18"/>
  <c r="U75" i="18"/>
  <c r="R75" i="18"/>
  <c r="Q75" i="18"/>
  <c r="P75" i="18"/>
  <c r="O75" i="18"/>
  <c r="L75" i="18"/>
  <c r="J75" i="18"/>
  <c r="I75" i="18"/>
  <c r="H75" i="18"/>
  <c r="G75" i="18"/>
  <c r="F75" i="18"/>
  <c r="Y74" i="18"/>
  <c r="X74" i="18"/>
  <c r="W74" i="18"/>
  <c r="R74" i="18"/>
  <c r="Q74" i="18"/>
  <c r="P74" i="18"/>
  <c r="O74" i="18"/>
  <c r="J74" i="18"/>
  <c r="I74" i="18"/>
  <c r="H74" i="18"/>
  <c r="G74" i="18"/>
  <c r="F74" i="18"/>
  <c r="Y73" i="18"/>
  <c r="X73" i="18"/>
  <c r="W73" i="18"/>
  <c r="R73" i="18"/>
  <c r="Q73" i="18"/>
  <c r="P73" i="18"/>
  <c r="O73" i="18"/>
  <c r="K73" i="18"/>
  <c r="J73" i="18"/>
  <c r="I73" i="18"/>
  <c r="H73" i="18"/>
  <c r="G73" i="18"/>
  <c r="F73" i="18"/>
  <c r="Y72" i="18"/>
  <c r="X72" i="18"/>
  <c r="W72" i="18"/>
  <c r="R72" i="18"/>
  <c r="Q72" i="18"/>
  <c r="P72" i="18"/>
  <c r="O72" i="18"/>
  <c r="L72" i="18"/>
  <c r="J72" i="18"/>
  <c r="I72" i="18"/>
  <c r="H72" i="18"/>
  <c r="G72" i="18"/>
  <c r="F72" i="18"/>
  <c r="Y71" i="18"/>
  <c r="X71" i="18"/>
  <c r="W71" i="18"/>
  <c r="S71" i="18"/>
  <c r="R71" i="18"/>
  <c r="Q71" i="18"/>
  <c r="P71" i="18"/>
  <c r="O71" i="18"/>
  <c r="J71" i="18"/>
  <c r="I71" i="18"/>
  <c r="H71" i="18"/>
  <c r="G71" i="18"/>
  <c r="F71" i="18"/>
  <c r="Y70" i="18"/>
  <c r="X70" i="18"/>
  <c r="W70" i="18"/>
  <c r="S70" i="18"/>
  <c r="R70" i="18"/>
  <c r="Q70" i="18"/>
  <c r="P70" i="18"/>
  <c r="O70" i="18"/>
  <c r="J70" i="18"/>
  <c r="I70" i="18"/>
  <c r="H70" i="18"/>
  <c r="G70" i="18"/>
  <c r="F70" i="18"/>
  <c r="Y69" i="18"/>
  <c r="X69" i="18"/>
  <c r="W69" i="18"/>
  <c r="T69" i="18"/>
  <c r="R69" i="18"/>
  <c r="Q69" i="18"/>
  <c r="P69" i="18"/>
  <c r="O69" i="18"/>
  <c r="J69" i="18"/>
  <c r="I69" i="18"/>
  <c r="H69" i="18"/>
  <c r="G69" i="18"/>
  <c r="F69" i="18"/>
  <c r="Y68" i="18"/>
  <c r="X68" i="18"/>
  <c r="W68" i="18"/>
  <c r="R68" i="18"/>
  <c r="Q68" i="18"/>
  <c r="P68" i="18"/>
  <c r="O68" i="18"/>
  <c r="J68" i="18"/>
  <c r="I68" i="18"/>
  <c r="H68" i="18"/>
  <c r="G68" i="18"/>
  <c r="F68" i="18"/>
  <c r="Y67" i="18"/>
  <c r="X67" i="18"/>
  <c r="W67" i="18"/>
  <c r="U67" i="18"/>
  <c r="S67" i="18"/>
  <c r="R67" i="18"/>
  <c r="Q67" i="18"/>
  <c r="P67" i="18"/>
  <c r="O67" i="18"/>
  <c r="L67" i="18"/>
  <c r="J67" i="18"/>
  <c r="I67" i="18"/>
  <c r="H67" i="18"/>
  <c r="G67" i="18"/>
  <c r="F67" i="18"/>
  <c r="Y66" i="18"/>
  <c r="X66" i="18"/>
  <c r="W66" i="18"/>
  <c r="R66" i="18"/>
  <c r="Q66" i="18"/>
  <c r="P66" i="18"/>
  <c r="O66" i="18"/>
  <c r="J66" i="18"/>
  <c r="I66" i="18"/>
  <c r="H66" i="18"/>
  <c r="G66" i="18"/>
  <c r="F66" i="18"/>
  <c r="Y65" i="18"/>
  <c r="X65" i="18"/>
  <c r="W65" i="18"/>
  <c r="R65" i="18"/>
  <c r="Q65" i="18"/>
  <c r="P65" i="18"/>
  <c r="O65" i="18"/>
  <c r="J65" i="18"/>
  <c r="I65" i="18"/>
  <c r="H65" i="18"/>
  <c r="G65" i="18"/>
  <c r="F65" i="18"/>
  <c r="Y64" i="18"/>
  <c r="X64" i="18"/>
  <c r="W64" i="18"/>
  <c r="R64" i="18"/>
  <c r="Q64" i="18"/>
  <c r="P64" i="18"/>
  <c r="O64" i="18"/>
  <c r="L64" i="18"/>
  <c r="J64" i="18"/>
  <c r="I64" i="18"/>
  <c r="H64" i="18"/>
  <c r="G64" i="18"/>
  <c r="F64" i="18"/>
  <c r="Y63" i="18"/>
  <c r="X63" i="18"/>
  <c r="W63" i="18"/>
  <c r="U63" i="18"/>
  <c r="S63" i="18"/>
  <c r="R63" i="18"/>
  <c r="Q63" i="18"/>
  <c r="P63" i="18"/>
  <c r="O63" i="18"/>
  <c r="L63" i="18"/>
  <c r="J63" i="18"/>
  <c r="I63" i="18"/>
  <c r="H63" i="18"/>
  <c r="G63" i="18"/>
  <c r="F63" i="18"/>
  <c r="Y62" i="18"/>
  <c r="X62" i="18"/>
  <c r="W62" i="18"/>
  <c r="R62" i="18"/>
  <c r="Q62" i="18"/>
  <c r="P62" i="18"/>
  <c r="O62" i="18"/>
  <c r="J62" i="18"/>
  <c r="I62" i="18"/>
  <c r="H62" i="18"/>
  <c r="G62" i="18"/>
  <c r="F62" i="18"/>
  <c r="Y61" i="18"/>
  <c r="X61" i="18"/>
  <c r="W61" i="18"/>
  <c r="S61" i="18"/>
  <c r="R61" i="18"/>
  <c r="Q61" i="18"/>
  <c r="P61" i="18"/>
  <c r="O61" i="18"/>
  <c r="J61" i="18"/>
  <c r="I61" i="18"/>
  <c r="H61" i="18"/>
  <c r="G61" i="18"/>
  <c r="F61" i="18"/>
  <c r="Y60" i="18"/>
  <c r="X60" i="18"/>
  <c r="W60" i="18"/>
  <c r="T60" i="18"/>
  <c r="R60" i="18"/>
  <c r="Q60" i="18"/>
  <c r="P60" i="18"/>
  <c r="O60" i="18"/>
  <c r="M60" i="18"/>
  <c r="K60" i="18"/>
  <c r="J60" i="18"/>
  <c r="I60" i="18"/>
  <c r="H60" i="18"/>
  <c r="G60" i="18"/>
  <c r="F60" i="18"/>
  <c r="Y59" i="18"/>
  <c r="X59" i="18"/>
  <c r="W59" i="18"/>
  <c r="R59" i="18"/>
  <c r="Q59" i="18"/>
  <c r="P59" i="18"/>
  <c r="O59" i="18"/>
  <c r="J59" i="18"/>
  <c r="I59" i="18"/>
  <c r="H59" i="18"/>
  <c r="G59" i="18"/>
  <c r="F59" i="18"/>
  <c r="Y58" i="18"/>
  <c r="X58" i="18"/>
  <c r="W58" i="18"/>
  <c r="R58" i="18"/>
  <c r="Q58" i="18"/>
  <c r="P58" i="18"/>
  <c r="O58" i="18"/>
  <c r="M58" i="18"/>
  <c r="J58" i="18"/>
  <c r="I58" i="18"/>
  <c r="H58" i="18"/>
  <c r="G58" i="18"/>
  <c r="F58" i="18"/>
  <c r="Y57" i="18"/>
  <c r="X57" i="18"/>
  <c r="W57" i="18"/>
  <c r="U57" i="18"/>
  <c r="S57" i="18"/>
  <c r="R57" i="18"/>
  <c r="Q57" i="18"/>
  <c r="P57" i="18"/>
  <c r="O57" i="18"/>
  <c r="L57" i="18"/>
  <c r="J57" i="18"/>
  <c r="I57" i="18"/>
  <c r="H57" i="18"/>
  <c r="G57" i="18"/>
  <c r="F57" i="18"/>
  <c r="Y56" i="18"/>
  <c r="X56" i="18"/>
  <c r="W56" i="18"/>
  <c r="T56" i="18"/>
  <c r="R56" i="18"/>
  <c r="Q56" i="18"/>
  <c r="P56" i="18"/>
  <c r="O56" i="18"/>
  <c r="M56" i="18"/>
  <c r="K56" i="18"/>
  <c r="J56" i="18"/>
  <c r="I56" i="18"/>
  <c r="H56" i="18"/>
  <c r="G56" i="18"/>
  <c r="F56" i="18"/>
  <c r="Y55" i="18"/>
  <c r="X55" i="18"/>
  <c r="W55" i="18"/>
  <c r="R55" i="18"/>
  <c r="Q55" i="18"/>
  <c r="P55" i="18"/>
  <c r="O55" i="18"/>
  <c r="M55" i="18"/>
  <c r="J55" i="18"/>
  <c r="I55" i="18"/>
  <c r="H55" i="18"/>
  <c r="G55" i="18"/>
  <c r="F55" i="18"/>
  <c r="Y54" i="18"/>
  <c r="X54" i="18"/>
  <c r="W54" i="18"/>
  <c r="T54" i="18"/>
  <c r="R54" i="18"/>
  <c r="Q54" i="18"/>
  <c r="P54" i="18"/>
  <c r="O54" i="18"/>
  <c r="K54" i="18"/>
  <c r="J54" i="18"/>
  <c r="I54" i="18"/>
  <c r="H54" i="18"/>
  <c r="G54" i="18"/>
  <c r="F54" i="18"/>
  <c r="Y53" i="18"/>
  <c r="X53" i="18"/>
  <c r="W53" i="18"/>
  <c r="T53" i="18"/>
  <c r="R53" i="18"/>
  <c r="Q53" i="18"/>
  <c r="P53" i="18"/>
  <c r="O53" i="18"/>
  <c r="J53" i="18"/>
  <c r="I53" i="18"/>
  <c r="H53" i="18"/>
  <c r="G53" i="18"/>
  <c r="F53" i="18"/>
  <c r="Y52" i="18"/>
  <c r="X52" i="18"/>
  <c r="W52" i="18"/>
  <c r="U52" i="18"/>
  <c r="R52" i="18"/>
  <c r="Q52" i="18"/>
  <c r="P52" i="18"/>
  <c r="O52" i="18"/>
  <c r="J52" i="18"/>
  <c r="I52" i="18"/>
  <c r="H52" i="18"/>
  <c r="G52" i="18"/>
  <c r="F52" i="18"/>
  <c r="Y51" i="18"/>
  <c r="X51" i="18"/>
  <c r="W51" i="18"/>
  <c r="S51" i="18"/>
  <c r="R51" i="18"/>
  <c r="Q51" i="18"/>
  <c r="P51" i="18"/>
  <c r="O51" i="18"/>
  <c r="J51" i="18"/>
  <c r="I51" i="18"/>
  <c r="H51" i="18"/>
  <c r="G51" i="18"/>
  <c r="F51" i="18"/>
  <c r="Y50" i="18"/>
  <c r="X50" i="18"/>
  <c r="W50" i="18"/>
  <c r="R50" i="18"/>
  <c r="Q50" i="18"/>
  <c r="P50" i="18"/>
  <c r="O50" i="18"/>
  <c r="J50" i="18"/>
  <c r="I50" i="18"/>
  <c r="H50" i="18"/>
  <c r="G50" i="18"/>
  <c r="F50" i="18"/>
  <c r="Y49" i="18"/>
  <c r="X49" i="18"/>
  <c r="W49" i="18"/>
  <c r="R49" i="18"/>
  <c r="Q49" i="18"/>
  <c r="P49" i="18"/>
  <c r="O49" i="18"/>
  <c r="K49" i="18"/>
  <c r="J49" i="18"/>
  <c r="I49" i="18"/>
  <c r="H49" i="18"/>
  <c r="G49" i="18"/>
  <c r="F49" i="18"/>
  <c r="Y48" i="18"/>
  <c r="X48" i="18"/>
  <c r="W48" i="18"/>
  <c r="R48" i="18"/>
  <c r="Q48" i="18"/>
  <c r="P48" i="18"/>
  <c r="O48" i="18"/>
  <c r="J48" i="18"/>
  <c r="I48" i="18"/>
  <c r="H48" i="18"/>
  <c r="G48" i="18"/>
  <c r="F48" i="18"/>
  <c r="Y47" i="18"/>
  <c r="X47" i="18"/>
  <c r="W47" i="18"/>
  <c r="U47" i="18"/>
  <c r="S47" i="18"/>
  <c r="R47" i="18"/>
  <c r="Q47" i="18"/>
  <c r="P47" i="18"/>
  <c r="O47" i="18"/>
  <c r="L47" i="18"/>
  <c r="J47" i="18"/>
  <c r="I47" i="18"/>
  <c r="H47" i="18"/>
  <c r="G47" i="18"/>
  <c r="F47" i="18"/>
  <c r="Y46" i="18"/>
  <c r="X46" i="18"/>
  <c r="W46" i="18"/>
  <c r="S46" i="18"/>
  <c r="R46" i="18"/>
  <c r="Q46" i="18"/>
  <c r="P46" i="18"/>
  <c r="O46" i="18"/>
  <c r="J46" i="18"/>
  <c r="I46" i="18"/>
  <c r="H46" i="18"/>
  <c r="G46" i="18"/>
  <c r="F46" i="18"/>
  <c r="Y45" i="18"/>
  <c r="X45" i="18"/>
  <c r="W45" i="18"/>
  <c r="U45" i="18"/>
  <c r="R45" i="18"/>
  <c r="Q45" i="18"/>
  <c r="P45" i="18"/>
  <c r="O45" i="18"/>
  <c r="L45" i="18"/>
  <c r="J45" i="18"/>
  <c r="I45" i="18"/>
  <c r="H45" i="18"/>
  <c r="G45" i="18"/>
  <c r="F45" i="18"/>
  <c r="Y44" i="18"/>
  <c r="X44" i="18"/>
  <c r="W44" i="18"/>
  <c r="T44" i="18"/>
  <c r="R44" i="18"/>
  <c r="Q44" i="18"/>
  <c r="P44" i="18"/>
  <c r="O44" i="18"/>
  <c r="K44" i="18"/>
  <c r="J44" i="18"/>
  <c r="I44" i="18"/>
  <c r="H44" i="18"/>
  <c r="G44" i="18"/>
  <c r="F44" i="18"/>
  <c r="Y43" i="18"/>
  <c r="X43" i="18"/>
  <c r="W43" i="18"/>
  <c r="R43" i="18"/>
  <c r="Q43" i="18"/>
  <c r="P43" i="18"/>
  <c r="O43" i="18"/>
  <c r="J43" i="18"/>
  <c r="I43" i="18"/>
  <c r="H43" i="18"/>
  <c r="G43" i="18"/>
  <c r="F43" i="18"/>
  <c r="Y42" i="18"/>
  <c r="X42" i="18"/>
  <c r="W42" i="18"/>
  <c r="T42" i="18"/>
  <c r="R42" i="18"/>
  <c r="Q42" i="18"/>
  <c r="P42" i="18"/>
  <c r="O42" i="18"/>
  <c r="M42" i="18"/>
  <c r="K42" i="18"/>
  <c r="J42" i="18"/>
  <c r="I42" i="18"/>
  <c r="H42" i="18"/>
  <c r="G42" i="18"/>
  <c r="F42" i="18"/>
  <c r="Y41" i="18"/>
  <c r="X41" i="18"/>
  <c r="W41" i="18"/>
  <c r="S41" i="18"/>
  <c r="R41" i="18"/>
  <c r="Q41" i="18"/>
  <c r="P41" i="18"/>
  <c r="O41" i="18"/>
  <c r="J41" i="18"/>
  <c r="I41" i="18"/>
  <c r="H41" i="18"/>
  <c r="G41" i="18"/>
  <c r="F41" i="18"/>
  <c r="Y40" i="18"/>
  <c r="X40" i="18"/>
  <c r="W40" i="18"/>
  <c r="T40" i="18"/>
  <c r="R40" i="18"/>
  <c r="Q40" i="18"/>
  <c r="P40" i="18"/>
  <c r="O40" i="18"/>
  <c r="M40" i="18"/>
  <c r="K40" i="18"/>
  <c r="J40" i="18"/>
  <c r="I40" i="18"/>
  <c r="H40" i="18"/>
  <c r="G40" i="18"/>
  <c r="F40" i="18"/>
  <c r="Y39" i="18"/>
  <c r="X39" i="18"/>
  <c r="W39" i="18"/>
  <c r="R39" i="18"/>
  <c r="Q39" i="18"/>
  <c r="P39" i="18"/>
  <c r="O39" i="18"/>
  <c r="M39" i="18"/>
  <c r="J39" i="18"/>
  <c r="I39" i="18"/>
  <c r="H39" i="18"/>
  <c r="G39" i="18"/>
  <c r="F39" i="18"/>
  <c r="Y38" i="18"/>
  <c r="X38" i="18"/>
  <c r="W38" i="18"/>
  <c r="R38" i="18"/>
  <c r="Q38" i="18"/>
  <c r="P38" i="18"/>
  <c r="O38" i="18"/>
  <c r="M38" i="18"/>
  <c r="J38" i="18"/>
  <c r="I38" i="18"/>
  <c r="H38" i="18"/>
  <c r="G38" i="18"/>
  <c r="F38" i="18"/>
  <c r="Y37" i="18"/>
  <c r="X37" i="18"/>
  <c r="W37" i="18"/>
  <c r="T37" i="18"/>
  <c r="R37" i="18"/>
  <c r="Q37" i="18"/>
  <c r="P37" i="18"/>
  <c r="O37" i="18"/>
  <c r="J37" i="18"/>
  <c r="I37" i="18"/>
  <c r="H37" i="18"/>
  <c r="G37" i="18"/>
  <c r="F37" i="18"/>
  <c r="Y36" i="18"/>
  <c r="X36" i="18"/>
  <c r="W36" i="18"/>
  <c r="U36" i="18"/>
  <c r="R36" i="18"/>
  <c r="Q36" i="18"/>
  <c r="P36" i="18"/>
  <c r="O36" i="18"/>
  <c r="J36" i="18"/>
  <c r="I36" i="18"/>
  <c r="H36" i="18"/>
  <c r="G36" i="18"/>
  <c r="F36" i="18"/>
  <c r="T105" i="5"/>
  <c r="U105" i="18" s="1"/>
  <c r="S105" i="5"/>
  <c r="T105" i="18" s="1"/>
  <c r="R105" i="5"/>
  <c r="S105" i="18" s="1"/>
  <c r="M105" i="5"/>
  <c r="M105" i="18" s="1"/>
  <c r="L105" i="5"/>
  <c r="L105" i="18" s="1"/>
  <c r="K105" i="5"/>
  <c r="K105" i="18" s="1"/>
  <c r="E105" i="5"/>
  <c r="E105" i="18" s="1"/>
  <c r="D105" i="5"/>
  <c r="D105" i="18" s="1"/>
  <c r="C105" i="5"/>
  <c r="C105" i="18" s="1"/>
  <c r="T104" i="5"/>
  <c r="U104" i="18" s="1"/>
  <c r="S104" i="5"/>
  <c r="T104" i="18" s="1"/>
  <c r="R104" i="5"/>
  <c r="S104" i="18" s="1"/>
  <c r="M104" i="5"/>
  <c r="M104" i="18" s="1"/>
  <c r="L104" i="5"/>
  <c r="L104" i="18" s="1"/>
  <c r="K104" i="5"/>
  <c r="K104" i="18" s="1"/>
  <c r="E104" i="5"/>
  <c r="E104" i="18" s="1"/>
  <c r="D104" i="5"/>
  <c r="D104" i="18" s="1"/>
  <c r="C104" i="5"/>
  <c r="C104" i="18" s="1"/>
  <c r="T103" i="5"/>
  <c r="U103" i="18" s="1"/>
  <c r="S103" i="5"/>
  <c r="T103" i="18" s="1"/>
  <c r="R103" i="5"/>
  <c r="S103" i="18" s="1"/>
  <c r="M103" i="5"/>
  <c r="M103" i="18" s="1"/>
  <c r="L103" i="5"/>
  <c r="L103" i="18" s="1"/>
  <c r="K103" i="5"/>
  <c r="K103" i="18" s="1"/>
  <c r="E103" i="5"/>
  <c r="E103" i="18" s="1"/>
  <c r="D103" i="5"/>
  <c r="D103" i="18" s="1"/>
  <c r="C103" i="5"/>
  <c r="C103" i="18" s="1"/>
  <c r="T102" i="5"/>
  <c r="U102" i="18" s="1"/>
  <c r="S102" i="5"/>
  <c r="T102" i="18" s="1"/>
  <c r="R102" i="5"/>
  <c r="M102" i="5"/>
  <c r="M102" i="18" s="1"/>
  <c r="L102" i="5"/>
  <c r="L102" i="18" s="1"/>
  <c r="K102" i="5"/>
  <c r="K102" i="18" s="1"/>
  <c r="E102" i="5"/>
  <c r="E102" i="18" s="1"/>
  <c r="D102" i="5"/>
  <c r="D102" i="18" s="1"/>
  <c r="C102" i="5"/>
  <c r="C102" i="18" s="1"/>
  <c r="T101" i="5"/>
  <c r="U101" i="18" s="1"/>
  <c r="S101" i="5"/>
  <c r="T101" i="18" s="1"/>
  <c r="R101" i="5"/>
  <c r="S101" i="18" s="1"/>
  <c r="M101" i="5"/>
  <c r="M101" i="18" s="1"/>
  <c r="L101" i="5"/>
  <c r="L101" i="18" s="1"/>
  <c r="K101" i="5"/>
  <c r="K101" i="18" s="1"/>
  <c r="E101" i="5"/>
  <c r="E101" i="18" s="1"/>
  <c r="D101" i="5"/>
  <c r="D101" i="18" s="1"/>
  <c r="C101" i="5"/>
  <c r="C101" i="18" s="1"/>
  <c r="T100" i="5"/>
  <c r="S100" i="5"/>
  <c r="T100" i="18" s="1"/>
  <c r="R100" i="5"/>
  <c r="S100" i="18" s="1"/>
  <c r="M100" i="5"/>
  <c r="M100" i="18" s="1"/>
  <c r="L100" i="5"/>
  <c r="L100" i="18" s="1"/>
  <c r="K100" i="5"/>
  <c r="K100" i="18" s="1"/>
  <c r="E100" i="5"/>
  <c r="E100" i="18" s="1"/>
  <c r="D100" i="5"/>
  <c r="D100" i="18" s="1"/>
  <c r="C100" i="5"/>
  <c r="C100" i="18" s="1"/>
  <c r="T99" i="5"/>
  <c r="S99" i="5"/>
  <c r="T99" i="18" s="1"/>
  <c r="R99" i="5"/>
  <c r="M99" i="5"/>
  <c r="M99" i="18" s="1"/>
  <c r="L99" i="5"/>
  <c r="K99" i="5"/>
  <c r="K99" i="18" s="1"/>
  <c r="E99" i="5"/>
  <c r="E99" i="18" s="1"/>
  <c r="D99" i="5"/>
  <c r="D99" i="18" s="1"/>
  <c r="C99" i="5"/>
  <c r="C99" i="18" s="1"/>
  <c r="T98" i="5"/>
  <c r="U98" i="18" s="1"/>
  <c r="S98" i="5"/>
  <c r="T98" i="18" s="1"/>
  <c r="R98" i="5"/>
  <c r="S98" i="18" s="1"/>
  <c r="M98" i="5"/>
  <c r="M98" i="18" s="1"/>
  <c r="L98" i="5"/>
  <c r="L98" i="18" s="1"/>
  <c r="K98" i="5"/>
  <c r="K98" i="18" s="1"/>
  <c r="E98" i="5"/>
  <c r="E98" i="18" s="1"/>
  <c r="D98" i="5"/>
  <c r="D98" i="18" s="1"/>
  <c r="C98" i="5"/>
  <c r="C98" i="18" s="1"/>
  <c r="T97" i="5"/>
  <c r="U97" i="18" s="1"/>
  <c r="S97" i="5"/>
  <c r="T97" i="18" s="1"/>
  <c r="R97" i="5"/>
  <c r="M97" i="5"/>
  <c r="M97" i="18" s="1"/>
  <c r="L97" i="5"/>
  <c r="L97" i="18" s="1"/>
  <c r="K97" i="5"/>
  <c r="K97" i="18" s="1"/>
  <c r="E97" i="5"/>
  <c r="E97" i="18" s="1"/>
  <c r="D97" i="5"/>
  <c r="D97" i="18" s="1"/>
  <c r="C97" i="5"/>
  <c r="C97" i="18" s="1"/>
  <c r="T96" i="5"/>
  <c r="U96" i="18" s="1"/>
  <c r="S96" i="5"/>
  <c r="R96" i="5"/>
  <c r="S96" i="18" s="1"/>
  <c r="M96" i="5"/>
  <c r="L96" i="5"/>
  <c r="L96" i="18" s="1"/>
  <c r="K96" i="5"/>
  <c r="E96" i="5"/>
  <c r="E96" i="18" s="1"/>
  <c r="D96" i="5"/>
  <c r="D96" i="18" s="1"/>
  <c r="C96" i="5"/>
  <c r="C96" i="18" s="1"/>
  <c r="T95" i="5"/>
  <c r="U95" i="18" s="1"/>
  <c r="S95" i="5"/>
  <c r="T95" i="18" s="1"/>
  <c r="R95" i="5"/>
  <c r="S95" i="18" s="1"/>
  <c r="M95" i="5"/>
  <c r="L95" i="5"/>
  <c r="L95" i="18" s="1"/>
  <c r="K95" i="5"/>
  <c r="K95" i="18" s="1"/>
  <c r="E95" i="5"/>
  <c r="E95" i="18" s="1"/>
  <c r="D95" i="5"/>
  <c r="D95" i="18" s="1"/>
  <c r="C95" i="5"/>
  <c r="C95" i="18" s="1"/>
  <c r="T94" i="5"/>
  <c r="U94" i="18" s="1"/>
  <c r="S94" i="5"/>
  <c r="T94" i="18" s="1"/>
  <c r="R94" i="5"/>
  <c r="S94" i="18" s="1"/>
  <c r="M94" i="5"/>
  <c r="L94" i="5"/>
  <c r="L94" i="18" s="1"/>
  <c r="K94" i="5"/>
  <c r="K94" i="18" s="1"/>
  <c r="E94" i="5"/>
  <c r="E94" i="18" s="1"/>
  <c r="D94" i="5"/>
  <c r="D94" i="18" s="1"/>
  <c r="C94" i="5"/>
  <c r="C94" i="18" s="1"/>
  <c r="T93" i="5"/>
  <c r="S93" i="5"/>
  <c r="T93" i="18" s="1"/>
  <c r="R93" i="5"/>
  <c r="M93" i="5"/>
  <c r="M93" i="18" s="1"/>
  <c r="L93" i="5"/>
  <c r="K93" i="5"/>
  <c r="K93" i="18" s="1"/>
  <c r="E93" i="5"/>
  <c r="E93" i="18" s="1"/>
  <c r="D93" i="5"/>
  <c r="D93" i="18" s="1"/>
  <c r="C93" i="5"/>
  <c r="C93" i="18" s="1"/>
  <c r="T92" i="5"/>
  <c r="S92" i="5"/>
  <c r="T92" i="18" s="1"/>
  <c r="R92" i="5"/>
  <c r="S92" i="18" s="1"/>
  <c r="M92" i="5"/>
  <c r="M92" i="18" s="1"/>
  <c r="L92" i="5"/>
  <c r="L92" i="18" s="1"/>
  <c r="K92" i="5"/>
  <c r="K92" i="18" s="1"/>
  <c r="E92" i="5"/>
  <c r="E92" i="18" s="1"/>
  <c r="D92" i="5"/>
  <c r="D92" i="18" s="1"/>
  <c r="C92" i="5"/>
  <c r="C92" i="18" s="1"/>
  <c r="T91" i="5"/>
  <c r="S91" i="5"/>
  <c r="T91" i="18" s="1"/>
  <c r="R91" i="5"/>
  <c r="S91" i="18" s="1"/>
  <c r="M91" i="5"/>
  <c r="M91" i="18" s="1"/>
  <c r="L91" i="5"/>
  <c r="K91" i="5"/>
  <c r="K91" i="18" s="1"/>
  <c r="E91" i="5"/>
  <c r="E91" i="18" s="1"/>
  <c r="D91" i="5"/>
  <c r="D91" i="18" s="1"/>
  <c r="C91" i="5"/>
  <c r="C91" i="18" s="1"/>
  <c r="T90" i="5"/>
  <c r="U90" i="18" s="1"/>
  <c r="S90" i="5"/>
  <c r="T90" i="18" s="1"/>
  <c r="R90" i="5"/>
  <c r="S90" i="18" s="1"/>
  <c r="M90" i="5"/>
  <c r="M90" i="18" s="1"/>
  <c r="L90" i="5"/>
  <c r="L90" i="18" s="1"/>
  <c r="K90" i="5"/>
  <c r="K90" i="18" s="1"/>
  <c r="E90" i="5"/>
  <c r="E90" i="18" s="1"/>
  <c r="D90" i="5"/>
  <c r="D90" i="18" s="1"/>
  <c r="C90" i="5"/>
  <c r="C90" i="18" s="1"/>
  <c r="T89" i="5"/>
  <c r="U89" i="18" s="1"/>
  <c r="S89" i="5"/>
  <c r="T89" i="18" s="1"/>
  <c r="R89" i="5"/>
  <c r="S89" i="18" s="1"/>
  <c r="M89" i="5"/>
  <c r="M89" i="18" s="1"/>
  <c r="L89" i="5"/>
  <c r="L89" i="18" s="1"/>
  <c r="K89" i="5"/>
  <c r="E89" i="5"/>
  <c r="E89" i="18" s="1"/>
  <c r="D89" i="5"/>
  <c r="D89" i="18" s="1"/>
  <c r="C89" i="5"/>
  <c r="C89" i="18" s="1"/>
  <c r="T88" i="5"/>
  <c r="U88" i="18" s="1"/>
  <c r="S88" i="5"/>
  <c r="T88" i="18" s="1"/>
  <c r="R88" i="5"/>
  <c r="S88" i="18" s="1"/>
  <c r="M88" i="5"/>
  <c r="M88" i="18" s="1"/>
  <c r="L88" i="5"/>
  <c r="K88" i="5"/>
  <c r="K88" i="18" s="1"/>
  <c r="E88" i="5"/>
  <c r="E88" i="18" s="1"/>
  <c r="D88" i="5"/>
  <c r="D88" i="18" s="1"/>
  <c r="C88" i="5"/>
  <c r="C88" i="18" s="1"/>
  <c r="T87" i="5"/>
  <c r="U87" i="18" s="1"/>
  <c r="S87" i="5"/>
  <c r="T87" i="18" s="1"/>
  <c r="R87" i="5"/>
  <c r="M87" i="5"/>
  <c r="M87" i="18" s="1"/>
  <c r="L87" i="5"/>
  <c r="L87" i="18" s="1"/>
  <c r="K87" i="5"/>
  <c r="K87" i="18" s="1"/>
  <c r="E87" i="5"/>
  <c r="E87" i="18" s="1"/>
  <c r="D87" i="5"/>
  <c r="D87" i="18" s="1"/>
  <c r="C87" i="5"/>
  <c r="C87" i="18" s="1"/>
  <c r="T86" i="5"/>
  <c r="U86" i="18" s="1"/>
  <c r="S86" i="5"/>
  <c r="T86" i="18" s="1"/>
  <c r="R86" i="5"/>
  <c r="M86" i="5"/>
  <c r="M86" i="18" s="1"/>
  <c r="L86" i="5"/>
  <c r="L86" i="18" s="1"/>
  <c r="K86" i="5"/>
  <c r="K86" i="18" s="1"/>
  <c r="E86" i="5"/>
  <c r="E86" i="18" s="1"/>
  <c r="D86" i="5"/>
  <c r="D86" i="18" s="1"/>
  <c r="C86" i="5"/>
  <c r="C86" i="18" s="1"/>
  <c r="T85" i="5"/>
  <c r="U85" i="18" s="1"/>
  <c r="S85" i="5"/>
  <c r="R85" i="5"/>
  <c r="S85" i="18" s="1"/>
  <c r="M85" i="5"/>
  <c r="M85" i="18" s="1"/>
  <c r="L85" i="5"/>
  <c r="L85" i="18" s="1"/>
  <c r="K85" i="5"/>
  <c r="K85" i="18" s="1"/>
  <c r="E85" i="5"/>
  <c r="E85" i="18" s="1"/>
  <c r="D85" i="5"/>
  <c r="D85" i="18" s="1"/>
  <c r="C85" i="5"/>
  <c r="C85" i="18" s="1"/>
  <c r="T84" i="5"/>
  <c r="U84" i="18" s="1"/>
  <c r="S84" i="5"/>
  <c r="T84" i="18" s="1"/>
  <c r="R84" i="5"/>
  <c r="S84" i="18" s="1"/>
  <c r="M84" i="5"/>
  <c r="M84" i="18" s="1"/>
  <c r="L84" i="5"/>
  <c r="L84" i="18" s="1"/>
  <c r="K84" i="5"/>
  <c r="K84" i="18" s="1"/>
  <c r="E84" i="5"/>
  <c r="E84" i="18" s="1"/>
  <c r="D84" i="5"/>
  <c r="D84" i="18" s="1"/>
  <c r="C84" i="5"/>
  <c r="C84" i="18" s="1"/>
  <c r="T83" i="5"/>
  <c r="S83" i="5"/>
  <c r="T83" i="18" s="1"/>
  <c r="R83" i="5"/>
  <c r="M83" i="5"/>
  <c r="M83" i="18" s="1"/>
  <c r="L83" i="5"/>
  <c r="K83" i="5"/>
  <c r="K83" i="18" s="1"/>
  <c r="E83" i="5"/>
  <c r="E83" i="18" s="1"/>
  <c r="D83" i="5"/>
  <c r="D83" i="18" s="1"/>
  <c r="C83" i="5"/>
  <c r="C83" i="18" s="1"/>
  <c r="T82" i="5"/>
  <c r="U82" i="18" s="1"/>
  <c r="S82" i="5"/>
  <c r="T82" i="18" s="1"/>
  <c r="R82" i="5"/>
  <c r="S82" i="18" s="1"/>
  <c r="M82" i="5"/>
  <c r="M82" i="18" s="1"/>
  <c r="L82" i="5"/>
  <c r="L82" i="18" s="1"/>
  <c r="K82" i="5"/>
  <c r="K82" i="18" s="1"/>
  <c r="E82" i="5"/>
  <c r="E82" i="18" s="1"/>
  <c r="D82" i="5"/>
  <c r="D82" i="18" s="1"/>
  <c r="C82" i="5"/>
  <c r="C82" i="18" s="1"/>
  <c r="T81" i="5"/>
  <c r="U81" i="18" s="1"/>
  <c r="S81" i="5"/>
  <c r="T81" i="18" s="1"/>
  <c r="R81" i="5"/>
  <c r="S81" i="18" s="1"/>
  <c r="M81" i="5"/>
  <c r="M81" i="18" s="1"/>
  <c r="L81" i="5"/>
  <c r="L81" i="18" s="1"/>
  <c r="K81" i="5"/>
  <c r="K81" i="18" s="1"/>
  <c r="E81" i="5"/>
  <c r="E81" i="18" s="1"/>
  <c r="D81" i="5"/>
  <c r="D81" i="18" s="1"/>
  <c r="C81" i="5"/>
  <c r="C81" i="18" s="1"/>
  <c r="T80" i="5"/>
  <c r="U80" i="18" s="1"/>
  <c r="S80" i="5"/>
  <c r="T80" i="18" s="1"/>
  <c r="R80" i="5"/>
  <c r="S80" i="18" s="1"/>
  <c r="M80" i="5"/>
  <c r="M80" i="18" s="1"/>
  <c r="L80" i="5"/>
  <c r="K80" i="5"/>
  <c r="K80" i="18" s="1"/>
  <c r="E80" i="5"/>
  <c r="E80" i="18" s="1"/>
  <c r="D80" i="5"/>
  <c r="D80" i="18" s="1"/>
  <c r="C80" i="5"/>
  <c r="C80" i="18" s="1"/>
  <c r="T79" i="5"/>
  <c r="S79" i="5"/>
  <c r="T79" i="18" s="1"/>
  <c r="R79" i="5"/>
  <c r="M79" i="5"/>
  <c r="M79" i="18" s="1"/>
  <c r="L79" i="5"/>
  <c r="K79" i="5"/>
  <c r="K79" i="18" s="1"/>
  <c r="E79" i="5"/>
  <c r="E79" i="18" s="1"/>
  <c r="D79" i="5"/>
  <c r="D79" i="18" s="1"/>
  <c r="C79" i="5"/>
  <c r="C79" i="18" s="1"/>
  <c r="T78" i="5"/>
  <c r="U78" i="18" s="1"/>
  <c r="S78" i="5"/>
  <c r="T78" i="18" s="1"/>
  <c r="R78" i="5"/>
  <c r="S78" i="18" s="1"/>
  <c r="M78" i="5"/>
  <c r="M78" i="18" s="1"/>
  <c r="L78" i="5"/>
  <c r="L78" i="18" s="1"/>
  <c r="K78" i="5"/>
  <c r="K78" i="18" s="1"/>
  <c r="E78" i="5"/>
  <c r="E78" i="18" s="1"/>
  <c r="D78" i="5"/>
  <c r="D78" i="18" s="1"/>
  <c r="C78" i="5"/>
  <c r="C78" i="18" s="1"/>
  <c r="T77" i="5"/>
  <c r="U77" i="18" s="1"/>
  <c r="S77" i="5"/>
  <c r="R77" i="5"/>
  <c r="S77" i="18" s="1"/>
  <c r="M77" i="5"/>
  <c r="M77" i="18" s="1"/>
  <c r="L77" i="5"/>
  <c r="L77" i="18" s="1"/>
  <c r="K77" i="5"/>
  <c r="K77" i="18" s="1"/>
  <c r="E77" i="5"/>
  <c r="E77" i="18" s="1"/>
  <c r="D77" i="5"/>
  <c r="D77" i="18" s="1"/>
  <c r="C77" i="5"/>
  <c r="C77" i="18" s="1"/>
  <c r="T76" i="5"/>
  <c r="S76" i="5"/>
  <c r="T76" i="18" s="1"/>
  <c r="R76" i="5"/>
  <c r="S76" i="18" s="1"/>
  <c r="M76" i="5"/>
  <c r="M76" i="18" s="1"/>
  <c r="L76" i="5"/>
  <c r="L76" i="18" s="1"/>
  <c r="K76" i="5"/>
  <c r="K76" i="18" s="1"/>
  <c r="E76" i="5"/>
  <c r="E76" i="18" s="1"/>
  <c r="D76" i="5"/>
  <c r="D76" i="18" s="1"/>
  <c r="C76" i="5"/>
  <c r="C76" i="18" s="1"/>
  <c r="T75" i="5"/>
  <c r="S75" i="5"/>
  <c r="T75" i="18" s="1"/>
  <c r="R75" i="5"/>
  <c r="S75" i="18" s="1"/>
  <c r="M75" i="5"/>
  <c r="M75" i="18" s="1"/>
  <c r="L75" i="5"/>
  <c r="K75" i="5"/>
  <c r="K75" i="18" s="1"/>
  <c r="E75" i="5"/>
  <c r="E75" i="18" s="1"/>
  <c r="D75" i="5"/>
  <c r="D75" i="18" s="1"/>
  <c r="C75" i="5"/>
  <c r="C75" i="18" s="1"/>
  <c r="T74" i="5"/>
  <c r="U74" i="18" s="1"/>
  <c r="S74" i="5"/>
  <c r="T74" i="18" s="1"/>
  <c r="R74" i="5"/>
  <c r="S74" i="18" s="1"/>
  <c r="M74" i="5"/>
  <c r="M74" i="18" s="1"/>
  <c r="L74" i="5"/>
  <c r="L74" i="18" s="1"/>
  <c r="K74" i="5"/>
  <c r="K74" i="18" s="1"/>
  <c r="E74" i="5"/>
  <c r="E74" i="18" s="1"/>
  <c r="D74" i="5"/>
  <c r="D74" i="18" s="1"/>
  <c r="C74" i="5"/>
  <c r="C74" i="18" s="1"/>
  <c r="T73" i="5"/>
  <c r="U73" i="18" s="1"/>
  <c r="S73" i="5"/>
  <c r="T73" i="18" s="1"/>
  <c r="R73" i="5"/>
  <c r="S73" i="18" s="1"/>
  <c r="M73" i="5"/>
  <c r="M73" i="18" s="1"/>
  <c r="L73" i="5"/>
  <c r="L73" i="18" s="1"/>
  <c r="K73" i="5"/>
  <c r="E73" i="5"/>
  <c r="E73" i="18" s="1"/>
  <c r="D73" i="5"/>
  <c r="D73" i="18" s="1"/>
  <c r="C73" i="5"/>
  <c r="C73" i="18" s="1"/>
  <c r="T72" i="5"/>
  <c r="U72" i="18" s="1"/>
  <c r="S72" i="5"/>
  <c r="T72" i="18" s="1"/>
  <c r="R72" i="5"/>
  <c r="S72" i="18" s="1"/>
  <c r="M72" i="5"/>
  <c r="M72" i="18" s="1"/>
  <c r="L72" i="5"/>
  <c r="K72" i="5"/>
  <c r="K72" i="18" s="1"/>
  <c r="E72" i="5"/>
  <c r="E72" i="18" s="1"/>
  <c r="D72" i="5"/>
  <c r="D72" i="18" s="1"/>
  <c r="C72" i="5"/>
  <c r="C72" i="18" s="1"/>
  <c r="T71" i="5"/>
  <c r="U71" i="18" s="1"/>
  <c r="S71" i="5"/>
  <c r="T71" i="18" s="1"/>
  <c r="R71" i="5"/>
  <c r="M71" i="5"/>
  <c r="M71" i="18" s="1"/>
  <c r="L71" i="5"/>
  <c r="L71" i="18" s="1"/>
  <c r="K71" i="5"/>
  <c r="K71" i="18" s="1"/>
  <c r="E71" i="5"/>
  <c r="E71" i="18" s="1"/>
  <c r="D71" i="5"/>
  <c r="D71" i="18" s="1"/>
  <c r="C71" i="5"/>
  <c r="C71" i="18" s="1"/>
  <c r="T70" i="5"/>
  <c r="U70" i="18" s="1"/>
  <c r="S70" i="5"/>
  <c r="T70" i="18" s="1"/>
  <c r="R70" i="5"/>
  <c r="M70" i="5"/>
  <c r="M70" i="18" s="1"/>
  <c r="L70" i="5"/>
  <c r="L70" i="18" s="1"/>
  <c r="K70" i="5"/>
  <c r="K70" i="18" s="1"/>
  <c r="E70" i="5"/>
  <c r="E70" i="18" s="1"/>
  <c r="D70" i="5"/>
  <c r="D70" i="18" s="1"/>
  <c r="C70" i="5"/>
  <c r="C70" i="18" s="1"/>
  <c r="T69" i="5"/>
  <c r="U69" i="18" s="1"/>
  <c r="S69" i="5"/>
  <c r="R69" i="5"/>
  <c r="S69" i="18" s="1"/>
  <c r="M69" i="5"/>
  <c r="M69" i="18" s="1"/>
  <c r="L69" i="5"/>
  <c r="L69" i="18" s="1"/>
  <c r="K69" i="5"/>
  <c r="K69" i="18" s="1"/>
  <c r="E69" i="5"/>
  <c r="E69" i="18" s="1"/>
  <c r="D69" i="5"/>
  <c r="D69" i="18" s="1"/>
  <c r="C69" i="5"/>
  <c r="C69" i="18" s="1"/>
  <c r="T68" i="5"/>
  <c r="U68" i="18" s="1"/>
  <c r="S68" i="5"/>
  <c r="T68" i="18" s="1"/>
  <c r="R68" i="5"/>
  <c r="S68" i="18" s="1"/>
  <c r="M68" i="5"/>
  <c r="M68" i="18" s="1"/>
  <c r="L68" i="5"/>
  <c r="L68" i="18" s="1"/>
  <c r="K68" i="5"/>
  <c r="K68" i="18" s="1"/>
  <c r="E68" i="5"/>
  <c r="E68" i="18" s="1"/>
  <c r="D68" i="5"/>
  <c r="D68" i="18" s="1"/>
  <c r="C68" i="5"/>
  <c r="C68" i="18" s="1"/>
  <c r="T67" i="5"/>
  <c r="S67" i="5"/>
  <c r="T67" i="18" s="1"/>
  <c r="R67" i="5"/>
  <c r="M67" i="5"/>
  <c r="M67" i="18" s="1"/>
  <c r="L67" i="5"/>
  <c r="K67" i="5"/>
  <c r="K67" i="18" s="1"/>
  <c r="E67" i="5"/>
  <c r="E67" i="18" s="1"/>
  <c r="D67" i="5"/>
  <c r="D67" i="18" s="1"/>
  <c r="C67" i="5"/>
  <c r="C67" i="18" s="1"/>
  <c r="T66" i="5"/>
  <c r="U66" i="18" s="1"/>
  <c r="S66" i="5"/>
  <c r="T66" i="18" s="1"/>
  <c r="R66" i="5"/>
  <c r="S66" i="18" s="1"/>
  <c r="M66" i="5"/>
  <c r="M66" i="18" s="1"/>
  <c r="L66" i="5"/>
  <c r="L66" i="18" s="1"/>
  <c r="K66" i="5"/>
  <c r="K66" i="18" s="1"/>
  <c r="E66" i="5"/>
  <c r="E66" i="18" s="1"/>
  <c r="D66" i="5"/>
  <c r="D66" i="18" s="1"/>
  <c r="C66" i="5"/>
  <c r="C66" i="18" s="1"/>
  <c r="T65" i="5"/>
  <c r="U65" i="18" s="1"/>
  <c r="S65" i="5"/>
  <c r="T65" i="18" s="1"/>
  <c r="R65" i="5"/>
  <c r="S65" i="18" s="1"/>
  <c r="M65" i="5"/>
  <c r="M65" i="18" s="1"/>
  <c r="L65" i="5"/>
  <c r="L65" i="18" s="1"/>
  <c r="K65" i="5"/>
  <c r="K65" i="18" s="1"/>
  <c r="E65" i="5"/>
  <c r="E65" i="18" s="1"/>
  <c r="D65" i="5"/>
  <c r="D65" i="18" s="1"/>
  <c r="C65" i="5"/>
  <c r="C65" i="18" s="1"/>
  <c r="T64" i="5"/>
  <c r="U64" i="18" s="1"/>
  <c r="S64" i="5"/>
  <c r="T64" i="18" s="1"/>
  <c r="R64" i="5"/>
  <c r="S64" i="18" s="1"/>
  <c r="M64" i="5"/>
  <c r="M64" i="18" s="1"/>
  <c r="L64" i="5"/>
  <c r="K64" i="5"/>
  <c r="K64" i="18" s="1"/>
  <c r="E64" i="5"/>
  <c r="E64" i="18" s="1"/>
  <c r="D64" i="5"/>
  <c r="D64" i="18" s="1"/>
  <c r="C64" i="5"/>
  <c r="C64" i="18" s="1"/>
  <c r="T63" i="5"/>
  <c r="S63" i="5"/>
  <c r="T63" i="18" s="1"/>
  <c r="R63" i="5"/>
  <c r="M63" i="5"/>
  <c r="M63" i="18" s="1"/>
  <c r="L63" i="5"/>
  <c r="K63" i="5"/>
  <c r="K63" i="18" s="1"/>
  <c r="E63" i="5"/>
  <c r="E63" i="18" s="1"/>
  <c r="D63" i="5"/>
  <c r="D63" i="18" s="1"/>
  <c r="C63" i="5"/>
  <c r="C63" i="18" s="1"/>
  <c r="T62" i="5"/>
  <c r="U62" i="18" s="1"/>
  <c r="S62" i="5"/>
  <c r="T62" i="18" s="1"/>
  <c r="R62" i="5"/>
  <c r="S62" i="18" s="1"/>
  <c r="M62" i="5"/>
  <c r="M62" i="18" s="1"/>
  <c r="L62" i="5"/>
  <c r="L62" i="18" s="1"/>
  <c r="K62" i="5"/>
  <c r="K62" i="18" s="1"/>
  <c r="E62" i="5"/>
  <c r="E62" i="18" s="1"/>
  <c r="D62" i="5"/>
  <c r="D62" i="18" s="1"/>
  <c r="C62" i="5"/>
  <c r="C62" i="18" s="1"/>
  <c r="T61" i="5"/>
  <c r="U61" i="18" s="1"/>
  <c r="S61" i="5"/>
  <c r="T61" i="18" s="1"/>
  <c r="R61" i="5"/>
  <c r="M61" i="5"/>
  <c r="M61" i="18" s="1"/>
  <c r="L61" i="5"/>
  <c r="L61" i="18" s="1"/>
  <c r="K61" i="5"/>
  <c r="K61" i="18" s="1"/>
  <c r="E61" i="5"/>
  <c r="E61" i="18" s="1"/>
  <c r="D61" i="5"/>
  <c r="D61" i="18" s="1"/>
  <c r="C61" i="5"/>
  <c r="C61" i="18" s="1"/>
  <c r="T60" i="5"/>
  <c r="U60" i="18" s="1"/>
  <c r="S60" i="5"/>
  <c r="R60" i="5"/>
  <c r="S60" i="18" s="1"/>
  <c r="M60" i="5"/>
  <c r="L60" i="5"/>
  <c r="L60" i="18" s="1"/>
  <c r="K60" i="5"/>
  <c r="E60" i="5"/>
  <c r="E60" i="18" s="1"/>
  <c r="D60" i="5"/>
  <c r="D60" i="18" s="1"/>
  <c r="C60" i="5"/>
  <c r="C60" i="18" s="1"/>
  <c r="T59" i="5"/>
  <c r="U59" i="18" s="1"/>
  <c r="S59" i="5"/>
  <c r="T59" i="18" s="1"/>
  <c r="R59" i="5"/>
  <c r="S59" i="18" s="1"/>
  <c r="M59" i="5"/>
  <c r="M59" i="18" s="1"/>
  <c r="L59" i="5"/>
  <c r="L59" i="18" s="1"/>
  <c r="K59" i="5"/>
  <c r="K59" i="18" s="1"/>
  <c r="E59" i="5"/>
  <c r="E59" i="18" s="1"/>
  <c r="D59" i="5"/>
  <c r="D59" i="18" s="1"/>
  <c r="C59" i="5"/>
  <c r="C59" i="18" s="1"/>
  <c r="T58" i="5"/>
  <c r="U58" i="18" s="1"/>
  <c r="S58" i="5"/>
  <c r="T58" i="18" s="1"/>
  <c r="R58" i="5"/>
  <c r="S58" i="18" s="1"/>
  <c r="M58" i="5"/>
  <c r="L58" i="5"/>
  <c r="L58" i="18" s="1"/>
  <c r="K58" i="5"/>
  <c r="K58" i="18" s="1"/>
  <c r="E58" i="5"/>
  <c r="E58" i="18" s="1"/>
  <c r="D58" i="5"/>
  <c r="D58" i="18" s="1"/>
  <c r="C58" i="5"/>
  <c r="C58" i="18" s="1"/>
  <c r="T57" i="5"/>
  <c r="S57" i="5"/>
  <c r="T57" i="18" s="1"/>
  <c r="R57" i="5"/>
  <c r="M57" i="5"/>
  <c r="M57" i="18" s="1"/>
  <c r="L57" i="5"/>
  <c r="K57" i="5"/>
  <c r="K57" i="18" s="1"/>
  <c r="E57" i="5"/>
  <c r="E57" i="18" s="1"/>
  <c r="D57" i="5"/>
  <c r="D57" i="18" s="1"/>
  <c r="C57" i="5"/>
  <c r="C57" i="18" s="1"/>
  <c r="T56" i="5"/>
  <c r="U56" i="18" s="1"/>
  <c r="S56" i="5"/>
  <c r="R56" i="5"/>
  <c r="S56" i="18" s="1"/>
  <c r="M56" i="5"/>
  <c r="L56" i="5"/>
  <c r="L56" i="18" s="1"/>
  <c r="K56" i="5"/>
  <c r="E56" i="5"/>
  <c r="E56" i="18" s="1"/>
  <c r="D56" i="5"/>
  <c r="D56" i="18" s="1"/>
  <c r="C56" i="5"/>
  <c r="C56" i="18" s="1"/>
  <c r="T55" i="5"/>
  <c r="U55" i="18" s="1"/>
  <c r="S55" i="5"/>
  <c r="T55" i="18" s="1"/>
  <c r="R55" i="5"/>
  <c r="S55" i="18" s="1"/>
  <c r="M55" i="5"/>
  <c r="L55" i="5"/>
  <c r="L55" i="18" s="1"/>
  <c r="K55" i="5"/>
  <c r="K55" i="18" s="1"/>
  <c r="E55" i="5"/>
  <c r="E55" i="18" s="1"/>
  <c r="D55" i="5"/>
  <c r="D55" i="18" s="1"/>
  <c r="C55" i="5"/>
  <c r="C55" i="18" s="1"/>
  <c r="T54" i="5"/>
  <c r="U54" i="18" s="1"/>
  <c r="S54" i="5"/>
  <c r="R54" i="5"/>
  <c r="S54" i="18" s="1"/>
  <c r="M54" i="5"/>
  <c r="M54" i="18" s="1"/>
  <c r="L54" i="5"/>
  <c r="L54" i="18" s="1"/>
  <c r="K54" i="5"/>
  <c r="E54" i="5"/>
  <c r="E54" i="18" s="1"/>
  <c r="D54" i="5"/>
  <c r="D54" i="18" s="1"/>
  <c r="C54" i="5"/>
  <c r="C54" i="18" s="1"/>
  <c r="T53" i="5"/>
  <c r="U53" i="18" s="1"/>
  <c r="S53" i="5"/>
  <c r="R53" i="5"/>
  <c r="S53" i="18" s="1"/>
  <c r="M53" i="5"/>
  <c r="M53" i="18" s="1"/>
  <c r="L53" i="5"/>
  <c r="L53" i="18" s="1"/>
  <c r="K53" i="5"/>
  <c r="K53" i="18" s="1"/>
  <c r="E53" i="5"/>
  <c r="E53" i="18" s="1"/>
  <c r="D53" i="5"/>
  <c r="D53" i="18" s="1"/>
  <c r="C53" i="5"/>
  <c r="C53" i="18" s="1"/>
  <c r="T52" i="5"/>
  <c r="S52" i="5"/>
  <c r="T52" i="18" s="1"/>
  <c r="R52" i="5"/>
  <c r="S52" i="18" s="1"/>
  <c r="M52" i="5"/>
  <c r="M52" i="18" s="1"/>
  <c r="L52" i="5"/>
  <c r="L52" i="18" s="1"/>
  <c r="K52" i="5"/>
  <c r="K52" i="18" s="1"/>
  <c r="E52" i="5"/>
  <c r="E52" i="18" s="1"/>
  <c r="D52" i="5"/>
  <c r="D52" i="18" s="1"/>
  <c r="C52" i="5"/>
  <c r="C52" i="18" s="1"/>
  <c r="T51" i="5"/>
  <c r="U51" i="18" s="1"/>
  <c r="S51" i="5"/>
  <c r="T51" i="18" s="1"/>
  <c r="R51" i="5"/>
  <c r="M51" i="5"/>
  <c r="M51" i="18" s="1"/>
  <c r="L51" i="5"/>
  <c r="L51" i="18" s="1"/>
  <c r="K51" i="5"/>
  <c r="K51" i="18" s="1"/>
  <c r="E51" i="5"/>
  <c r="E51" i="18" s="1"/>
  <c r="D51" i="5"/>
  <c r="D51" i="18" s="1"/>
  <c r="C51" i="5"/>
  <c r="C51" i="18" s="1"/>
  <c r="T50" i="5"/>
  <c r="U50" i="18" s="1"/>
  <c r="S50" i="5"/>
  <c r="T50" i="18" s="1"/>
  <c r="R50" i="5"/>
  <c r="S50" i="18" s="1"/>
  <c r="M50" i="5"/>
  <c r="M50" i="18" s="1"/>
  <c r="L50" i="5"/>
  <c r="L50" i="18" s="1"/>
  <c r="K50" i="5"/>
  <c r="K50" i="18" s="1"/>
  <c r="E50" i="5"/>
  <c r="E50" i="18" s="1"/>
  <c r="D50" i="5"/>
  <c r="D50" i="18" s="1"/>
  <c r="C50" i="5"/>
  <c r="C50" i="18" s="1"/>
  <c r="T49" i="5"/>
  <c r="U49" i="18" s="1"/>
  <c r="S49" i="5"/>
  <c r="T49" i="18" s="1"/>
  <c r="R49" i="5"/>
  <c r="S49" i="18" s="1"/>
  <c r="M49" i="5"/>
  <c r="M49" i="18" s="1"/>
  <c r="L49" i="5"/>
  <c r="L49" i="18" s="1"/>
  <c r="K49" i="5"/>
  <c r="E49" i="5"/>
  <c r="E49" i="18" s="1"/>
  <c r="D49" i="5"/>
  <c r="D49" i="18" s="1"/>
  <c r="C49" i="5"/>
  <c r="C49" i="18" s="1"/>
  <c r="T48" i="5"/>
  <c r="U48" i="18" s="1"/>
  <c r="S48" i="5"/>
  <c r="T48" i="18" s="1"/>
  <c r="R48" i="5"/>
  <c r="S48" i="18" s="1"/>
  <c r="M48" i="5"/>
  <c r="M48" i="18" s="1"/>
  <c r="L48" i="5"/>
  <c r="L48" i="18" s="1"/>
  <c r="K48" i="5"/>
  <c r="K48" i="18" s="1"/>
  <c r="E48" i="5"/>
  <c r="E48" i="18" s="1"/>
  <c r="D48" i="5"/>
  <c r="D48" i="18" s="1"/>
  <c r="C48" i="5"/>
  <c r="C48" i="18" s="1"/>
  <c r="T47" i="5"/>
  <c r="S47" i="5"/>
  <c r="T47" i="18" s="1"/>
  <c r="R47" i="5"/>
  <c r="M47" i="5"/>
  <c r="M47" i="18" s="1"/>
  <c r="L47" i="5"/>
  <c r="K47" i="5"/>
  <c r="K47" i="18" s="1"/>
  <c r="E47" i="5"/>
  <c r="E47" i="18" s="1"/>
  <c r="D47" i="5"/>
  <c r="D47" i="18" s="1"/>
  <c r="C47" i="5"/>
  <c r="C47" i="18" s="1"/>
  <c r="T46" i="5"/>
  <c r="U46" i="18" s="1"/>
  <c r="S46" i="5"/>
  <c r="T46" i="18" s="1"/>
  <c r="R46" i="5"/>
  <c r="M46" i="5"/>
  <c r="M46" i="18" s="1"/>
  <c r="L46" i="5"/>
  <c r="L46" i="18" s="1"/>
  <c r="K46" i="5"/>
  <c r="K46" i="18" s="1"/>
  <c r="E46" i="5"/>
  <c r="E46" i="18" s="1"/>
  <c r="D46" i="5"/>
  <c r="D46" i="18" s="1"/>
  <c r="C46" i="5"/>
  <c r="C46" i="18" s="1"/>
  <c r="T45" i="5"/>
  <c r="S45" i="5"/>
  <c r="T45" i="18" s="1"/>
  <c r="R45" i="5"/>
  <c r="S45" i="18" s="1"/>
  <c r="M45" i="5"/>
  <c r="M45" i="18" s="1"/>
  <c r="L45" i="5"/>
  <c r="K45" i="5"/>
  <c r="K45" i="18" s="1"/>
  <c r="E45" i="5"/>
  <c r="E45" i="18" s="1"/>
  <c r="D45" i="5"/>
  <c r="D45" i="18" s="1"/>
  <c r="C45" i="5"/>
  <c r="C45" i="18" s="1"/>
  <c r="T44" i="5"/>
  <c r="U44" i="18" s="1"/>
  <c r="S44" i="5"/>
  <c r="R44" i="5"/>
  <c r="S44" i="18" s="1"/>
  <c r="M44" i="5"/>
  <c r="M44" i="18" s="1"/>
  <c r="L44" i="5"/>
  <c r="L44" i="18" s="1"/>
  <c r="K44" i="5"/>
  <c r="E44" i="5"/>
  <c r="E44" i="18" s="1"/>
  <c r="D44" i="5"/>
  <c r="D44" i="18" s="1"/>
  <c r="C44" i="5"/>
  <c r="C44" i="18" s="1"/>
  <c r="T43" i="5"/>
  <c r="U43" i="18" s="1"/>
  <c r="S43" i="5"/>
  <c r="T43" i="18" s="1"/>
  <c r="R43" i="5"/>
  <c r="S43" i="18" s="1"/>
  <c r="M43" i="5"/>
  <c r="M43" i="18" s="1"/>
  <c r="L43" i="5"/>
  <c r="L43" i="18" s="1"/>
  <c r="K43" i="5"/>
  <c r="K43" i="18" s="1"/>
  <c r="E43" i="5"/>
  <c r="E43" i="18" s="1"/>
  <c r="D43" i="5"/>
  <c r="D43" i="18" s="1"/>
  <c r="C43" i="5"/>
  <c r="C43" i="18" s="1"/>
  <c r="T42" i="5"/>
  <c r="U42" i="18" s="1"/>
  <c r="S42" i="5"/>
  <c r="R42" i="5"/>
  <c r="S42" i="18" s="1"/>
  <c r="M42" i="5"/>
  <c r="L42" i="5"/>
  <c r="L42" i="18" s="1"/>
  <c r="K42" i="5"/>
  <c r="E42" i="5"/>
  <c r="E42" i="18" s="1"/>
  <c r="D42" i="5"/>
  <c r="D42" i="18" s="1"/>
  <c r="C42" i="5"/>
  <c r="C42" i="18" s="1"/>
  <c r="T41" i="5"/>
  <c r="U41" i="18" s="1"/>
  <c r="S41" i="5"/>
  <c r="T41" i="18" s="1"/>
  <c r="R41" i="5"/>
  <c r="M41" i="5"/>
  <c r="M41" i="18" s="1"/>
  <c r="L41" i="5"/>
  <c r="L41" i="18" s="1"/>
  <c r="K41" i="5"/>
  <c r="K41" i="18" s="1"/>
  <c r="E41" i="5"/>
  <c r="E41" i="18" s="1"/>
  <c r="D41" i="5"/>
  <c r="D41" i="18" s="1"/>
  <c r="C41" i="5"/>
  <c r="C41" i="18" s="1"/>
  <c r="T40" i="5"/>
  <c r="U40" i="18" s="1"/>
  <c r="S40" i="5"/>
  <c r="R40" i="5"/>
  <c r="S40" i="18" s="1"/>
  <c r="M40" i="5"/>
  <c r="L40" i="5"/>
  <c r="L40" i="18" s="1"/>
  <c r="K40" i="5"/>
  <c r="E40" i="5"/>
  <c r="E40" i="18" s="1"/>
  <c r="D40" i="5"/>
  <c r="D40" i="18" s="1"/>
  <c r="C40" i="5"/>
  <c r="C40" i="18" s="1"/>
  <c r="T39" i="5"/>
  <c r="U39" i="18" s="1"/>
  <c r="S39" i="5"/>
  <c r="T39" i="18" s="1"/>
  <c r="R39" i="5"/>
  <c r="S39" i="18" s="1"/>
  <c r="M39" i="5"/>
  <c r="L39" i="5"/>
  <c r="L39" i="18" s="1"/>
  <c r="K39" i="5"/>
  <c r="K39" i="18" s="1"/>
  <c r="E39" i="5"/>
  <c r="E39" i="18" s="1"/>
  <c r="D39" i="5"/>
  <c r="D39" i="18" s="1"/>
  <c r="C39" i="5"/>
  <c r="C39" i="18" s="1"/>
  <c r="T38" i="5"/>
  <c r="U38" i="18" s="1"/>
  <c r="S38" i="5"/>
  <c r="T38" i="18" s="1"/>
  <c r="R38" i="5"/>
  <c r="S38" i="18" s="1"/>
  <c r="M38" i="5"/>
  <c r="L38" i="5"/>
  <c r="L38" i="18" s="1"/>
  <c r="K38" i="5"/>
  <c r="K38" i="18" s="1"/>
  <c r="E38" i="5"/>
  <c r="E38" i="18" s="1"/>
  <c r="D38" i="5"/>
  <c r="D38" i="18" s="1"/>
  <c r="C38" i="5"/>
  <c r="C38" i="18" s="1"/>
  <c r="T37" i="5"/>
  <c r="U37" i="18" s="1"/>
  <c r="S37" i="5"/>
  <c r="R37" i="5"/>
  <c r="S37" i="18" s="1"/>
  <c r="M37" i="5"/>
  <c r="M37" i="18" s="1"/>
  <c r="L37" i="5"/>
  <c r="L37" i="18" s="1"/>
  <c r="K37" i="5"/>
  <c r="K37" i="18" s="1"/>
  <c r="E37" i="5"/>
  <c r="E37" i="18" s="1"/>
  <c r="D37" i="5"/>
  <c r="D37" i="18" s="1"/>
  <c r="C37" i="5"/>
  <c r="C37" i="18" s="1"/>
  <c r="T36" i="5"/>
  <c r="S36" i="5"/>
  <c r="T36" i="18" s="1"/>
  <c r="R36" i="5"/>
  <c r="S36" i="18" s="1"/>
  <c r="M36" i="5"/>
  <c r="M36" i="18" s="1"/>
  <c r="L36" i="5"/>
  <c r="L36" i="18" s="1"/>
  <c r="K36" i="5"/>
  <c r="K36" i="18" s="1"/>
  <c r="E36" i="5"/>
  <c r="E36" i="18" s="1"/>
  <c r="D36" i="5"/>
  <c r="D36" i="18" s="1"/>
  <c r="C36" i="5"/>
  <c r="C36" i="18" s="1"/>
  <c r="IH134" i="2"/>
  <c r="IG134" i="2"/>
  <c r="IF134" i="2"/>
  <c r="IE134" i="2"/>
  <c r="IC134" i="2"/>
  <c r="IB134" i="2"/>
  <c r="IA134" i="2"/>
  <c r="HZ134" i="2"/>
  <c r="HY134" i="2"/>
  <c r="HX134" i="2"/>
  <c r="HW134" i="2"/>
  <c r="HV134" i="2"/>
  <c r="HT134" i="2"/>
  <c r="HS134" i="2"/>
  <c r="HR134" i="2"/>
  <c r="HQ134" i="2"/>
  <c r="HP134" i="2"/>
  <c r="HO134" i="2"/>
  <c r="HN134" i="2"/>
  <c r="HM134" i="2"/>
  <c r="HL134" i="2"/>
  <c r="HK134" i="2"/>
  <c r="HJ134" i="2"/>
  <c r="HI134" i="2"/>
  <c r="HG134" i="2"/>
  <c r="HE134" i="2"/>
  <c r="HD134" i="2"/>
  <c r="HC134" i="2"/>
  <c r="HB134" i="2"/>
  <c r="GY134" i="2"/>
  <c r="GX134" i="2"/>
  <c r="GW134" i="2"/>
  <c r="GV134" i="2"/>
  <c r="GU134" i="2"/>
  <c r="GB134" i="2"/>
  <c r="FQ134" i="2"/>
  <c r="FF134" i="2"/>
  <c r="EU134" i="2"/>
  <c r="DM134" i="2"/>
  <c r="DL134" i="2"/>
  <c r="DK134" i="2"/>
  <c r="DJ134" i="2"/>
  <c r="DI134" i="2"/>
  <c r="DH134" i="2"/>
  <c r="HF134" i="2" s="1"/>
  <c r="BD134" i="2"/>
  <c r="BA134" i="2"/>
  <c r="BO134" i="2" a="1"/>
  <c r="BO134" i="2" s="1"/>
  <c r="P134" i="2"/>
  <c r="D134" i="2"/>
  <c r="A134" i="2"/>
  <c r="B105" i="5" s="1"/>
  <c r="B105" i="18" s="1"/>
  <c r="IH133" i="2"/>
  <c r="IG133" i="2"/>
  <c r="IF133" i="2"/>
  <c r="IE133" i="2"/>
  <c r="IC133" i="2"/>
  <c r="IB133" i="2"/>
  <c r="IA133" i="2"/>
  <c r="HZ133" i="2"/>
  <c r="HY133" i="2"/>
  <c r="HX133" i="2"/>
  <c r="HW133" i="2"/>
  <c r="HV133" i="2"/>
  <c r="HT133" i="2"/>
  <c r="HS133" i="2"/>
  <c r="HR133" i="2"/>
  <c r="HQ133" i="2"/>
  <c r="HP133" i="2"/>
  <c r="HO133" i="2"/>
  <c r="HN133" i="2"/>
  <c r="HM133" i="2"/>
  <c r="HL133" i="2"/>
  <c r="HK133" i="2"/>
  <c r="HJ133" i="2"/>
  <c r="HI133" i="2"/>
  <c r="HG133" i="2"/>
  <c r="HE133" i="2"/>
  <c r="HD133" i="2"/>
  <c r="HC133" i="2"/>
  <c r="HB133" i="2"/>
  <c r="GY133" i="2"/>
  <c r="GX133" i="2"/>
  <c r="GW133" i="2"/>
  <c r="GV133" i="2"/>
  <c r="GU133" i="2"/>
  <c r="GB133" i="2"/>
  <c r="FQ133" i="2"/>
  <c r="FF133" i="2"/>
  <c r="EU133" i="2"/>
  <c r="DM133" i="2"/>
  <c r="DL133" i="2"/>
  <c r="DK133" i="2"/>
  <c r="DJ133" i="2"/>
  <c r="DI133" i="2"/>
  <c r="DH133" i="2"/>
  <c r="HF133" i="2" s="1"/>
  <c r="BD133" i="2"/>
  <c r="BA133" i="2"/>
  <c r="P133" i="2"/>
  <c r="D133" i="2"/>
  <c r="A133" i="2"/>
  <c r="B104" i="5" s="1"/>
  <c r="B104" i="18" s="1"/>
  <c r="IH132" i="2"/>
  <c r="IG132" i="2"/>
  <c r="IF132" i="2"/>
  <c r="IE132" i="2"/>
  <c r="IC132" i="2"/>
  <c r="IB132" i="2"/>
  <c r="IA132" i="2"/>
  <c r="HZ132" i="2"/>
  <c r="HY132" i="2"/>
  <c r="HX132" i="2"/>
  <c r="HW132" i="2"/>
  <c r="HV132" i="2"/>
  <c r="HT132" i="2"/>
  <c r="HS132" i="2"/>
  <c r="HR132" i="2"/>
  <c r="HQ132" i="2"/>
  <c r="HP132" i="2"/>
  <c r="HO132" i="2"/>
  <c r="HN132" i="2"/>
  <c r="HM132" i="2"/>
  <c r="HL132" i="2"/>
  <c r="HK132" i="2"/>
  <c r="HJ132" i="2"/>
  <c r="HI132" i="2"/>
  <c r="HG132" i="2"/>
  <c r="HE132" i="2"/>
  <c r="HD132" i="2"/>
  <c r="HC132" i="2"/>
  <c r="HB132" i="2"/>
  <c r="GY132" i="2"/>
  <c r="GX132" i="2"/>
  <c r="GW132" i="2"/>
  <c r="GV132" i="2"/>
  <c r="GU132" i="2"/>
  <c r="GB132" i="2"/>
  <c r="FQ132" i="2"/>
  <c r="FF132" i="2"/>
  <c r="EU132" i="2"/>
  <c r="DM132" i="2"/>
  <c r="DL132" i="2"/>
  <c r="DK132" i="2"/>
  <c r="DJ132" i="2"/>
  <c r="DI132" i="2"/>
  <c r="DH132" i="2"/>
  <c r="HF132" i="2" s="1"/>
  <c r="BD132" i="2"/>
  <c r="BA132" i="2"/>
  <c r="P132" i="2"/>
  <c r="D132" i="2"/>
  <c r="A132" i="2"/>
  <c r="B103" i="5" s="1"/>
  <c r="B103" i="18" s="1"/>
  <c r="IH131" i="2"/>
  <c r="IG131" i="2"/>
  <c r="IF131" i="2"/>
  <c r="IE131" i="2"/>
  <c r="IC131" i="2"/>
  <c r="IB131" i="2"/>
  <c r="IA131" i="2"/>
  <c r="HZ131" i="2"/>
  <c r="HY131" i="2"/>
  <c r="HX131" i="2"/>
  <c r="HW131" i="2"/>
  <c r="HV131" i="2"/>
  <c r="HT131" i="2"/>
  <c r="HS131" i="2"/>
  <c r="HR131" i="2"/>
  <c r="HQ131" i="2"/>
  <c r="HP131" i="2"/>
  <c r="HO131" i="2"/>
  <c r="HN131" i="2"/>
  <c r="HM131" i="2"/>
  <c r="HL131" i="2"/>
  <c r="HK131" i="2"/>
  <c r="HJ131" i="2"/>
  <c r="HI131" i="2"/>
  <c r="HG131" i="2"/>
  <c r="HE131" i="2"/>
  <c r="HD131" i="2"/>
  <c r="HC131" i="2"/>
  <c r="HB131" i="2"/>
  <c r="GY131" i="2"/>
  <c r="GX131" i="2"/>
  <c r="GW131" i="2"/>
  <c r="GV131" i="2"/>
  <c r="GU131" i="2"/>
  <c r="GB131" i="2"/>
  <c r="FQ131" i="2"/>
  <c r="FF131" i="2"/>
  <c r="EU131" i="2"/>
  <c r="DM131" i="2"/>
  <c r="DL131" i="2"/>
  <c r="DK131" i="2"/>
  <c r="DJ131" i="2"/>
  <c r="DI131" i="2"/>
  <c r="DH131" i="2"/>
  <c r="HF131" i="2" s="1"/>
  <c r="BD131" i="2"/>
  <c r="BA131" i="2"/>
  <c r="P131" i="2"/>
  <c r="D131" i="2"/>
  <c r="A131" i="2"/>
  <c r="B102" i="5" s="1"/>
  <c r="B102" i="18" s="1"/>
  <c r="IH130" i="2"/>
  <c r="IG130" i="2"/>
  <c r="IF130" i="2"/>
  <c r="IE130" i="2"/>
  <c r="IC130" i="2"/>
  <c r="IB130" i="2"/>
  <c r="IA130" i="2"/>
  <c r="HZ130" i="2"/>
  <c r="HY130" i="2"/>
  <c r="HX130" i="2"/>
  <c r="HW130" i="2"/>
  <c r="HV130" i="2"/>
  <c r="HT130" i="2"/>
  <c r="HS130" i="2"/>
  <c r="HR130" i="2"/>
  <c r="HQ130" i="2"/>
  <c r="HP130" i="2"/>
  <c r="HO130" i="2"/>
  <c r="HN130" i="2"/>
  <c r="HM130" i="2"/>
  <c r="HL130" i="2"/>
  <c r="HK130" i="2"/>
  <c r="HJ130" i="2"/>
  <c r="HI130" i="2"/>
  <c r="HG130" i="2"/>
  <c r="HE130" i="2"/>
  <c r="HD130" i="2"/>
  <c r="HC130" i="2"/>
  <c r="HB130" i="2"/>
  <c r="GY130" i="2"/>
  <c r="GX130" i="2"/>
  <c r="GW130" i="2"/>
  <c r="GV130" i="2"/>
  <c r="GU130" i="2"/>
  <c r="GB130" i="2"/>
  <c r="FQ130" i="2"/>
  <c r="FF130" i="2"/>
  <c r="EU130" i="2"/>
  <c r="DM130" i="2"/>
  <c r="DL130" i="2"/>
  <c r="DK130" i="2"/>
  <c r="DJ130" i="2"/>
  <c r="DI130" i="2"/>
  <c r="DH130" i="2"/>
  <c r="HF130" i="2" s="1"/>
  <c r="BD130" i="2"/>
  <c r="BA130" i="2"/>
  <c r="BO130" i="2" a="1"/>
  <c r="BO130" i="2" s="1"/>
  <c r="P130" i="2"/>
  <c r="D130" i="2"/>
  <c r="A130" i="2"/>
  <c r="B101" i="5" s="1"/>
  <c r="B101" i="18" s="1"/>
  <c r="IH129" i="2"/>
  <c r="IG129" i="2"/>
  <c r="IF129" i="2"/>
  <c r="IE129" i="2"/>
  <c r="IC129" i="2"/>
  <c r="IB129" i="2"/>
  <c r="IA129" i="2"/>
  <c r="HZ129" i="2"/>
  <c r="HY129" i="2"/>
  <c r="HX129" i="2"/>
  <c r="HW129" i="2"/>
  <c r="HV129" i="2"/>
  <c r="HT129" i="2"/>
  <c r="HS129" i="2"/>
  <c r="HR129" i="2"/>
  <c r="HQ129" i="2"/>
  <c r="HP129" i="2"/>
  <c r="HO129" i="2"/>
  <c r="HN129" i="2"/>
  <c r="HM129" i="2"/>
  <c r="HL129" i="2"/>
  <c r="HK129" i="2"/>
  <c r="HJ129" i="2"/>
  <c r="HI129" i="2"/>
  <c r="HG129" i="2"/>
  <c r="HE129" i="2"/>
  <c r="HD129" i="2"/>
  <c r="HC129" i="2"/>
  <c r="HB129" i="2"/>
  <c r="GY129" i="2"/>
  <c r="GX129" i="2"/>
  <c r="GW129" i="2"/>
  <c r="GV129" i="2"/>
  <c r="GU129" i="2"/>
  <c r="GB129" i="2"/>
  <c r="FQ129" i="2"/>
  <c r="FF129" i="2"/>
  <c r="EU129" i="2"/>
  <c r="DM129" i="2"/>
  <c r="DL129" i="2"/>
  <c r="DK129" i="2"/>
  <c r="DJ129" i="2"/>
  <c r="DI129" i="2"/>
  <c r="DH129" i="2"/>
  <c r="HF129" i="2" s="1"/>
  <c r="BD129" i="2"/>
  <c r="BA129" i="2"/>
  <c r="BO129" i="2" a="1"/>
  <c r="BO129" i="2" s="1"/>
  <c r="P129" i="2"/>
  <c r="D129" i="2"/>
  <c r="A129" i="2"/>
  <c r="B100" i="5" s="1"/>
  <c r="B100" i="18" s="1"/>
  <c r="IH128" i="2"/>
  <c r="IG128" i="2"/>
  <c r="IF128" i="2"/>
  <c r="IE128" i="2"/>
  <c r="IC128" i="2"/>
  <c r="IB128" i="2"/>
  <c r="IA128" i="2"/>
  <c r="HZ128" i="2"/>
  <c r="HY128" i="2"/>
  <c r="HX128" i="2"/>
  <c r="HW128" i="2"/>
  <c r="HV128" i="2"/>
  <c r="HT128" i="2"/>
  <c r="HS128" i="2"/>
  <c r="HR128" i="2"/>
  <c r="HQ128" i="2"/>
  <c r="HP128" i="2"/>
  <c r="HO128" i="2"/>
  <c r="HN128" i="2"/>
  <c r="HM128" i="2"/>
  <c r="HL128" i="2"/>
  <c r="HK128" i="2"/>
  <c r="HJ128" i="2"/>
  <c r="HI128" i="2"/>
  <c r="HG128" i="2"/>
  <c r="HE128" i="2"/>
  <c r="HD128" i="2"/>
  <c r="HC128" i="2"/>
  <c r="HB128" i="2"/>
  <c r="GY128" i="2"/>
  <c r="GX128" i="2"/>
  <c r="GW128" i="2"/>
  <c r="GV128" i="2"/>
  <c r="GU128" i="2"/>
  <c r="GB128" i="2"/>
  <c r="FQ128" i="2"/>
  <c r="FF128" i="2"/>
  <c r="EU128" i="2"/>
  <c r="DM128" i="2"/>
  <c r="DL128" i="2"/>
  <c r="DK128" i="2"/>
  <c r="DJ128" i="2"/>
  <c r="DI128" i="2"/>
  <c r="DH128" i="2"/>
  <c r="HF128" i="2" s="1"/>
  <c r="BD128" i="2"/>
  <c r="BA128" i="2"/>
  <c r="P128" i="2"/>
  <c r="D128" i="2"/>
  <c r="A128" i="2"/>
  <c r="B99" i="5" s="1"/>
  <c r="B99" i="18" s="1"/>
  <c r="IH127" i="2"/>
  <c r="IG127" i="2"/>
  <c r="IF127" i="2"/>
  <c r="IE127" i="2"/>
  <c r="IC127" i="2"/>
  <c r="IB127" i="2"/>
  <c r="IA127" i="2"/>
  <c r="HZ127" i="2"/>
  <c r="HY127" i="2"/>
  <c r="HX127" i="2"/>
  <c r="HW127" i="2"/>
  <c r="HV127" i="2"/>
  <c r="HT127" i="2"/>
  <c r="HS127" i="2"/>
  <c r="HR127" i="2"/>
  <c r="HQ127" i="2"/>
  <c r="HP127" i="2"/>
  <c r="HO127" i="2"/>
  <c r="HN127" i="2"/>
  <c r="HM127" i="2"/>
  <c r="HL127" i="2"/>
  <c r="HK127" i="2"/>
  <c r="HJ127" i="2"/>
  <c r="HI127" i="2"/>
  <c r="HG127" i="2"/>
  <c r="HE127" i="2"/>
  <c r="HD127" i="2"/>
  <c r="HC127" i="2"/>
  <c r="HB127" i="2"/>
  <c r="GY127" i="2"/>
  <c r="GX127" i="2"/>
  <c r="GW127" i="2"/>
  <c r="GV127" i="2"/>
  <c r="GU127" i="2"/>
  <c r="GB127" i="2"/>
  <c r="FQ127" i="2"/>
  <c r="FF127" i="2"/>
  <c r="EU127" i="2"/>
  <c r="DM127" i="2"/>
  <c r="DL127" i="2"/>
  <c r="DK127" i="2"/>
  <c r="DJ127" i="2"/>
  <c r="DI127" i="2"/>
  <c r="DH127" i="2"/>
  <c r="HF127" i="2" s="1"/>
  <c r="BD127" i="2"/>
  <c r="BA127" i="2"/>
  <c r="P127" i="2"/>
  <c r="D127" i="2"/>
  <c r="A127" i="2"/>
  <c r="B98" i="5" s="1"/>
  <c r="B98" i="18" s="1"/>
  <c r="IH126" i="2"/>
  <c r="IG126" i="2"/>
  <c r="IF126" i="2"/>
  <c r="IE126" i="2"/>
  <c r="IC126" i="2"/>
  <c r="IB126" i="2"/>
  <c r="IA126" i="2"/>
  <c r="HZ126" i="2"/>
  <c r="HY126" i="2"/>
  <c r="HX126" i="2"/>
  <c r="HW126" i="2"/>
  <c r="HV126" i="2"/>
  <c r="HT126" i="2"/>
  <c r="HS126" i="2"/>
  <c r="HR126" i="2"/>
  <c r="HQ126" i="2"/>
  <c r="HP126" i="2"/>
  <c r="HO126" i="2"/>
  <c r="HN126" i="2"/>
  <c r="HM126" i="2"/>
  <c r="HL126" i="2"/>
  <c r="HK126" i="2"/>
  <c r="HJ126" i="2"/>
  <c r="HI126" i="2"/>
  <c r="HG126" i="2"/>
  <c r="HE126" i="2"/>
  <c r="HD126" i="2"/>
  <c r="HC126" i="2"/>
  <c r="HB126" i="2"/>
  <c r="GY126" i="2"/>
  <c r="GX126" i="2"/>
  <c r="GW126" i="2"/>
  <c r="GV126" i="2"/>
  <c r="GU126" i="2"/>
  <c r="GB126" i="2"/>
  <c r="FQ126" i="2"/>
  <c r="FF126" i="2"/>
  <c r="EU126" i="2"/>
  <c r="DM126" i="2"/>
  <c r="DL126" i="2"/>
  <c r="DK126" i="2"/>
  <c r="DJ126" i="2"/>
  <c r="DI126" i="2"/>
  <c r="DH126" i="2"/>
  <c r="HF126" i="2" s="1"/>
  <c r="BD126" i="2"/>
  <c r="BA126" i="2"/>
  <c r="BO126" i="2" a="1"/>
  <c r="BO126" i="2" s="1"/>
  <c r="P126" i="2"/>
  <c r="D126" i="2"/>
  <c r="A126" i="2"/>
  <c r="B97" i="5" s="1"/>
  <c r="B97" i="18" s="1"/>
  <c r="IH125" i="2"/>
  <c r="IG125" i="2"/>
  <c r="IF125" i="2"/>
  <c r="IE125" i="2"/>
  <c r="IC125" i="2"/>
  <c r="IB125" i="2"/>
  <c r="IA125" i="2"/>
  <c r="HZ125" i="2"/>
  <c r="HY125" i="2"/>
  <c r="HX125" i="2"/>
  <c r="HW125" i="2"/>
  <c r="HV125" i="2"/>
  <c r="HT125" i="2"/>
  <c r="HS125" i="2"/>
  <c r="HR125" i="2"/>
  <c r="HQ125" i="2"/>
  <c r="HP125" i="2"/>
  <c r="HO125" i="2"/>
  <c r="HN125" i="2"/>
  <c r="HM125" i="2"/>
  <c r="HL125" i="2"/>
  <c r="HK125" i="2"/>
  <c r="HJ125" i="2"/>
  <c r="HI125" i="2"/>
  <c r="HG125" i="2"/>
  <c r="HE125" i="2"/>
  <c r="HD125" i="2"/>
  <c r="HC125" i="2"/>
  <c r="HB125" i="2"/>
  <c r="GY125" i="2"/>
  <c r="GX125" i="2"/>
  <c r="GW125" i="2"/>
  <c r="GV125" i="2"/>
  <c r="GU125" i="2"/>
  <c r="GB125" i="2"/>
  <c r="FQ125" i="2"/>
  <c r="FF125" i="2"/>
  <c r="EU125" i="2"/>
  <c r="DM125" i="2"/>
  <c r="DL125" i="2"/>
  <c r="DK125" i="2"/>
  <c r="DJ125" i="2"/>
  <c r="DI125" i="2"/>
  <c r="DH125" i="2"/>
  <c r="HF125" i="2" s="1"/>
  <c r="BD125" i="2"/>
  <c r="BA125" i="2"/>
  <c r="BO125" i="2" a="1"/>
  <c r="BO125" i="2" s="1"/>
  <c r="P125" i="2"/>
  <c r="D125" i="2"/>
  <c r="A125" i="2"/>
  <c r="B96" i="5" s="1"/>
  <c r="B96" i="18" s="1"/>
  <c r="IH124" i="2"/>
  <c r="IG124" i="2"/>
  <c r="IF124" i="2"/>
  <c r="IE124" i="2"/>
  <c r="IC124" i="2"/>
  <c r="IB124" i="2"/>
  <c r="IA124" i="2"/>
  <c r="HZ124" i="2"/>
  <c r="HY124" i="2"/>
  <c r="HX124" i="2"/>
  <c r="HW124" i="2"/>
  <c r="HV124" i="2"/>
  <c r="HT124" i="2"/>
  <c r="HS124" i="2"/>
  <c r="HR124" i="2"/>
  <c r="HQ124" i="2"/>
  <c r="HP124" i="2"/>
  <c r="HO124" i="2"/>
  <c r="HN124" i="2"/>
  <c r="HM124" i="2"/>
  <c r="HL124" i="2"/>
  <c r="HK124" i="2"/>
  <c r="HJ124" i="2"/>
  <c r="HI124" i="2"/>
  <c r="HG124" i="2"/>
  <c r="HE124" i="2"/>
  <c r="HD124" i="2"/>
  <c r="HC124" i="2"/>
  <c r="HB124" i="2"/>
  <c r="GY124" i="2"/>
  <c r="GX124" i="2"/>
  <c r="GW124" i="2"/>
  <c r="GV124" i="2"/>
  <c r="GU124" i="2"/>
  <c r="GB124" i="2"/>
  <c r="FQ124" i="2"/>
  <c r="FF124" i="2"/>
  <c r="EU124" i="2"/>
  <c r="DM124" i="2"/>
  <c r="DL124" i="2"/>
  <c r="DK124" i="2"/>
  <c r="DJ124" i="2"/>
  <c r="DI124" i="2"/>
  <c r="DH124" i="2"/>
  <c r="HF124" i="2" s="1"/>
  <c r="BD124" i="2"/>
  <c r="BA124" i="2"/>
  <c r="P124" i="2"/>
  <c r="D124" i="2"/>
  <c r="A124" i="2"/>
  <c r="B95" i="5" s="1"/>
  <c r="B95" i="18" s="1"/>
  <c r="IH123" i="2"/>
  <c r="IG123" i="2"/>
  <c r="IF123" i="2"/>
  <c r="IE123" i="2"/>
  <c r="IC123" i="2"/>
  <c r="IB123" i="2"/>
  <c r="IA123" i="2"/>
  <c r="HZ123" i="2"/>
  <c r="HY123" i="2"/>
  <c r="HX123" i="2"/>
  <c r="HW123" i="2"/>
  <c r="HV123" i="2"/>
  <c r="HT123" i="2"/>
  <c r="HS123" i="2"/>
  <c r="HR123" i="2"/>
  <c r="HQ123" i="2"/>
  <c r="HP123" i="2"/>
  <c r="HO123" i="2"/>
  <c r="HN123" i="2"/>
  <c r="HM123" i="2"/>
  <c r="HL123" i="2"/>
  <c r="HK123" i="2"/>
  <c r="HJ123" i="2"/>
  <c r="HI123" i="2"/>
  <c r="HG123" i="2"/>
  <c r="HE123" i="2"/>
  <c r="HD123" i="2"/>
  <c r="HC123" i="2"/>
  <c r="HB123" i="2"/>
  <c r="GY123" i="2"/>
  <c r="GX123" i="2"/>
  <c r="GW123" i="2"/>
  <c r="GV123" i="2"/>
  <c r="GU123" i="2"/>
  <c r="GB123" i="2"/>
  <c r="FQ123" i="2"/>
  <c r="FF123" i="2"/>
  <c r="EU123" i="2"/>
  <c r="DM123" i="2"/>
  <c r="DL123" i="2"/>
  <c r="DK123" i="2"/>
  <c r="DJ123" i="2"/>
  <c r="DI123" i="2"/>
  <c r="DH123" i="2"/>
  <c r="HF123" i="2" s="1"/>
  <c r="BD123" i="2"/>
  <c r="BA123" i="2"/>
  <c r="P123" i="2"/>
  <c r="D123" i="2"/>
  <c r="A123" i="2"/>
  <c r="B94" i="5" s="1"/>
  <c r="B94" i="18" s="1"/>
  <c r="IH122" i="2"/>
  <c r="IG122" i="2"/>
  <c r="IF122" i="2"/>
  <c r="IE122" i="2"/>
  <c r="IC122" i="2"/>
  <c r="IB122" i="2"/>
  <c r="IA122" i="2"/>
  <c r="HZ122" i="2"/>
  <c r="HY122" i="2"/>
  <c r="HX122" i="2"/>
  <c r="HW122" i="2"/>
  <c r="HV122" i="2"/>
  <c r="HT122" i="2"/>
  <c r="HS122" i="2"/>
  <c r="HR122" i="2"/>
  <c r="HQ122" i="2"/>
  <c r="HP122" i="2"/>
  <c r="HO122" i="2"/>
  <c r="HN122" i="2"/>
  <c r="HM122" i="2"/>
  <c r="HL122" i="2"/>
  <c r="HK122" i="2"/>
  <c r="HJ122" i="2"/>
  <c r="HI122" i="2"/>
  <c r="HG122" i="2"/>
  <c r="HE122" i="2"/>
  <c r="HD122" i="2"/>
  <c r="HC122" i="2"/>
  <c r="HB122" i="2"/>
  <c r="GY122" i="2"/>
  <c r="GX122" i="2"/>
  <c r="GW122" i="2"/>
  <c r="GV122" i="2"/>
  <c r="GU122" i="2"/>
  <c r="GB122" i="2"/>
  <c r="FQ122" i="2"/>
  <c r="FF122" i="2"/>
  <c r="EU122" i="2"/>
  <c r="DM122" i="2"/>
  <c r="DL122" i="2"/>
  <c r="DK122" i="2"/>
  <c r="DJ122" i="2"/>
  <c r="DI122" i="2"/>
  <c r="DH122" i="2"/>
  <c r="HF122" i="2" s="1"/>
  <c r="BD122" i="2"/>
  <c r="BA122" i="2"/>
  <c r="BO122" i="2" a="1"/>
  <c r="BO122" i="2" s="1"/>
  <c r="P122" i="2"/>
  <c r="D122" i="2"/>
  <c r="A122" i="2"/>
  <c r="B93" i="5" s="1"/>
  <c r="B93" i="18" s="1"/>
  <c r="IH121" i="2"/>
  <c r="IG121" i="2"/>
  <c r="IF121" i="2"/>
  <c r="IE121" i="2"/>
  <c r="IC121" i="2"/>
  <c r="IB121" i="2"/>
  <c r="IA121" i="2"/>
  <c r="HZ121" i="2"/>
  <c r="HY121" i="2"/>
  <c r="HX121" i="2"/>
  <c r="HW121" i="2"/>
  <c r="HV121" i="2"/>
  <c r="HT121" i="2"/>
  <c r="HS121" i="2"/>
  <c r="HR121" i="2"/>
  <c r="HQ121" i="2"/>
  <c r="HP121" i="2"/>
  <c r="HO121" i="2"/>
  <c r="HN121" i="2"/>
  <c r="HM121" i="2"/>
  <c r="HL121" i="2"/>
  <c r="HK121" i="2"/>
  <c r="HJ121" i="2"/>
  <c r="HI121" i="2"/>
  <c r="HG121" i="2"/>
  <c r="HE121" i="2"/>
  <c r="HD121" i="2"/>
  <c r="HC121" i="2"/>
  <c r="HB121" i="2"/>
  <c r="GY121" i="2"/>
  <c r="GX121" i="2"/>
  <c r="GW121" i="2"/>
  <c r="GV121" i="2"/>
  <c r="GU121" i="2"/>
  <c r="GB121" i="2"/>
  <c r="FQ121" i="2"/>
  <c r="FF121" i="2"/>
  <c r="EU121" i="2"/>
  <c r="DM121" i="2"/>
  <c r="DL121" i="2"/>
  <c r="DK121" i="2"/>
  <c r="DJ121" i="2"/>
  <c r="DI121" i="2"/>
  <c r="DH121" i="2"/>
  <c r="HF121" i="2" s="1"/>
  <c r="BD121" i="2"/>
  <c r="BA121" i="2"/>
  <c r="BO121" i="2" a="1"/>
  <c r="BO121" i="2" s="1"/>
  <c r="P121" i="2"/>
  <c r="D121" i="2"/>
  <c r="A121" i="2"/>
  <c r="B92" i="5" s="1"/>
  <c r="B92" i="18" s="1"/>
  <c r="IH120" i="2"/>
  <c r="IG120" i="2"/>
  <c r="IF120" i="2"/>
  <c r="IE120" i="2"/>
  <c r="IC120" i="2"/>
  <c r="IB120" i="2"/>
  <c r="IA120" i="2"/>
  <c r="HZ120" i="2"/>
  <c r="HY120" i="2"/>
  <c r="HX120" i="2"/>
  <c r="HW120" i="2"/>
  <c r="HV120" i="2"/>
  <c r="HT120" i="2"/>
  <c r="HS120" i="2"/>
  <c r="HR120" i="2"/>
  <c r="HQ120" i="2"/>
  <c r="HP120" i="2"/>
  <c r="HO120" i="2"/>
  <c r="HN120" i="2"/>
  <c r="HM120" i="2"/>
  <c r="HL120" i="2"/>
  <c r="HK120" i="2"/>
  <c r="HJ120" i="2"/>
  <c r="HI120" i="2"/>
  <c r="HG120" i="2"/>
  <c r="HE120" i="2"/>
  <c r="HD120" i="2"/>
  <c r="HC120" i="2"/>
  <c r="HB120" i="2"/>
  <c r="GY120" i="2"/>
  <c r="GX120" i="2"/>
  <c r="GW120" i="2"/>
  <c r="GV120" i="2"/>
  <c r="GU120" i="2"/>
  <c r="GB120" i="2"/>
  <c r="FQ120" i="2"/>
  <c r="FF120" i="2"/>
  <c r="EU120" i="2"/>
  <c r="DM120" i="2"/>
  <c r="DL120" i="2"/>
  <c r="DK120" i="2"/>
  <c r="DJ120" i="2"/>
  <c r="DI120" i="2"/>
  <c r="DH120" i="2"/>
  <c r="HF120" i="2" s="1"/>
  <c r="BD120" i="2"/>
  <c r="BA120" i="2"/>
  <c r="P120" i="2"/>
  <c r="D120" i="2"/>
  <c r="A120" i="2"/>
  <c r="B91" i="5" s="1"/>
  <c r="B91" i="18" s="1"/>
  <c r="IH119" i="2"/>
  <c r="IG119" i="2"/>
  <c r="IF119" i="2"/>
  <c r="IE119" i="2"/>
  <c r="IC119" i="2"/>
  <c r="IB119" i="2"/>
  <c r="IA119" i="2"/>
  <c r="HZ119" i="2"/>
  <c r="HY119" i="2"/>
  <c r="HX119" i="2"/>
  <c r="HW119" i="2"/>
  <c r="HV119" i="2"/>
  <c r="HT119" i="2"/>
  <c r="HS119" i="2"/>
  <c r="HR119" i="2"/>
  <c r="HQ119" i="2"/>
  <c r="HP119" i="2"/>
  <c r="HO119" i="2"/>
  <c r="HN119" i="2"/>
  <c r="HM119" i="2"/>
  <c r="HL119" i="2"/>
  <c r="HK119" i="2"/>
  <c r="HJ119" i="2"/>
  <c r="HI119" i="2"/>
  <c r="HG119" i="2"/>
  <c r="HE119" i="2"/>
  <c r="HD119" i="2"/>
  <c r="HC119" i="2"/>
  <c r="HB119" i="2"/>
  <c r="GY119" i="2"/>
  <c r="GX119" i="2"/>
  <c r="GW119" i="2"/>
  <c r="GV119" i="2"/>
  <c r="GU119" i="2"/>
  <c r="GB119" i="2"/>
  <c r="FQ119" i="2"/>
  <c r="FF119" i="2"/>
  <c r="EU119" i="2"/>
  <c r="DM119" i="2"/>
  <c r="DL119" i="2"/>
  <c r="DK119" i="2"/>
  <c r="DJ119" i="2"/>
  <c r="DI119" i="2"/>
  <c r="DH119" i="2"/>
  <c r="HF119" i="2" s="1"/>
  <c r="BD119" i="2"/>
  <c r="BA119" i="2"/>
  <c r="P119" i="2"/>
  <c r="D119" i="2"/>
  <c r="A119" i="2"/>
  <c r="B90" i="5" s="1"/>
  <c r="B90" i="18" s="1"/>
  <c r="IH118" i="2"/>
  <c r="IG118" i="2"/>
  <c r="IF118" i="2"/>
  <c r="IE118" i="2"/>
  <c r="IC118" i="2"/>
  <c r="IB118" i="2"/>
  <c r="IA118" i="2"/>
  <c r="HZ118" i="2"/>
  <c r="HY118" i="2"/>
  <c r="HX118" i="2"/>
  <c r="HW118" i="2"/>
  <c r="HV118" i="2"/>
  <c r="HT118" i="2"/>
  <c r="HS118" i="2"/>
  <c r="HR118" i="2"/>
  <c r="HQ118" i="2"/>
  <c r="HP118" i="2"/>
  <c r="HO118" i="2"/>
  <c r="HN118" i="2"/>
  <c r="HM118" i="2"/>
  <c r="HL118" i="2"/>
  <c r="HK118" i="2"/>
  <c r="HJ118" i="2"/>
  <c r="HI118" i="2"/>
  <c r="HG118" i="2"/>
  <c r="HE118" i="2"/>
  <c r="HD118" i="2"/>
  <c r="HC118" i="2"/>
  <c r="HB118" i="2"/>
  <c r="GY118" i="2"/>
  <c r="GX118" i="2"/>
  <c r="GW118" i="2"/>
  <c r="GV118" i="2"/>
  <c r="GU118" i="2"/>
  <c r="GB118" i="2"/>
  <c r="FQ118" i="2"/>
  <c r="FF118" i="2"/>
  <c r="EU118" i="2"/>
  <c r="DM118" i="2"/>
  <c r="DL118" i="2"/>
  <c r="DK118" i="2"/>
  <c r="DJ118" i="2"/>
  <c r="DI118" i="2"/>
  <c r="DH118" i="2"/>
  <c r="HF118" i="2" s="1"/>
  <c r="BD118" i="2"/>
  <c r="BA118" i="2"/>
  <c r="BO118" i="2" a="1"/>
  <c r="BO118" i="2" s="1"/>
  <c r="P118" i="2"/>
  <c r="D118" i="2"/>
  <c r="A118" i="2"/>
  <c r="B89" i="5" s="1"/>
  <c r="B89" i="18" s="1"/>
  <c r="IH117" i="2"/>
  <c r="IG117" i="2"/>
  <c r="IF117" i="2"/>
  <c r="IE117" i="2"/>
  <c r="IC117" i="2"/>
  <c r="IB117" i="2"/>
  <c r="IA117" i="2"/>
  <c r="HZ117" i="2"/>
  <c r="HY117" i="2"/>
  <c r="HX117" i="2"/>
  <c r="HW117" i="2"/>
  <c r="HV117" i="2"/>
  <c r="HT117" i="2"/>
  <c r="HS117" i="2"/>
  <c r="HR117" i="2"/>
  <c r="HQ117" i="2"/>
  <c r="HP117" i="2"/>
  <c r="HO117" i="2"/>
  <c r="HN117" i="2"/>
  <c r="HM117" i="2"/>
  <c r="HL117" i="2"/>
  <c r="HK117" i="2"/>
  <c r="HJ117" i="2"/>
  <c r="HI117" i="2"/>
  <c r="HG117" i="2"/>
  <c r="HE117" i="2"/>
  <c r="HD117" i="2"/>
  <c r="HC117" i="2"/>
  <c r="HB117" i="2"/>
  <c r="GY117" i="2"/>
  <c r="GX117" i="2"/>
  <c r="GW117" i="2"/>
  <c r="GV117" i="2"/>
  <c r="GU117" i="2"/>
  <c r="GB117" i="2"/>
  <c r="FQ117" i="2"/>
  <c r="FF117" i="2"/>
  <c r="EU117" i="2"/>
  <c r="DM117" i="2"/>
  <c r="DL117" i="2"/>
  <c r="DK117" i="2"/>
  <c r="DJ117" i="2"/>
  <c r="DI117" i="2"/>
  <c r="DH117" i="2"/>
  <c r="HF117" i="2" s="1"/>
  <c r="BD117" i="2"/>
  <c r="BA117" i="2"/>
  <c r="BO117" i="2" a="1"/>
  <c r="BO117" i="2" s="1"/>
  <c r="P117" i="2"/>
  <c r="D117" i="2"/>
  <c r="A117" i="2"/>
  <c r="B88" i="5" s="1"/>
  <c r="B88" i="18" s="1"/>
  <c r="IH116" i="2"/>
  <c r="IG116" i="2"/>
  <c r="IF116" i="2"/>
  <c r="IE116" i="2"/>
  <c r="IC116" i="2"/>
  <c r="IB116" i="2"/>
  <c r="IA116" i="2"/>
  <c r="HZ116" i="2"/>
  <c r="HY116" i="2"/>
  <c r="HX116" i="2"/>
  <c r="HW116" i="2"/>
  <c r="HV116" i="2"/>
  <c r="HT116" i="2"/>
  <c r="HS116" i="2"/>
  <c r="HR116" i="2"/>
  <c r="HQ116" i="2"/>
  <c r="HP116" i="2"/>
  <c r="HO116" i="2"/>
  <c r="HN116" i="2"/>
  <c r="HM116" i="2"/>
  <c r="HL116" i="2"/>
  <c r="HK116" i="2"/>
  <c r="HJ116" i="2"/>
  <c r="HI116" i="2"/>
  <c r="HG116" i="2"/>
  <c r="HE116" i="2"/>
  <c r="HD116" i="2"/>
  <c r="HC116" i="2"/>
  <c r="HB116" i="2"/>
  <c r="GY116" i="2"/>
  <c r="GX116" i="2"/>
  <c r="GW116" i="2"/>
  <c r="GV116" i="2"/>
  <c r="GU116" i="2"/>
  <c r="GB116" i="2"/>
  <c r="FQ116" i="2"/>
  <c r="FF116" i="2"/>
  <c r="EU116" i="2"/>
  <c r="DM116" i="2"/>
  <c r="DL116" i="2"/>
  <c r="DK116" i="2"/>
  <c r="DJ116" i="2"/>
  <c r="DI116" i="2"/>
  <c r="DH116" i="2"/>
  <c r="HF116" i="2" s="1"/>
  <c r="BD116" i="2"/>
  <c r="BA116" i="2"/>
  <c r="P116" i="2"/>
  <c r="D116" i="2"/>
  <c r="A116" i="2"/>
  <c r="B87" i="5" s="1"/>
  <c r="B87" i="18" s="1"/>
  <c r="IH115" i="2"/>
  <c r="IG115" i="2"/>
  <c r="IF115" i="2"/>
  <c r="IE115" i="2"/>
  <c r="IC115" i="2"/>
  <c r="IB115" i="2"/>
  <c r="IA115" i="2"/>
  <c r="HZ115" i="2"/>
  <c r="HY115" i="2"/>
  <c r="HX115" i="2"/>
  <c r="HW115" i="2"/>
  <c r="HV115" i="2"/>
  <c r="HT115" i="2"/>
  <c r="HS115" i="2"/>
  <c r="HR115" i="2"/>
  <c r="HQ115" i="2"/>
  <c r="HP115" i="2"/>
  <c r="HO115" i="2"/>
  <c r="HN115" i="2"/>
  <c r="HM115" i="2"/>
  <c r="HL115" i="2"/>
  <c r="HK115" i="2"/>
  <c r="HJ115" i="2"/>
  <c r="HI115" i="2"/>
  <c r="HG115" i="2"/>
  <c r="HE115" i="2"/>
  <c r="HD115" i="2"/>
  <c r="HC115" i="2"/>
  <c r="HB115" i="2"/>
  <c r="GY115" i="2"/>
  <c r="GX115" i="2"/>
  <c r="GW115" i="2"/>
  <c r="GV115" i="2"/>
  <c r="GU115" i="2"/>
  <c r="GB115" i="2"/>
  <c r="FQ115" i="2"/>
  <c r="FF115" i="2"/>
  <c r="EU115" i="2"/>
  <c r="DM115" i="2"/>
  <c r="DL115" i="2"/>
  <c r="DK115" i="2"/>
  <c r="DJ115" i="2"/>
  <c r="DI115" i="2"/>
  <c r="DH115" i="2"/>
  <c r="HF115" i="2" s="1"/>
  <c r="BD115" i="2"/>
  <c r="BA115" i="2"/>
  <c r="P115" i="2"/>
  <c r="D115" i="2"/>
  <c r="A115" i="2"/>
  <c r="B86" i="5" s="1"/>
  <c r="B86" i="18" s="1"/>
  <c r="IH114" i="2"/>
  <c r="IG114" i="2"/>
  <c r="IF114" i="2"/>
  <c r="IE114" i="2"/>
  <c r="IC114" i="2"/>
  <c r="IB114" i="2"/>
  <c r="IA114" i="2"/>
  <c r="HZ114" i="2"/>
  <c r="HY114" i="2"/>
  <c r="HX114" i="2"/>
  <c r="HW114" i="2"/>
  <c r="HV114" i="2"/>
  <c r="HT114" i="2"/>
  <c r="HS114" i="2"/>
  <c r="HR114" i="2"/>
  <c r="HQ114" i="2"/>
  <c r="HP114" i="2"/>
  <c r="HO114" i="2"/>
  <c r="HN114" i="2"/>
  <c r="HM114" i="2"/>
  <c r="HL114" i="2"/>
  <c r="HK114" i="2"/>
  <c r="HJ114" i="2"/>
  <c r="HI114" i="2"/>
  <c r="HG114" i="2"/>
  <c r="HE114" i="2"/>
  <c r="HD114" i="2"/>
  <c r="HC114" i="2"/>
  <c r="HB114" i="2"/>
  <c r="GY114" i="2"/>
  <c r="GX114" i="2"/>
  <c r="GW114" i="2"/>
  <c r="GV114" i="2"/>
  <c r="GU114" i="2"/>
  <c r="GB114" i="2"/>
  <c r="FQ114" i="2"/>
  <c r="FF114" i="2"/>
  <c r="EU114" i="2"/>
  <c r="DM114" i="2"/>
  <c r="DL114" i="2"/>
  <c r="DK114" i="2"/>
  <c r="DJ114" i="2"/>
  <c r="DI114" i="2"/>
  <c r="DH114" i="2"/>
  <c r="HF114" i="2" s="1"/>
  <c r="BD114" i="2"/>
  <c r="BA114" i="2"/>
  <c r="BO114" i="2" a="1"/>
  <c r="BO114" i="2" s="1"/>
  <c r="P114" i="2"/>
  <c r="D114" i="2"/>
  <c r="A114" i="2"/>
  <c r="B85" i="5" s="1"/>
  <c r="B85" i="18" s="1"/>
  <c r="IH113" i="2"/>
  <c r="IG113" i="2"/>
  <c r="IF113" i="2"/>
  <c r="IE113" i="2"/>
  <c r="IC113" i="2"/>
  <c r="IB113" i="2"/>
  <c r="IA113" i="2"/>
  <c r="HZ113" i="2"/>
  <c r="HY113" i="2"/>
  <c r="HX113" i="2"/>
  <c r="HW113" i="2"/>
  <c r="HV113" i="2"/>
  <c r="HT113" i="2"/>
  <c r="HS113" i="2"/>
  <c r="HR113" i="2"/>
  <c r="HQ113" i="2"/>
  <c r="HP113" i="2"/>
  <c r="HO113" i="2"/>
  <c r="HN113" i="2"/>
  <c r="HM113" i="2"/>
  <c r="HL113" i="2"/>
  <c r="HK113" i="2"/>
  <c r="HJ113" i="2"/>
  <c r="HI113" i="2"/>
  <c r="HG113" i="2"/>
  <c r="HE113" i="2"/>
  <c r="HD113" i="2"/>
  <c r="HC113" i="2"/>
  <c r="HB113" i="2"/>
  <c r="GY113" i="2"/>
  <c r="GX113" i="2"/>
  <c r="GW113" i="2"/>
  <c r="GV113" i="2"/>
  <c r="GU113" i="2"/>
  <c r="GB113" i="2"/>
  <c r="FQ113" i="2"/>
  <c r="FF113" i="2"/>
  <c r="EU113" i="2"/>
  <c r="DM113" i="2"/>
  <c r="DL113" i="2"/>
  <c r="DK113" i="2"/>
  <c r="DJ113" i="2"/>
  <c r="DI113" i="2"/>
  <c r="DH113" i="2"/>
  <c r="HF113" i="2" s="1"/>
  <c r="BD113" i="2"/>
  <c r="BA113" i="2"/>
  <c r="P113" i="2"/>
  <c r="D113" i="2"/>
  <c r="A113" i="2"/>
  <c r="B84" i="5" s="1"/>
  <c r="B84" i="18" s="1"/>
  <c r="IH112" i="2"/>
  <c r="IG112" i="2"/>
  <c r="IF112" i="2"/>
  <c r="IE112" i="2"/>
  <c r="IC112" i="2"/>
  <c r="IB112" i="2"/>
  <c r="IA112" i="2"/>
  <c r="HZ112" i="2"/>
  <c r="HY112" i="2"/>
  <c r="HX112" i="2"/>
  <c r="HW112" i="2"/>
  <c r="HV112" i="2"/>
  <c r="HT112" i="2"/>
  <c r="HS112" i="2"/>
  <c r="HR112" i="2"/>
  <c r="HQ112" i="2"/>
  <c r="HP112" i="2"/>
  <c r="HO112" i="2"/>
  <c r="HN112" i="2"/>
  <c r="HM112" i="2"/>
  <c r="HL112" i="2"/>
  <c r="HK112" i="2"/>
  <c r="HJ112" i="2"/>
  <c r="HI112" i="2"/>
  <c r="HG112" i="2"/>
  <c r="HE112" i="2"/>
  <c r="HD112" i="2"/>
  <c r="HC112" i="2"/>
  <c r="HB112" i="2"/>
  <c r="GY112" i="2"/>
  <c r="GX112" i="2"/>
  <c r="GW112" i="2"/>
  <c r="GV112" i="2"/>
  <c r="GU112" i="2"/>
  <c r="GB112" i="2"/>
  <c r="FQ112" i="2"/>
  <c r="FF112" i="2"/>
  <c r="EU112" i="2"/>
  <c r="DM112" i="2"/>
  <c r="DL112" i="2"/>
  <c r="DK112" i="2"/>
  <c r="DJ112" i="2"/>
  <c r="DI112" i="2"/>
  <c r="DH112" i="2"/>
  <c r="HF112" i="2" s="1"/>
  <c r="BD112" i="2"/>
  <c r="BA112" i="2"/>
  <c r="P112" i="2"/>
  <c r="D112" i="2"/>
  <c r="A112" i="2"/>
  <c r="B83" i="5" s="1"/>
  <c r="B83" i="18" s="1"/>
  <c r="IH111" i="2"/>
  <c r="IG111" i="2"/>
  <c r="IF111" i="2"/>
  <c r="IE111" i="2"/>
  <c r="IC111" i="2"/>
  <c r="IB111" i="2"/>
  <c r="IA111" i="2"/>
  <c r="HZ111" i="2"/>
  <c r="HY111" i="2"/>
  <c r="HX111" i="2"/>
  <c r="HW111" i="2"/>
  <c r="HV111" i="2"/>
  <c r="HT111" i="2"/>
  <c r="HS111" i="2"/>
  <c r="HR111" i="2"/>
  <c r="HQ111" i="2"/>
  <c r="HP111" i="2"/>
  <c r="HO111" i="2"/>
  <c r="HN111" i="2"/>
  <c r="HM111" i="2"/>
  <c r="HL111" i="2"/>
  <c r="HK111" i="2"/>
  <c r="HJ111" i="2"/>
  <c r="HI111" i="2"/>
  <c r="HG111" i="2"/>
  <c r="HE111" i="2"/>
  <c r="HD111" i="2"/>
  <c r="HC111" i="2"/>
  <c r="HB111" i="2"/>
  <c r="GY111" i="2"/>
  <c r="GX111" i="2"/>
  <c r="GW111" i="2"/>
  <c r="GV111" i="2"/>
  <c r="GU111" i="2"/>
  <c r="GB111" i="2"/>
  <c r="FQ111" i="2"/>
  <c r="FF111" i="2"/>
  <c r="EU111" i="2"/>
  <c r="DM111" i="2"/>
  <c r="DL111" i="2"/>
  <c r="DK111" i="2"/>
  <c r="DJ111" i="2"/>
  <c r="DI111" i="2"/>
  <c r="DH111" i="2"/>
  <c r="HF111" i="2" s="1"/>
  <c r="BD111" i="2"/>
  <c r="BA111" i="2"/>
  <c r="BO111" i="2" a="1"/>
  <c r="BO111" i="2" s="1"/>
  <c r="P111" i="2"/>
  <c r="D111" i="2"/>
  <c r="A111" i="2"/>
  <c r="B82" i="5" s="1"/>
  <c r="B82" i="18" s="1"/>
  <c r="IH110" i="2"/>
  <c r="IG110" i="2"/>
  <c r="IF110" i="2"/>
  <c r="IE110" i="2"/>
  <c r="IC110" i="2"/>
  <c r="IB110" i="2"/>
  <c r="IA110" i="2"/>
  <c r="HZ110" i="2"/>
  <c r="HY110" i="2"/>
  <c r="HX110" i="2"/>
  <c r="HW110" i="2"/>
  <c r="HV110" i="2"/>
  <c r="HT110" i="2"/>
  <c r="HS110" i="2"/>
  <c r="HR110" i="2"/>
  <c r="HQ110" i="2"/>
  <c r="HP110" i="2"/>
  <c r="HO110" i="2"/>
  <c r="HN110" i="2"/>
  <c r="HM110" i="2"/>
  <c r="HL110" i="2"/>
  <c r="HK110" i="2"/>
  <c r="HJ110" i="2"/>
  <c r="HI110" i="2"/>
  <c r="HG110" i="2"/>
  <c r="HE110" i="2"/>
  <c r="HD110" i="2"/>
  <c r="HC110" i="2"/>
  <c r="HB110" i="2"/>
  <c r="GY110" i="2"/>
  <c r="GX110" i="2"/>
  <c r="GW110" i="2"/>
  <c r="GV110" i="2"/>
  <c r="GU110" i="2"/>
  <c r="GB110" i="2"/>
  <c r="FQ110" i="2"/>
  <c r="FF110" i="2"/>
  <c r="EU110" i="2"/>
  <c r="DM110" i="2"/>
  <c r="DL110" i="2"/>
  <c r="DK110" i="2"/>
  <c r="DJ110" i="2"/>
  <c r="DI110" i="2"/>
  <c r="DH110" i="2"/>
  <c r="HF110" i="2" s="1"/>
  <c r="BD110" i="2"/>
  <c r="BA110" i="2"/>
  <c r="BO110" i="2" a="1"/>
  <c r="BO110" i="2" s="1"/>
  <c r="P110" i="2"/>
  <c r="D110" i="2"/>
  <c r="A110" i="2"/>
  <c r="B81" i="5" s="1"/>
  <c r="B81" i="18" s="1"/>
  <c r="IH109" i="2"/>
  <c r="IG109" i="2"/>
  <c r="IF109" i="2"/>
  <c r="IE109" i="2"/>
  <c r="IC109" i="2"/>
  <c r="IB109" i="2"/>
  <c r="IA109" i="2"/>
  <c r="HZ109" i="2"/>
  <c r="HY109" i="2"/>
  <c r="HX109" i="2"/>
  <c r="HW109" i="2"/>
  <c r="HV109" i="2"/>
  <c r="HT109" i="2"/>
  <c r="HS109" i="2"/>
  <c r="HR109" i="2"/>
  <c r="HQ109" i="2"/>
  <c r="HP109" i="2"/>
  <c r="HO109" i="2"/>
  <c r="HN109" i="2"/>
  <c r="HM109" i="2"/>
  <c r="HL109" i="2"/>
  <c r="HK109" i="2"/>
  <c r="HJ109" i="2"/>
  <c r="HI109" i="2"/>
  <c r="HG109" i="2"/>
  <c r="HE109" i="2"/>
  <c r="HD109" i="2"/>
  <c r="HC109" i="2"/>
  <c r="HB109" i="2"/>
  <c r="GY109" i="2"/>
  <c r="GX109" i="2"/>
  <c r="GW109" i="2"/>
  <c r="GV109" i="2"/>
  <c r="GU109" i="2"/>
  <c r="GB109" i="2"/>
  <c r="FQ109" i="2"/>
  <c r="FF109" i="2"/>
  <c r="EU109" i="2"/>
  <c r="DM109" i="2"/>
  <c r="DL109" i="2"/>
  <c r="DK109" i="2"/>
  <c r="DJ109" i="2"/>
  <c r="DI109" i="2"/>
  <c r="DH109" i="2"/>
  <c r="HF109" i="2" s="1"/>
  <c r="BD109" i="2"/>
  <c r="BA109" i="2"/>
  <c r="P109" i="2"/>
  <c r="D109" i="2"/>
  <c r="A109" i="2"/>
  <c r="B80" i="5" s="1"/>
  <c r="B80" i="18" s="1"/>
  <c r="IH108" i="2"/>
  <c r="IG108" i="2"/>
  <c r="IF108" i="2"/>
  <c r="IE108" i="2"/>
  <c r="IC108" i="2"/>
  <c r="IB108" i="2"/>
  <c r="IA108" i="2"/>
  <c r="HZ108" i="2"/>
  <c r="HY108" i="2"/>
  <c r="HX108" i="2"/>
  <c r="HW108" i="2"/>
  <c r="HV108" i="2"/>
  <c r="HT108" i="2"/>
  <c r="HS108" i="2"/>
  <c r="HR108" i="2"/>
  <c r="HQ108" i="2"/>
  <c r="HP108" i="2"/>
  <c r="HO108" i="2"/>
  <c r="HN108" i="2"/>
  <c r="HM108" i="2"/>
  <c r="HL108" i="2"/>
  <c r="HK108" i="2"/>
  <c r="HJ108" i="2"/>
  <c r="HI108" i="2"/>
  <c r="HG108" i="2"/>
  <c r="HE108" i="2"/>
  <c r="HD108" i="2"/>
  <c r="HC108" i="2"/>
  <c r="HB108" i="2"/>
  <c r="GY108" i="2"/>
  <c r="GX108" i="2"/>
  <c r="GW108" i="2"/>
  <c r="GV108" i="2"/>
  <c r="GU108" i="2"/>
  <c r="GB108" i="2"/>
  <c r="FQ108" i="2"/>
  <c r="FF108" i="2"/>
  <c r="EU108" i="2"/>
  <c r="DM108" i="2"/>
  <c r="DL108" i="2"/>
  <c r="DK108" i="2"/>
  <c r="DJ108" i="2"/>
  <c r="DI108" i="2"/>
  <c r="DH108" i="2"/>
  <c r="HF108" i="2" s="1"/>
  <c r="BD108" i="2"/>
  <c r="BA108" i="2"/>
  <c r="P108" i="2"/>
  <c r="D108" i="2"/>
  <c r="A108" i="2"/>
  <c r="B79" i="5" s="1"/>
  <c r="B79" i="18" s="1"/>
  <c r="IH107" i="2"/>
  <c r="IG107" i="2"/>
  <c r="IF107" i="2"/>
  <c r="IE107" i="2"/>
  <c r="IC107" i="2"/>
  <c r="IB107" i="2"/>
  <c r="IA107" i="2"/>
  <c r="HZ107" i="2"/>
  <c r="HY107" i="2"/>
  <c r="HX107" i="2"/>
  <c r="HW107" i="2"/>
  <c r="HV107" i="2"/>
  <c r="HT107" i="2"/>
  <c r="HS107" i="2"/>
  <c r="HR107" i="2"/>
  <c r="HQ107" i="2"/>
  <c r="HP107" i="2"/>
  <c r="HO107" i="2"/>
  <c r="HN107" i="2"/>
  <c r="HM107" i="2"/>
  <c r="HL107" i="2"/>
  <c r="HK107" i="2"/>
  <c r="HJ107" i="2"/>
  <c r="HI107" i="2"/>
  <c r="HG107" i="2"/>
  <c r="HE107" i="2"/>
  <c r="HD107" i="2"/>
  <c r="HC107" i="2"/>
  <c r="HB107" i="2"/>
  <c r="GY107" i="2"/>
  <c r="GX107" i="2"/>
  <c r="GW107" i="2"/>
  <c r="GV107" i="2"/>
  <c r="GU107" i="2"/>
  <c r="GB107" i="2"/>
  <c r="FQ107" i="2"/>
  <c r="FF107" i="2"/>
  <c r="EU107" i="2"/>
  <c r="DM107" i="2"/>
  <c r="DL107" i="2"/>
  <c r="DK107" i="2"/>
  <c r="DJ107" i="2"/>
  <c r="DI107" i="2"/>
  <c r="DH107" i="2"/>
  <c r="HF107" i="2" s="1"/>
  <c r="BD107" i="2"/>
  <c r="BA107" i="2"/>
  <c r="BO107" i="2" a="1"/>
  <c r="BO107" i="2" s="1"/>
  <c r="P107" i="2"/>
  <c r="D107" i="2"/>
  <c r="A107" i="2"/>
  <c r="B78" i="5" s="1"/>
  <c r="B78" i="18" s="1"/>
  <c r="IH106" i="2"/>
  <c r="IG106" i="2"/>
  <c r="IF106" i="2"/>
  <c r="IE106" i="2"/>
  <c r="IC106" i="2"/>
  <c r="IB106" i="2"/>
  <c r="IA106" i="2"/>
  <c r="HZ106" i="2"/>
  <c r="HY106" i="2"/>
  <c r="HX106" i="2"/>
  <c r="HW106" i="2"/>
  <c r="HV106" i="2"/>
  <c r="HT106" i="2"/>
  <c r="HS106" i="2"/>
  <c r="HR106" i="2"/>
  <c r="HQ106" i="2"/>
  <c r="HP106" i="2"/>
  <c r="HO106" i="2"/>
  <c r="HN106" i="2"/>
  <c r="HM106" i="2"/>
  <c r="HL106" i="2"/>
  <c r="HK106" i="2"/>
  <c r="HJ106" i="2"/>
  <c r="HI106" i="2"/>
  <c r="HG106" i="2"/>
  <c r="HE106" i="2"/>
  <c r="HD106" i="2"/>
  <c r="HC106" i="2"/>
  <c r="HB106" i="2"/>
  <c r="GY106" i="2"/>
  <c r="GX106" i="2"/>
  <c r="GW106" i="2"/>
  <c r="GV106" i="2"/>
  <c r="GU106" i="2"/>
  <c r="GB106" i="2"/>
  <c r="FQ106" i="2"/>
  <c r="FF106" i="2"/>
  <c r="EU106" i="2"/>
  <c r="DM106" i="2"/>
  <c r="DL106" i="2"/>
  <c r="DK106" i="2"/>
  <c r="DJ106" i="2"/>
  <c r="DI106" i="2"/>
  <c r="DH106" i="2"/>
  <c r="HF106" i="2" s="1"/>
  <c r="BD106" i="2"/>
  <c r="BA106" i="2"/>
  <c r="P106" i="2"/>
  <c r="D106" i="2"/>
  <c r="A106" i="2"/>
  <c r="B77" i="5" s="1"/>
  <c r="B77" i="18" s="1"/>
  <c r="IH105" i="2"/>
  <c r="IG105" i="2"/>
  <c r="IF105" i="2"/>
  <c r="IE105" i="2"/>
  <c r="IC105" i="2"/>
  <c r="IB105" i="2"/>
  <c r="IA105" i="2"/>
  <c r="HZ105" i="2"/>
  <c r="HY105" i="2"/>
  <c r="HX105" i="2"/>
  <c r="HW105" i="2"/>
  <c r="HV105" i="2"/>
  <c r="HT105" i="2"/>
  <c r="HS105" i="2"/>
  <c r="HR105" i="2"/>
  <c r="HQ105" i="2"/>
  <c r="HP105" i="2"/>
  <c r="HO105" i="2"/>
  <c r="HN105" i="2"/>
  <c r="HM105" i="2"/>
  <c r="HL105" i="2"/>
  <c r="HK105" i="2"/>
  <c r="HJ105" i="2"/>
  <c r="HI105" i="2"/>
  <c r="HG105" i="2"/>
  <c r="HE105" i="2"/>
  <c r="HD105" i="2"/>
  <c r="HC105" i="2"/>
  <c r="HB105" i="2"/>
  <c r="GY105" i="2"/>
  <c r="GX105" i="2"/>
  <c r="GW105" i="2"/>
  <c r="GV105" i="2"/>
  <c r="GU105" i="2"/>
  <c r="GB105" i="2"/>
  <c r="FQ105" i="2"/>
  <c r="FF105" i="2"/>
  <c r="EU105" i="2"/>
  <c r="DM105" i="2"/>
  <c r="DL105" i="2"/>
  <c r="DK105" i="2"/>
  <c r="DJ105" i="2"/>
  <c r="DI105" i="2"/>
  <c r="DH105" i="2"/>
  <c r="HF105" i="2" s="1"/>
  <c r="BD105" i="2"/>
  <c r="BA105" i="2"/>
  <c r="P105" i="2"/>
  <c r="D105" i="2"/>
  <c r="A105" i="2"/>
  <c r="B76" i="5" s="1"/>
  <c r="B76" i="18" s="1"/>
  <c r="IH104" i="2"/>
  <c r="IG104" i="2"/>
  <c r="IF104" i="2"/>
  <c r="IE104" i="2"/>
  <c r="IC104" i="2"/>
  <c r="IB104" i="2"/>
  <c r="IA104" i="2"/>
  <c r="HZ104" i="2"/>
  <c r="HY104" i="2"/>
  <c r="HX104" i="2"/>
  <c r="HW104" i="2"/>
  <c r="HV104" i="2"/>
  <c r="HT104" i="2"/>
  <c r="HS104" i="2"/>
  <c r="HR104" i="2"/>
  <c r="HQ104" i="2"/>
  <c r="HP104" i="2"/>
  <c r="HO104" i="2"/>
  <c r="HN104" i="2"/>
  <c r="HM104" i="2"/>
  <c r="HL104" i="2"/>
  <c r="HK104" i="2"/>
  <c r="HJ104" i="2"/>
  <c r="HI104" i="2"/>
  <c r="HG104" i="2"/>
  <c r="HE104" i="2"/>
  <c r="HD104" i="2"/>
  <c r="HC104" i="2"/>
  <c r="HB104" i="2"/>
  <c r="GY104" i="2"/>
  <c r="GX104" i="2"/>
  <c r="GW104" i="2"/>
  <c r="GV104" i="2"/>
  <c r="GU104" i="2"/>
  <c r="GB104" i="2"/>
  <c r="FQ104" i="2"/>
  <c r="FF104" i="2"/>
  <c r="EU104" i="2"/>
  <c r="DM104" i="2"/>
  <c r="DL104" i="2"/>
  <c r="DK104" i="2"/>
  <c r="DJ104" i="2"/>
  <c r="DI104" i="2"/>
  <c r="DH104" i="2"/>
  <c r="HF104" i="2" s="1"/>
  <c r="BD104" i="2"/>
  <c r="BA104" i="2"/>
  <c r="P104" i="2"/>
  <c r="D104" i="2"/>
  <c r="A104" i="2"/>
  <c r="B75" i="5" s="1"/>
  <c r="B75" i="18" s="1"/>
  <c r="IH103" i="2"/>
  <c r="IG103" i="2"/>
  <c r="IF103" i="2"/>
  <c r="IE103" i="2"/>
  <c r="IC103" i="2"/>
  <c r="IB103" i="2"/>
  <c r="IA103" i="2"/>
  <c r="HZ103" i="2"/>
  <c r="HY103" i="2"/>
  <c r="HX103" i="2"/>
  <c r="HW103" i="2"/>
  <c r="HV103" i="2"/>
  <c r="HT103" i="2"/>
  <c r="HS103" i="2"/>
  <c r="HR103" i="2"/>
  <c r="HQ103" i="2"/>
  <c r="HP103" i="2"/>
  <c r="HO103" i="2"/>
  <c r="HN103" i="2"/>
  <c r="HM103" i="2"/>
  <c r="HL103" i="2"/>
  <c r="HK103" i="2"/>
  <c r="HJ103" i="2"/>
  <c r="HI103" i="2"/>
  <c r="HG103" i="2"/>
  <c r="HE103" i="2"/>
  <c r="HD103" i="2"/>
  <c r="HC103" i="2"/>
  <c r="HB103" i="2"/>
  <c r="GY103" i="2"/>
  <c r="GX103" i="2"/>
  <c r="GW103" i="2"/>
  <c r="GV103" i="2"/>
  <c r="GU103" i="2"/>
  <c r="GB103" i="2"/>
  <c r="FQ103" i="2"/>
  <c r="FF103" i="2"/>
  <c r="EU103" i="2"/>
  <c r="DM103" i="2"/>
  <c r="DL103" i="2"/>
  <c r="DK103" i="2"/>
  <c r="DJ103" i="2"/>
  <c r="DI103" i="2"/>
  <c r="DH103" i="2"/>
  <c r="HF103" i="2" s="1"/>
  <c r="BD103" i="2"/>
  <c r="BA103" i="2"/>
  <c r="BO103" i="2" a="1"/>
  <c r="BO103" i="2" s="1"/>
  <c r="P103" i="2"/>
  <c r="D103" i="2"/>
  <c r="A103" i="2"/>
  <c r="B74" i="5" s="1"/>
  <c r="B74" i="18" s="1"/>
  <c r="IH102" i="2"/>
  <c r="IG102" i="2"/>
  <c r="IF102" i="2"/>
  <c r="IE102" i="2"/>
  <c r="IC102" i="2"/>
  <c r="IB102" i="2"/>
  <c r="IA102" i="2"/>
  <c r="HZ102" i="2"/>
  <c r="HY102" i="2"/>
  <c r="HX102" i="2"/>
  <c r="HW102" i="2"/>
  <c r="HV102" i="2"/>
  <c r="HT102" i="2"/>
  <c r="HS102" i="2"/>
  <c r="HR102" i="2"/>
  <c r="HQ102" i="2"/>
  <c r="HP102" i="2"/>
  <c r="HO102" i="2"/>
  <c r="HN102" i="2"/>
  <c r="HM102" i="2"/>
  <c r="HL102" i="2"/>
  <c r="HK102" i="2"/>
  <c r="HJ102" i="2"/>
  <c r="HI102" i="2"/>
  <c r="HG102" i="2"/>
  <c r="HE102" i="2"/>
  <c r="HD102" i="2"/>
  <c r="HC102" i="2"/>
  <c r="HB102" i="2"/>
  <c r="GY102" i="2"/>
  <c r="GX102" i="2"/>
  <c r="GW102" i="2"/>
  <c r="GV102" i="2"/>
  <c r="GU102" i="2"/>
  <c r="GB102" i="2"/>
  <c r="FQ102" i="2"/>
  <c r="FF102" i="2"/>
  <c r="EU102" i="2"/>
  <c r="DM102" i="2"/>
  <c r="DL102" i="2"/>
  <c r="DK102" i="2"/>
  <c r="DJ102" i="2"/>
  <c r="DI102" i="2"/>
  <c r="DH102" i="2"/>
  <c r="HF102" i="2" s="1"/>
  <c r="BO102" i="2" a="1"/>
  <c r="BO102" i="2" s="1"/>
  <c r="BD102" i="2"/>
  <c r="BA102" i="2"/>
  <c r="P102" i="2"/>
  <c r="D102" i="2"/>
  <c r="A102" i="2"/>
  <c r="B73" i="5" s="1"/>
  <c r="B73" i="18" s="1"/>
  <c r="IH101" i="2"/>
  <c r="IG101" i="2"/>
  <c r="IF101" i="2"/>
  <c r="IE101" i="2"/>
  <c r="IC101" i="2"/>
  <c r="IB101" i="2"/>
  <c r="IA101" i="2"/>
  <c r="HZ101" i="2"/>
  <c r="HY101" i="2"/>
  <c r="HX101" i="2"/>
  <c r="HW101" i="2"/>
  <c r="HV101" i="2"/>
  <c r="HT101" i="2"/>
  <c r="HS101" i="2"/>
  <c r="HR101" i="2"/>
  <c r="HQ101" i="2"/>
  <c r="HP101" i="2"/>
  <c r="HO101" i="2"/>
  <c r="HN101" i="2"/>
  <c r="HM101" i="2"/>
  <c r="HL101" i="2"/>
  <c r="HK101" i="2"/>
  <c r="HJ101" i="2"/>
  <c r="HI101" i="2"/>
  <c r="HG101" i="2"/>
  <c r="HE101" i="2"/>
  <c r="HD101" i="2"/>
  <c r="HC101" i="2"/>
  <c r="HB101" i="2"/>
  <c r="GY101" i="2"/>
  <c r="GX101" i="2"/>
  <c r="GW101" i="2"/>
  <c r="GV101" i="2"/>
  <c r="GU101" i="2"/>
  <c r="GB101" i="2"/>
  <c r="FQ101" i="2"/>
  <c r="FF101" i="2"/>
  <c r="EU101" i="2"/>
  <c r="DM101" i="2"/>
  <c r="DL101" i="2"/>
  <c r="DK101" i="2"/>
  <c r="DJ101" i="2"/>
  <c r="DI101" i="2"/>
  <c r="DH101" i="2"/>
  <c r="HF101" i="2" s="1"/>
  <c r="BD101" i="2"/>
  <c r="BA101" i="2"/>
  <c r="P101" i="2"/>
  <c r="D101" i="2"/>
  <c r="A101" i="2"/>
  <c r="B72" i="5" s="1"/>
  <c r="B72" i="18" s="1"/>
  <c r="IH100" i="2"/>
  <c r="IG100" i="2"/>
  <c r="IF100" i="2"/>
  <c r="IE100" i="2"/>
  <c r="IC100" i="2"/>
  <c r="IB100" i="2"/>
  <c r="IA100" i="2"/>
  <c r="HZ100" i="2"/>
  <c r="HY100" i="2"/>
  <c r="HX100" i="2"/>
  <c r="HW100" i="2"/>
  <c r="HV100" i="2"/>
  <c r="HT100" i="2"/>
  <c r="HS100" i="2"/>
  <c r="HR100" i="2"/>
  <c r="HQ100" i="2"/>
  <c r="HP100" i="2"/>
  <c r="HO100" i="2"/>
  <c r="HN100" i="2"/>
  <c r="HM100" i="2"/>
  <c r="HL100" i="2"/>
  <c r="HK100" i="2"/>
  <c r="HJ100" i="2"/>
  <c r="HI100" i="2"/>
  <c r="HG100" i="2"/>
  <c r="HE100" i="2"/>
  <c r="HD100" i="2"/>
  <c r="HC100" i="2"/>
  <c r="HB100" i="2"/>
  <c r="GY100" i="2"/>
  <c r="GX100" i="2"/>
  <c r="GW100" i="2"/>
  <c r="GV100" i="2"/>
  <c r="GU100" i="2"/>
  <c r="GB100" i="2"/>
  <c r="FQ100" i="2"/>
  <c r="FF100" i="2"/>
  <c r="EU100" i="2"/>
  <c r="DM100" i="2"/>
  <c r="DL100" i="2"/>
  <c r="DK100" i="2"/>
  <c r="DJ100" i="2"/>
  <c r="DI100" i="2"/>
  <c r="DH100" i="2"/>
  <c r="HF100" i="2" s="1"/>
  <c r="BD100" i="2"/>
  <c r="BA100" i="2"/>
  <c r="P100" i="2"/>
  <c r="D100" i="2"/>
  <c r="A100" i="2"/>
  <c r="B71" i="5" s="1"/>
  <c r="B71" i="18" s="1"/>
  <c r="IH99" i="2"/>
  <c r="IG99" i="2"/>
  <c r="IF99" i="2"/>
  <c r="IE99" i="2"/>
  <c r="IC99" i="2"/>
  <c r="IB99" i="2"/>
  <c r="IA99" i="2"/>
  <c r="HZ99" i="2"/>
  <c r="HY99" i="2"/>
  <c r="HX99" i="2"/>
  <c r="HW99" i="2"/>
  <c r="HV99" i="2"/>
  <c r="HT99" i="2"/>
  <c r="HS99" i="2"/>
  <c r="HR99" i="2"/>
  <c r="HQ99" i="2"/>
  <c r="HP99" i="2"/>
  <c r="HO99" i="2"/>
  <c r="HN99" i="2"/>
  <c r="HM99" i="2"/>
  <c r="HL99" i="2"/>
  <c r="HK99" i="2"/>
  <c r="HJ99" i="2"/>
  <c r="HI99" i="2"/>
  <c r="HG99" i="2"/>
  <c r="HE99" i="2"/>
  <c r="HD99" i="2"/>
  <c r="HC99" i="2"/>
  <c r="HB99" i="2"/>
  <c r="GY99" i="2"/>
  <c r="GX99" i="2"/>
  <c r="GW99" i="2"/>
  <c r="GV99" i="2"/>
  <c r="GU99" i="2"/>
  <c r="GB99" i="2"/>
  <c r="FQ99" i="2"/>
  <c r="FF99" i="2"/>
  <c r="EU99" i="2"/>
  <c r="DM99" i="2"/>
  <c r="DL99" i="2"/>
  <c r="DK99" i="2"/>
  <c r="DJ99" i="2"/>
  <c r="DI99" i="2"/>
  <c r="DH99" i="2"/>
  <c r="HF99" i="2" s="1"/>
  <c r="BD99" i="2"/>
  <c r="BA99" i="2"/>
  <c r="BO99" i="2" a="1"/>
  <c r="BO99" i="2" s="1"/>
  <c r="P99" i="2"/>
  <c r="D99" i="2"/>
  <c r="A99" i="2"/>
  <c r="B70" i="5" s="1"/>
  <c r="B70" i="18" s="1"/>
  <c r="IH98" i="2"/>
  <c r="IG98" i="2"/>
  <c r="IF98" i="2"/>
  <c r="IE98" i="2"/>
  <c r="IC98" i="2"/>
  <c r="IB98" i="2"/>
  <c r="IA98" i="2"/>
  <c r="HZ98" i="2"/>
  <c r="HY98" i="2"/>
  <c r="HX98" i="2"/>
  <c r="HW98" i="2"/>
  <c r="HV98" i="2"/>
  <c r="HT98" i="2"/>
  <c r="HS98" i="2"/>
  <c r="HR98" i="2"/>
  <c r="HQ98" i="2"/>
  <c r="HP98" i="2"/>
  <c r="HO98" i="2"/>
  <c r="HN98" i="2"/>
  <c r="HM98" i="2"/>
  <c r="HL98" i="2"/>
  <c r="HK98" i="2"/>
  <c r="HJ98" i="2"/>
  <c r="HI98" i="2"/>
  <c r="HG98" i="2"/>
  <c r="HE98" i="2"/>
  <c r="HD98" i="2"/>
  <c r="HC98" i="2"/>
  <c r="HB98" i="2"/>
  <c r="GY98" i="2"/>
  <c r="GX98" i="2"/>
  <c r="GW98" i="2"/>
  <c r="GV98" i="2"/>
  <c r="GU98" i="2"/>
  <c r="GB98" i="2"/>
  <c r="FQ98" i="2"/>
  <c r="FF98" i="2"/>
  <c r="EU98" i="2"/>
  <c r="DM98" i="2"/>
  <c r="DL98" i="2"/>
  <c r="DK98" i="2"/>
  <c r="DJ98" i="2"/>
  <c r="DI98" i="2"/>
  <c r="DH98" i="2"/>
  <c r="HF98" i="2" s="1"/>
  <c r="BD98" i="2"/>
  <c r="BA98" i="2"/>
  <c r="BO98" i="2" a="1"/>
  <c r="BO98" i="2" s="1"/>
  <c r="P98" i="2"/>
  <c r="D98" i="2"/>
  <c r="A98" i="2"/>
  <c r="B69" i="5" s="1"/>
  <c r="B69" i="18" s="1"/>
  <c r="IH97" i="2"/>
  <c r="IG97" i="2"/>
  <c r="IF97" i="2"/>
  <c r="IE97" i="2"/>
  <c r="IC97" i="2"/>
  <c r="IB97" i="2"/>
  <c r="IA97" i="2"/>
  <c r="HZ97" i="2"/>
  <c r="HY97" i="2"/>
  <c r="HX97" i="2"/>
  <c r="HW97" i="2"/>
  <c r="HV97" i="2"/>
  <c r="HT97" i="2"/>
  <c r="HS97" i="2"/>
  <c r="HR97" i="2"/>
  <c r="HQ97" i="2"/>
  <c r="HP97" i="2"/>
  <c r="HO97" i="2"/>
  <c r="HN97" i="2"/>
  <c r="HM97" i="2"/>
  <c r="HL97" i="2"/>
  <c r="HK97" i="2"/>
  <c r="HJ97" i="2"/>
  <c r="HI97" i="2"/>
  <c r="HG97" i="2"/>
  <c r="HE97" i="2"/>
  <c r="HD97" i="2"/>
  <c r="HC97" i="2"/>
  <c r="HB97" i="2"/>
  <c r="GY97" i="2"/>
  <c r="GX97" i="2"/>
  <c r="GW97" i="2"/>
  <c r="GV97" i="2"/>
  <c r="GU97" i="2"/>
  <c r="GB97" i="2"/>
  <c r="FQ97" i="2"/>
  <c r="FF97" i="2"/>
  <c r="EU97" i="2"/>
  <c r="DM97" i="2"/>
  <c r="DL97" i="2"/>
  <c r="DK97" i="2"/>
  <c r="DJ97" i="2"/>
  <c r="DI97" i="2"/>
  <c r="DH97" i="2"/>
  <c r="HF97" i="2" s="1"/>
  <c r="BD97" i="2"/>
  <c r="BA97" i="2"/>
  <c r="P97" i="2"/>
  <c r="D97" i="2"/>
  <c r="A97" i="2"/>
  <c r="B68" i="5" s="1"/>
  <c r="B68" i="18" s="1"/>
  <c r="IH96" i="2"/>
  <c r="IG96" i="2"/>
  <c r="IF96" i="2"/>
  <c r="IE96" i="2"/>
  <c r="IC96" i="2"/>
  <c r="IB96" i="2"/>
  <c r="IA96" i="2"/>
  <c r="HZ96" i="2"/>
  <c r="HY96" i="2"/>
  <c r="HX96" i="2"/>
  <c r="HW96" i="2"/>
  <c r="HV96" i="2"/>
  <c r="HT96" i="2"/>
  <c r="HS96" i="2"/>
  <c r="HR96" i="2"/>
  <c r="HQ96" i="2"/>
  <c r="HP96" i="2"/>
  <c r="HO96" i="2"/>
  <c r="HN96" i="2"/>
  <c r="HM96" i="2"/>
  <c r="HL96" i="2"/>
  <c r="HK96" i="2"/>
  <c r="HJ96" i="2"/>
  <c r="HI96" i="2"/>
  <c r="HG96" i="2"/>
  <c r="HE96" i="2"/>
  <c r="HD96" i="2"/>
  <c r="HC96" i="2"/>
  <c r="HB96" i="2"/>
  <c r="GY96" i="2"/>
  <c r="GX96" i="2"/>
  <c r="GW96" i="2"/>
  <c r="GV96" i="2"/>
  <c r="GU96" i="2"/>
  <c r="GB96" i="2"/>
  <c r="FQ96" i="2"/>
  <c r="FF96" i="2"/>
  <c r="EU96" i="2"/>
  <c r="DM96" i="2"/>
  <c r="DL96" i="2"/>
  <c r="DK96" i="2"/>
  <c r="DJ96" i="2"/>
  <c r="DI96" i="2"/>
  <c r="DH96" i="2"/>
  <c r="HF96" i="2" s="1"/>
  <c r="BD96" i="2"/>
  <c r="BA96" i="2"/>
  <c r="P96" i="2"/>
  <c r="D96" i="2"/>
  <c r="A96" i="2"/>
  <c r="B67" i="5" s="1"/>
  <c r="B67" i="18" s="1"/>
  <c r="IH95" i="2"/>
  <c r="IG95" i="2"/>
  <c r="IF95" i="2"/>
  <c r="IE95" i="2"/>
  <c r="IC95" i="2"/>
  <c r="IB95" i="2"/>
  <c r="IA95" i="2"/>
  <c r="HZ95" i="2"/>
  <c r="HY95" i="2"/>
  <c r="HX95" i="2"/>
  <c r="HW95" i="2"/>
  <c r="HV95" i="2"/>
  <c r="HT95" i="2"/>
  <c r="HS95" i="2"/>
  <c r="HR95" i="2"/>
  <c r="HQ95" i="2"/>
  <c r="HP95" i="2"/>
  <c r="HO95" i="2"/>
  <c r="HN95" i="2"/>
  <c r="HM95" i="2"/>
  <c r="HL95" i="2"/>
  <c r="HK95" i="2"/>
  <c r="HJ95" i="2"/>
  <c r="HI95" i="2"/>
  <c r="HG95" i="2"/>
  <c r="HE95" i="2"/>
  <c r="HD95" i="2"/>
  <c r="HC95" i="2"/>
  <c r="HB95" i="2"/>
  <c r="GY95" i="2"/>
  <c r="GX95" i="2"/>
  <c r="GW95" i="2"/>
  <c r="GV95" i="2"/>
  <c r="GU95" i="2"/>
  <c r="GB95" i="2"/>
  <c r="FQ95" i="2"/>
  <c r="FF95" i="2"/>
  <c r="EU95" i="2"/>
  <c r="DM95" i="2"/>
  <c r="DL95" i="2"/>
  <c r="DK95" i="2"/>
  <c r="DJ95" i="2"/>
  <c r="DI95" i="2"/>
  <c r="DH95" i="2"/>
  <c r="HF95" i="2" s="1"/>
  <c r="BD95" i="2"/>
  <c r="BA95" i="2"/>
  <c r="BO95" i="2" a="1"/>
  <c r="BO95" i="2" s="1"/>
  <c r="P95" i="2"/>
  <c r="D95" i="2"/>
  <c r="A95" i="2"/>
  <c r="B66" i="5" s="1"/>
  <c r="B66" i="18" s="1"/>
  <c r="IH94" i="2"/>
  <c r="IG94" i="2"/>
  <c r="IF94" i="2"/>
  <c r="IE94" i="2"/>
  <c r="IC94" i="2"/>
  <c r="IB94" i="2"/>
  <c r="IA94" i="2"/>
  <c r="HZ94" i="2"/>
  <c r="HY94" i="2"/>
  <c r="HX94" i="2"/>
  <c r="HW94" i="2"/>
  <c r="HV94" i="2"/>
  <c r="HT94" i="2"/>
  <c r="HS94" i="2"/>
  <c r="HR94" i="2"/>
  <c r="HQ94" i="2"/>
  <c r="HP94" i="2"/>
  <c r="HO94" i="2"/>
  <c r="HN94" i="2"/>
  <c r="HM94" i="2"/>
  <c r="HL94" i="2"/>
  <c r="HK94" i="2"/>
  <c r="HJ94" i="2"/>
  <c r="HI94" i="2"/>
  <c r="HG94" i="2"/>
  <c r="HE94" i="2"/>
  <c r="HD94" i="2"/>
  <c r="HC94" i="2"/>
  <c r="HB94" i="2"/>
  <c r="GY94" i="2"/>
  <c r="GX94" i="2"/>
  <c r="GW94" i="2"/>
  <c r="GV94" i="2"/>
  <c r="GU94" i="2"/>
  <c r="GB94" i="2"/>
  <c r="FQ94" i="2"/>
  <c r="FF94" i="2"/>
  <c r="EU94" i="2"/>
  <c r="DM94" i="2"/>
  <c r="DL94" i="2"/>
  <c r="DK94" i="2"/>
  <c r="DJ94" i="2"/>
  <c r="DI94" i="2"/>
  <c r="DH94" i="2"/>
  <c r="HF94" i="2" s="1"/>
  <c r="BD94" i="2"/>
  <c r="BA94" i="2"/>
  <c r="P94" i="2"/>
  <c r="D94" i="2"/>
  <c r="A94" i="2"/>
  <c r="B65" i="5" s="1"/>
  <c r="B65" i="18" s="1"/>
  <c r="IH93" i="2"/>
  <c r="IG93" i="2"/>
  <c r="IF93" i="2"/>
  <c r="IE93" i="2"/>
  <c r="IC93" i="2"/>
  <c r="IB93" i="2"/>
  <c r="IA93" i="2"/>
  <c r="HZ93" i="2"/>
  <c r="HY93" i="2"/>
  <c r="HX93" i="2"/>
  <c r="HW93" i="2"/>
  <c r="HV93" i="2"/>
  <c r="HT93" i="2"/>
  <c r="HS93" i="2"/>
  <c r="HR93" i="2"/>
  <c r="HQ93" i="2"/>
  <c r="HP93" i="2"/>
  <c r="HO93" i="2"/>
  <c r="HN93" i="2"/>
  <c r="HM93" i="2"/>
  <c r="HL93" i="2"/>
  <c r="HK93" i="2"/>
  <c r="HJ93" i="2"/>
  <c r="HI93" i="2"/>
  <c r="HG93" i="2"/>
  <c r="HE93" i="2"/>
  <c r="HD93" i="2"/>
  <c r="HC93" i="2"/>
  <c r="HB93" i="2"/>
  <c r="GY93" i="2"/>
  <c r="GX93" i="2"/>
  <c r="GW93" i="2"/>
  <c r="GV93" i="2"/>
  <c r="GU93" i="2"/>
  <c r="GB93" i="2"/>
  <c r="FQ93" i="2"/>
  <c r="FF93" i="2"/>
  <c r="EU93" i="2"/>
  <c r="DM93" i="2"/>
  <c r="DL93" i="2"/>
  <c r="DK93" i="2"/>
  <c r="DJ93" i="2"/>
  <c r="DI93" i="2"/>
  <c r="DH93" i="2"/>
  <c r="HF93" i="2" s="1"/>
  <c r="BD93" i="2"/>
  <c r="BA93" i="2"/>
  <c r="P93" i="2"/>
  <c r="D93" i="2"/>
  <c r="A93" i="2"/>
  <c r="B64" i="5" s="1"/>
  <c r="B64" i="18" s="1"/>
  <c r="IH92" i="2"/>
  <c r="IG92" i="2"/>
  <c r="IF92" i="2"/>
  <c r="IE92" i="2"/>
  <c r="IC92" i="2"/>
  <c r="IB92" i="2"/>
  <c r="IA92" i="2"/>
  <c r="HZ92" i="2"/>
  <c r="HY92" i="2"/>
  <c r="HX92" i="2"/>
  <c r="HW92" i="2"/>
  <c r="HV92" i="2"/>
  <c r="HT92" i="2"/>
  <c r="HS92" i="2"/>
  <c r="HR92" i="2"/>
  <c r="HQ92" i="2"/>
  <c r="HP92" i="2"/>
  <c r="HO92" i="2"/>
  <c r="HN92" i="2"/>
  <c r="HM92" i="2"/>
  <c r="HL92" i="2"/>
  <c r="HK92" i="2"/>
  <c r="HJ92" i="2"/>
  <c r="HI92" i="2"/>
  <c r="HG92" i="2"/>
  <c r="HE92" i="2"/>
  <c r="HD92" i="2"/>
  <c r="HC92" i="2"/>
  <c r="HB92" i="2"/>
  <c r="GY92" i="2"/>
  <c r="GX92" i="2"/>
  <c r="GW92" i="2"/>
  <c r="GV92" i="2"/>
  <c r="GU92" i="2"/>
  <c r="GB92" i="2"/>
  <c r="FQ92" i="2"/>
  <c r="FF92" i="2"/>
  <c r="EU92" i="2"/>
  <c r="DM92" i="2"/>
  <c r="DL92" i="2"/>
  <c r="DK92" i="2"/>
  <c r="DJ92" i="2"/>
  <c r="DI92" i="2"/>
  <c r="DH92" i="2"/>
  <c r="HF92" i="2" s="1"/>
  <c r="BD92" i="2"/>
  <c r="BA92" i="2"/>
  <c r="P92" i="2"/>
  <c r="D92" i="2"/>
  <c r="A92" i="2"/>
  <c r="B63" i="5" s="1"/>
  <c r="B63" i="18" s="1"/>
  <c r="IH91" i="2"/>
  <c r="IG91" i="2"/>
  <c r="IF91" i="2"/>
  <c r="IE91" i="2"/>
  <c r="IC91" i="2"/>
  <c r="IB91" i="2"/>
  <c r="IA91" i="2"/>
  <c r="HZ91" i="2"/>
  <c r="HY91" i="2"/>
  <c r="HX91" i="2"/>
  <c r="HW91" i="2"/>
  <c r="HV91" i="2"/>
  <c r="HT91" i="2"/>
  <c r="HS91" i="2"/>
  <c r="HR91" i="2"/>
  <c r="HQ91" i="2"/>
  <c r="HP91" i="2"/>
  <c r="HO91" i="2"/>
  <c r="HN91" i="2"/>
  <c r="HM91" i="2"/>
  <c r="HL91" i="2"/>
  <c r="HK91" i="2"/>
  <c r="HJ91" i="2"/>
  <c r="HI91" i="2"/>
  <c r="HG91" i="2"/>
  <c r="HE91" i="2"/>
  <c r="HD91" i="2"/>
  <c r="HC91" i="2"/>
  <c r="HB91" i="2"/>
  <c r="GY91" i="2"/>
  <c r="GX91" i="2"/>
  <c r="GW91" i="2"/>
  <c r="GV91" i="2"/>
  <c r="GU91" i="2"/>
  <c r="GB91" i="2"/>
  <c r="FQ91" i="2"/>
  <c r="FF91" i="2"/>
  <c r="EU91" i="2"/>
  <c r="DM91" i="2"/>
  <c r="DL91" i="2"/>
  <c r="DK91" i="2"/>
  <c r="DJ91" i="2"/>
  <c r="DI91" i="2"/>
  <c r="DH91" i="2"/>
  <c r="HF91" i="2" s="1"/>
  <c r="BD91" i="2"/>
  <c r="BA91" i="2"/>
  <c r="BO91" i="2" a="1"/>
  <c r="BO91" i="2" s="1"/>
  <c r="P91" i="2"/>
  <c r="D91" i="2"/>
  <c r="A91" i="2"/>
  <c r="B62" i="5" s="1"/>
  <c r="B62" i="18" s="1"/>
  <c r="IH90" i="2"/>
  <c r="IG90" i="2"/>
  <c r="IF90" i="2"/>
  <c r="IE90" i="2"/>
  <c r="IC90" i="2"/>
  <c r="IB90" i="2"/>
  <c r="IA90" i="2"/>
  <c r="HZ90" i="2"/>
  <c r="HY90" i="2"/>
  <c r="HX90" i="2"/>
  <c r="HW90" i="2"/>
  <c r="HV90" i="2"/>
  <c r="HT90" i="2"/>
  <c r="HS90" i="2"/>
  <c r="HR90" i="2"/>
  <c r="HQ90" i="2"/>
  <c r="HP90" i="2"/>
  <c r="HO90" i="2"/>
  <c r="HN90" i="2"/>
  <c r="HM90" i="2"/>
  <c r="HL90" i="2"/>
  <c r="HK90" i="2"/>
  <c r="HJ90" i="2"/>
  <c r="HI90" i="2"/>
  <c r="HG90" i="2"/>
  <c r="HE90" i="2"/>
  <c r="HD90" i="2"/>
  <c r="HC90" i="2"/>
  <c r="HB90" i="2"/>
  <c r="GY90" i="2"/>
  <c r="GX90" i="2"/>
  <c r="GW90" i="2"/>
  <c r="GV90" i="2"/>
  <c r="GU90" i="2"/>
  <c r="GB90" i="2"/>
  <c r="FQ90" i="2"/>
  <c r="FF90" i="2"/>
  <c r="EU90" i="2"/>
  <c r="DM90" i="2"/>
  <c r="DL90" i="2"/>
  <c r="DK90" i="2"/>
  <c r="DJ90" i="2"/>
  <c r="DI90" i="2"/>
  <c r="DH90" i="2"/>
  <c r="HF90" i="2" s="1"/>
  <c r="BD90" i="2"/>
  <c r="BA90" i="2"/>
  <c r="P90" i="2"/>
  <c r="D90" i="2"/>
  <c r="A90" i="2"/>
  <c r="B61" i="5" s="1"/>
  <c r="B61" i="18" s="1"/>
  <c r="IH89" i="2"/>
  <c r="IG89" i="2"/>
  <c r="IF89" i="2"/>
  <c r="IE89" i="2"/>
  <c r="IC89" i="2"/>
  <c r="IB89" i="2"/>
  <c r="IA89" i="2"/>
  <c r="HZ89" i="2"/>
  <c r="HY89" i="2"/>
  <c r="HX89" i="2"/>
  <c r="HW89" i="2"/>
  <c r="HV89" i="2"/>
  <c r="HT89" i="2"/>
  <c r="HS89" i="2"/>
  <c r="HR89" i="2"/>
  <c r="HQ89" i="2"/>
  <c r="HP89" i="2"/>
  <c r="HO89" i="2"/>
  <c r="HN89" i="2"/>
  <c r="HM89" i="2"/>
  <c r="HL89" i="2"/>
  <c r="HK89" i="2"/>
  <c r="HJ89" i="2"/>
  <c r="HI89" i="2"/>
  <c r="HG89" i="2"/>
  <c r="HE89" i="2"/>
  <c r="HD89" i="2"/>
  <c r="HC89" i="2"/>
  <c r="HB89" i="2"/>
  <c r="GY89" i="2"/>
  <c r="GX89" i="2"/>
  <c r="GW89" i="2"/>
  <c r="GV89" i="2"/>
  <c r="GU89" i="2"/>
  <c r="GB89" i="2"/>
  <c r="FQ89" i="2"/>
  <c r="FF89" i="2"/>
  <c r="EU89" i="2"/>
  <c r="DM89" i="2"/>
  <c r="DL89" i="2"/>
  <c r="DK89" i="2"/>
  <c r="DJ89" i="2"/>
  <c r="DI89" i="2"/>
  <c r="DH89" i="2"/>
  <c r="HF89" i="2" s="1"/>
  <c r="BD89" i="2"/>
  <c r="BA89" i="2"/>
  <c r="P89" i="2"/>
  <c r="D89" i="2"/>
  <c r="A89" i="2"/>
  <c r="B60" i="5" s="1"/>
  <c r="B60" i="18" s="1"/>
  <c r="IH88" i="2"/>
  <c r="IG88" i="2"/>
  <c r="IF88" i="2"/>
  <c r="IE88" i="2"/>
  <c r="IC88" i="2"/>
  <c r="IB88" i="2"/>
  <c r="IA88" i="2"/>
  <c r="HZ88" i="2"/>
  <c r="HY88" i="2"/>
  <c r="HX88" i="2"/>
  <c r="HW88" i="2"/>
  <c r="HV88" i="2"/>
  <c r="HT88" i="2"/>
  <c r="HS88" i="2"/>
  <c r="HR88" i="2"/>
  <c r="HQ88" i="2"/>
  <c r="HP88" i="2"/>
  <c r="HO88" i="2"/>
  <c r="HN88" i="2"/>
  <c r="HM88" i="2"/>
  <c r="HL88" i="2"/>
  <c r="HK88" i="2"/>
  <c r="HJ88" i="2"/>
  <c r="HI88" i="2"/>
  <c r="HG88" i="2"/>
  <c r="HE88" i="2"/>
  <c r="HD88" i="2"/>
  <c r="HC88" i="2"/>
  <c r="HB88" i="2"/>
  <c r="GY88" i="2"/>
  <c r="GX88" i="2"/>
  <c r="GW88" i="2"/>
  <c r="GV88" i="2"/>
  <c r="GU88" i="2"/>
  <c r="GB88" i="2"/>
  <c r="FQ88" i="2"/>
  <c r="FF88" i="2"/>
  <c r="EU88" i="2"/>
  <c r="DM88" i="2"/>
  <c r="DL88" i="2"/>
  <c r="DK88" i="2"/>
  <c r="DJ88" i="2"/>
  <c r="DI88" i="2"/>
  <c r="DH88" i="2"/>
  <c r="HF88" i="2" s="1"/>
  <c r="BD88" i="2"/>
  <c r="BA88" i="2"/>
  <c r="P88" i="2"/>
  <c r="D88" i="2"/>
  <c r="A88" i="2"/>
  <c r="B59" i="5" s="1"/>
  <c r="B59" i="18" s="1"/>
  <c r="IH87" i="2"/>
  <c r="IG87" i="2"/>
  <c r="IF87" i="2"/>
  <c r="IE87" i="2"/>
  <c r="IC87" i="2"/>
  <c r="IB87" i="2"/>
  <c r="IA87" i="2"/>
  <c r="HZ87" i="2"/>
  <c r="HY87" i="2"/>
  <c r="HX87" i="2"/>
  <c r="HW87" i="2"/>
  <c r="HV87" i="2"/>
  <c r="HT87" i="2"/>
  <c r="HS87" i="2"/>
  <c r="HR87" i="2"/>
  <c r="HQ87" i="2"/>
  <c r="HP87" i="2"/>
  <c r="HO87" i="2"/>
  <c r="HN87" i="2"/>
  <c r="HM87" i="2"/>
  <c r="HL87" i="2"/>
  <c r="HK87" i="2"/>
  <c r="HJ87" i="2"/>
  <c r="HI87" i="2"/>
  <c r="HG87" i="2"/>
  <c r="HE87" i="2"/>
  <c r="HD87" i="2"/>
  <c r="HC87" i="2"/>
  <c r="HB87" i="2"/>
  <c r="GY87" i="2"/>
  <c r="GX87" i="2"/>
  <c r="GW87" i="2"/>
  <c r="GV87" i="2"/>
  <c r="GU87" i="2"/>
  <c r="GB87" i="2"/>
  <c r="FQ87" i="2"/>
  <c r="FF87" i="2"/>
  <c r="EU87" i="2"/>
  <c r="DM87" i="2"/>
  <c r="DL87" i="2"/>
  <c r="DK87" i="2"/>
  <c r="DJ87" i="2"/>
  <c r="DI87" i="2"/>
  <c r="DH87" i="2"/>
  <c r="HF87" i="2" s="1"/>
  <c r="BD87" i="2"/>
  <c r="BA87" i="2"/>
  <c r="BO87" i="2" a="1"/>
  <c r="BO87" i="2" s="1"/>
  <c r="P87" i="2"/>
  <c r="D87" i="2"/>
  <c r="A87" i="2"/>
  <c r="B58" i="5" s="1"/>
  <c r="B58" i="18" s="1"/>
  <c r="IH86" i="2"/>
  <c r="IG86" i="2"/>
  <c r="IF86" i="2"/>
  <c r="IE86" i="2"/>
  <c r="IC86" i="2"/>
  <c r="IB86" i="2"/>
  <c r="IA86" i="2"/>
  <c r="HZ86" i="2"/>
  <c r="HY86" i="2"/>
  <c r="HX86" i="2"/>
  <c r="HW86" i="2"/>
  <c r="HV86" i="2"/>
  <c r="HT86" i="2"/>
  <c r="HS86" i="2"/>
  <c r="HR86" i="2"/>
  <c r="HQ86" i="2"/>
  <c r="HP86" i="2"/>
  <c r="HO86" i="2"/>
  <c r="HN86" i="2"/>
  <c r="HM86" i="2"/>
  <c r="HL86" i="2"/>
  <c r="HK86" i="2"/>
  <c r="HJ86" i="2"/>
  <c r="HI86" i="2"/>
  <c r="HG86" i="2"/>
  <c r="HE86" i="2"/>
  <c r="HD86" i="2"/>
  <c r="HC86" i="2"/>
  <c r="HB86" i="2"/>
  <c r="GY86" i="2"/>
  <c r="GX86" i="2"/>
  <c r="GW86" i="2"/>
  <c r="GV86" i="2"/>
  <c r="GU86" i="2"/>
  <c r="GB86" i="2"/>
  <c r="FQ86" i="2"/>
  <c r="FF86" i="2"/>
  <c r="EU86" i="2"/>
  <c r="DM86" i="2"/>
  <c r="DL86" i="2"/>
  <c r="DK86" i="2"/>
  <c r="DJ86" i="2"/>
  <c r="DI86" i="2"/>
  <c r="DH86" i="2"/>
  <c r="HF86" i="2" s="1"/>
  <c r="BD86" i="2"/>
  <c r="BA86" i="2"/>
  <c r="P86" i="2"/>
  <c r="D86" i="2"/>
  <c r="A86" i="2"/>
  <c r="B57" i="5" s="1"/>
  <c r="B57" i="18" s="1"/>
  <c r="IH85" i="2"/>
  <c r="IG85" i="2"/>
  <c r="IF85" i="2"/>
  <c r="IE85" i="2"/>
  <c r="IC85" i="2"/>
  <c r="IB85" i="2"/>
  <c r="IA85" i="2"/>
  <c r="HZ85" i="2"/>
  <c r="HY85" i="2"/>
  <c r="HX85" i="2"/>
  <c r="HW85" i="2"/>
  <c r="HV85" i="2"/>
  <c r="HT85" i="2"/>
  <c r="HS85" i="2"/>
  <c r="HR85" i="2"/>
  <c r="HQ85" i="2"/>
  <c r="HP85" i="2"/>
  <c r="HO85" i="2"/>
  <c r="HN85" i="2"/>
  <c r="HM85" i="2"/>
  <c r="HL85" i="2"/>
  <c r="HK85" i="2"/>
  <c r="HJ85" i="2"/>
  <c r="HI85" i="2"/>
  <c r="HG85" i="2"/>
  <c r="HE85" i="2"/>
  <c r="HD85" i="2"/>
  <c r="HC85" i="2"/>
  <c r="HB85" i="2"/>
  <c r="GY85" i="2"/>
  <c r="GX85" i="2"/>
  <c r="GW85" i="2"/>
  <c r="GV85" i="2"/>
  <c r="GU85" i="2"/>
  <c r="GB85" i="2"/>
  <c r="FQ85" i="2"/>
  <c r="FF85" i="2"/>
  <c r="EU85" i="2"/>
  <c r="DM85" i="2"/>
  <c r="DL85" i="2"/>
  <c r="DK85" i="2"/>
  <c r="DJ85" i="2"/>
  <c r="DI85" i="2"/>
  <c r="DH85" i="2"/>
  <c r="HF85" i="2" s="1"/>
  <c r="BD85" i="2"/>
  <c r="BA85" i="2"/>
  <c r="P85" i="2"/>
  <c r="D85" i="2"/>
  <c r="A85" i="2"/>
  <c r="B56" i="5" s="1"/>
  <c r="B56" i="18" s="1"/>
  <c r="IH84" i="2"/>
  <c r="IG84" i="2"/>
  <c r="IF84" i="2"/>
  <c r="IE84" i="2"/>
  <c r="IC84" i="2"/>
  <c r="IB84" i="2"/>
  <c r="IA84" i="2"/>
  <c r="HZ84" i="2"/>
  <c r="HY84" i="2"/>
  <c r="HX84" i="2"/>
  <c r="HW84" i="2"/>
  <c r="HV84" i="2"/>
  <c r="HT84" i="2"/>
  <c r="HS84" i="2"/>
  <c r="HR84" i="2"/>
  <c r="HQ84" i="2"/>
  <c r="HP84" i="2"/>
  <c r="HO84" i="2"/>
  <c r="HN84" i="2"/>
  <c r="HM84" i="2"/>
  <c r="HL84" i="2"/>
  <c r="HK84" i="2"/>
  <c r="HJ84" i="2"/>
  <c r="HI84" i="2"/>
  <c r="HG84" i="2"/>
  <c r="HE84" i="2"/>
  <c r="HD84" i="2"/>
  <c r="HC84" i="2"/>
  <c r="HB84" i="2"/>
  <c r="GY84" i="2"/>
  <c r="GX84" i="2"/>
  <c r="GW84" i="2"/>
  <c r="GV84" i="2"/>
  <c r="GU84" i="2"/>
  <c r="GB84" i="2"/>
  <c r="FQ84" i="2"/>
  <c r="FF84" i="2"/>
  <c r="EU84" i="2"/>
  <c r="DM84" i="2"/>
  <c r="DL84" i="2"/>
  <c r="DK84" i="2"/>
  <c r="DJ84" i="2"/>
  <c r="DI84" i="2"/>
  <c r="DH84" i="2"/>
  <c r="HF84" i="2" s="1"/>
  <c r="BD84" i="2"/>
  <c r="BA84" i="2"/>
  <c r="P84" i="2"/>
  <c r="D84" i="2"/>
  <c r="A84" i="2"/>
  <c r="B55" i="5" s="1"/>
  <c r="B55" i="18" s="1"/>
  <c r="IH83" i="2"/>
  <c r="IG83" i="2"/>
  <c r="IF83" i="2"/>
  <c r="IE83" i="2"/>
  <c r="IC83" i="2"/>
  <c r="IB83" i="2"/>
  <c r="IA83" i="2"/>
  <c r="HZ83" i="2"/>
  <c r="HY83" i="2"/>
  <c r="HX83" i="2"/>
  <c r="HW83" i="2"/>
  <c r="HV83" i="2"/>
  <c r="HT83" i="2"/>
  <c r="HS83" i="2"/>
  <c r="HR83" i="2"/>
  <c r="HQ83" i="2"/>
  <c r="HP83" i="2"/>
  <c r="HO83" i="2"/>
  <c r="HN83" i="2"/>
  <c r="HM83" i="2"/>
  <c r="HL83" i="2"/>
  <c r="HK83" i="2"/>
  <c r="HJ83" i="2"/>
  <c r="HI83" i="2"/>
  <c r="HG83" i="2"/>
  <c r="HE83" i="2"/>
  <c r="HD83" i="2"/>
  <c r="HC83" i="2"/>
  <c r="HB83" i="2"/>
  <c r="GY83" i="2"/>
  <c r="GX83" i="2"/>
  <c r="GW83" i="2"/>
  <c r="GV83" i="2"/>
  <c r="GU83" i="2"/>
  <c r="GB83" i="2"/>
  <c r="FQ83" i="2"/>
  <c r="FF83" i="2"/>
  <c r="EU83" i="2"/>
  <c r="DM83" i="2"/>
  <c r="DL83" i="2"/>
  <c r="DK83" i="2"/>
  <c r="DJ83" i="2"/>
  <c r="DI83" i="2"/>
  <c r="DH83" i="2"/>
  <c r="HF83" i="2" s="1"/>
  <c r="BD83" i="2"/>
  <c r="BA83" i="2"/>
  <c r="BO83" i="2" a="1"/>
  <c r="BO83" i="2" s="1"/>
  <c r="P83" i="2"/>
  <c r="D83" i="2"/>
  <c r="A83" i="2"/>
  <c r="B54" i="5" s="1"/>
  <c r="B54" i="18" s="1"/>
  <c r="IH82" i="2"/>
  <c r="IG82" i="2"/>
  <c r="IF82" i="2"/>
  <c r="IE82" i="2"/>
  <c r="IC82" i="2"/>
  <c r="IB82" i="2"/>
  <c r="IA82" i="2"/>
  <c r="HZ82" i="2"/>
  <c r="HY82" i="2"/>
  <c r="HX82" i="2"/>
  <c r="HW82" i="2"/>
  <c r="HV82" i="2"/>
  <c r="HT82" i="2"/>
  <c r="HS82" i="2"/>
  <c r="HR82" i="2"/>
  <c r="HQ82" i="2"/>
  <c r="HP82" i="2"/>
  <c r="HO82" i="2"/>
  <c r="HN82" i="2"/>
  <c r="HM82" i="2"/>
  <c r="HL82" i="2"/>
  <c r="HK82" i="2"/>
  <c r="HJ82" i="2"/>
  <c r="HI82" i="2"/>
  <c r="HG82" i="2"/>
  <c r="HE82" i="2"/>
  <c r="HD82" i="2"/>
  <c r="HC82" i="2"/>
  <c r="HB82" i="2"/>
  <c r="GY82" i="2"/>
  <c r="GX82" i="2"/>
  <c r="GW82" i="2"/>
  <c r="GV82" i="2"/>
  <c r="GU82" i="2"/>
  <c r="GB82" i="2"/>
  <c r="FQ82" i="2"/>
  <c r="FF82" i="2"/>
  <c r="EU82" i="2"/>
  <c r="DM82" i="2"/>
  <c r="DL82" i="2"/>
  <c r="DK82" i="2"/>
  <c r="DJ82" i="2"/>
  <c r="DI82" i="2"/>
  <c r="DH82" i="2"/>
  <c r="HF82" i="2" s="1"/>
  <c r="BD82" i="2"/>
  <c r="BA82" i="2"/>
  <c r="P82" i="2"/>
  <c r="D82" i="2"/>
  <c r="A82" i="2"/>
  <c r="B53" i="5" s="1"/>
  <c r="B53" i="18" s="1"/>
  <c r="IH81" i="2"/>
  <c r="IG81" i="2"/>
  <c r="IF81" i="2"/>
  <c r="IE81" i="2"/>
  <c r="IC81" i="2"/>
  <c r="IB81" i="2"/>
  <c r="IA81" i="2"/>
  <c r="HZ81" i="2"/>
  <c r="HY81" i="2"/>
  <c r="HX81" i="2"/>
  <c r="HW81" i="2"/>
  <c r="HV81" i="2"/>
  <c r="HT81" i="2"/>
  <c r="HS81" i="2"/>
  <c r="HR81" i="2"/>
  <c r="HQ81" i="2"/>
  <c r="HP81" i="2"/>
  <c r="HO81" i="2"/>
  <c r="HN81" i="2"/>
  <c r="HM81" i="2"/>
  <c r="HL81" i="2"/>
  <c r="HK81" i="2"/>
  <c r="HJ81" i="2"/>
  <c r="HI81" i="2"/>
  <c r="HG81" i="2"/>
  <c r="HE81" i="2"/>
  <c r="HD81" i="2"/>
  <c r="HC81" i="2"/>
  <c r="HB81" i="2"/>
  <c r="GY81" i="2"/>
  <c r="GX81" i="2"/>
  <c r="GW81" i="2"/>
  <c r="GV81" i="2"/>
  <c r="GU81" i="2"/>
  <c r="GB81" i="2"/>
  <c r="FQ81" i="2"/>
  <c r="FF81" i="2"/>
  <c r="EU81" i="2"/>
  <c r="DM81" i="2"/>
  <c r="DL81" i="2"/>
  <c r="DK81" i="2"/>
  <c r="DJ81" i="2"/>
  <c r="DI81" i="2"/>
  <c r="DH81" i="2"/>
  <c r="HF81" i="2" s="1"/>
  <c r="BD81" i="2"/>
  <c r="BA81" i="2"/>
  <c r="P81" i="2"/>
  <c r="D81" i="2"/>
  <c r="A81" i="2"/>
  <c r="B52" i="5" s="1"/>
  <c r="B52" i="18" s="1"/>
  <c r="IH80" i="2"/>
  <c r="IG80" i="2"/>
  <c r="IF80" i="2"/>
  <c r="IE80" i="2"/>
  <c r="IC80" i="2"/>
  <c r="IB80" i="2"/>
  <c r="IA80" i="2"/>
  <c r="HZ80" i="2"/>
  <c r="HY80" i="2"/>
  <c r="HX80" i="2"/>
  <c r="HW80" i="2"/>
  <c r="HV80" i="2"/>
  <c r="HT80" i="2"/>
  <c r="HS80" i="2"/>
  <c r="HR80" i="2"/>
  <c r="HQ80" i="2"/>
  <c r="HP80" i="2"/>
  <c r="HO80" i="2"/>
  <c r="HN80" i="2"/>
  <c r="HM80" i="2"/>
  <c r="HL80" i="2"/>
  <c r="HK80" i="2"/>
  <c r="HJ80" i="2"/>
  <c r="HI80" i="2"/>
  <c r="HG80" i="2"/>
  <c r="HE80" i="2"/>
  <c r="HD80" i="2"/>
  <c r="HC80" i="2"/>
  <c r="HB80" i="2"/>
  <c r="GY80" i="2"/>
  <c r="GX80" i="2"/>
  <c r="GW80" i="2"/>
  <c r="GV80" i="2"/>
  <c r="GU80" i="2"/>
  <c r="GB80" i="2"/>
  <c r="FQ80" i="2"/>
  <c r="FF80" i="2"/>
  <c r="EU80" i="2"/>
  <c r="DM80" i="2"/>
  <c r="DL80" i="2"/>
  <c r="DK80" i="2"/>
  <c r="DJ80" i="2"/>
  <c r="DI80" i="2"/>
  <c r="DH80" i="2"/>
  <c r="HF80" i="2" s="1"/>
  <c r="BD80" i="2"/>
  <c r="BA80" i="2"/>
  <c r="P80" i="2"/>
  <c r="D80" i="2"/>
  <c r="A80" i="2"/>
  <c r="B51" i="5" s="1"/>
  <c r="B51" i="18" s="1"/>
  <c r="IH79" i="2"/>
  <c r="IG79" i="2"/>
  <c r="IF79" i="2"/>
  <c r="IE79" i="2"/>
  <c r="IC79" i="2"/>
  <c r="IB79" i="2"/>
  <c r="IA79" i="2"/>
  <c r="HZ79" i="2"/>
  <c r="HY79" i="2"/>
  <c r="HX79" i="2"/>
  <c r="HW79" i="2"/>
  <c r="HV79" i="2"/>
  <c r="HT79" i="2"/>
  <c r="HS79" i="2"/>
  <c r="HR79" i="2"/>
  <c r="HQ79" i="2"/>
  <c r="HP79" i="2"/>
  <c r="HO79" i="2"/>
  <c r="HN79" i="2"/>
  <c r="HM79" i="2"/>
  <c r="HL79" i="2"/>
  <c r="HK79" i="2"/>
  <c r="HJ79" i="2"/>
  <c r="HI79" i="2"/>
  <c r="HG79" i="2"/>
  <c r="HE79" i="2"/>
  <c r="HD79" i="2"/>
  <c r="HC79" i="2"/>
  <c r="HB79" i="2"/>
  <c r="GY79" i="2"/>
  <c r="GX79" i="2"/>
  <c r="GW79" i="2"/>
  <c r="GV79" i="2"/>
  <c r="GU79" i="2"/>
  <c r="GB79" i="2"/>
  <c r="FQ79" i="2"/>
  <c r="FF79" i="2"/>
  <c r="EU79" i="2"/>
  <c r="DM79" i="2"/>
  <c r="DL79" i="2"/>
  <c r="DK79" i="2"/>
  <c r="DJ79" i="2"/>
  <c r="DI79" i="2"/>
  <c r="DH79" i="2"/>
  <c r="HF79" i="2" s="1"/>
  <c r="BD79" i="2"/>
  <c r="BA79" i="2"/>
  <c r="BO79" i="2" a="1"/>
  <c r="BO79" i="2" s="1"/>
  <c r="P79" i="2"/>
  <c r="D79" i="2"/>
  <c r="A79" i="2"/>
  <c r="B50" i="5" s="1"/>
  <c r="B50" i="18" s="1"/>
  <c r="IH78" i="2"/>
  <c r="IG78" i="2"/>
  <c r="IF78" i="2"/>
  <c r="IE78" i="2"/>
  <c r="IC78" i="2"/>
  <c r="IB78" i="2"/>
  <c r="IA78" i="2"/>
  <c r="HZ78" i="2"/>
  <c r="HY78" i="2"/>
  <c r="HX78" i="2"/>
  <c r="HW78" i="2"/>
  <c r="HV78" i="2"/>
  <c r="HT78" i="2"/>
  <c r="HS78" i="2"/>
  <c r="HR78" i="2"/>
  <c r="HQ78" i="2"/>
  <c r="HP78" i="2"/>
  <c r="HO78" i="2"/>
  <c r="HN78" i="2"/>
  <c r="HM78" i="2"/>
  <c r="HL78" i="2"/>
  <c r="HK78" i="2"/>
  <c r="HJ78" i="2"/>
  <c r="HI78" i="2"/>
  <c r="HG78" i="2"/>
  <c r="HE78" i="2"/>
  <c r="HD78" i="2"/>
  <c r="HC78" i="2"/>
  <c r="HB78" i="2"/>
  <c r="GY78" i="2"/>
  <c r="GX78" i="2"/>
  <c r="GW78" i="2"/>
  <c r="GV78" i="2"/>
  <c r="GU78" i="2"/>
  <c r="GB78" i="2"/>
  <c r="FQ78" i="2"/>
  <c r="FF78" i="2"/>
  <c r="EU78" i="2"/>
  <c r="DM78" i="2"/>
  <c r="DL78" i="2"/>
  <c r="DK78" i="2"/>
  <c r="DJ78" i="2"/>
  <c r="DI78" i="2"/>
  <c r="DH78" i="2"/>
  <c r="HF78" i="2" s="1"/>
  <c r="BD78" i="2"/>
  <c r="BA78" i="2"/>
  <c r="BO78" i="2" a="1"/>
  <c r="BO78" i="2" s="1"/>
  <c r="P78" i="2"/>
  <c r="D78" i="2"/>
  <c r="A78" i="2"/>
  <c r="B49" i="5" s="1"/>
  <c r="B49" i="18" s="1"/>
  <c r="IH77" i="2"/>
  <c r="IG77" i="2"/>
  <c r="IF77" i="2"/>
  <c r="IE77" i="2"/>
  <c r="IC77" i="2"/>
  <c r="IB77" i="2"/>
  <c r="IA77" i="2"/>
  <c r="HZ77" i="2"/>
  <c r="HY77" i="2"/>
  <c r="HX77" i="2"/>
  <c r="HW77" i="2"/>
  <c r="HV77" i="2"/>
  <c r="HT77" i="2"/>
  <c r="HS77" i="2"/>
  <c r="HR77" i="2"/>
  <c r="HQ77" i="2"/>
  <c r="HP77" i="2"/>
  <c r="HO77" i="2"/>
  <c r="HN77" i="2"/>
  <c r="HM77" i="2"/>
  <c r="HL77" i="2"/>
  <c r="HK77" i="2"/>
  <c r="HJ77" i="2"/>
  <c r="HI77" i="2"/>
  <c r="HG77" i="2"/>
  <c r="HE77" i="2"/>
  <c r="HD77" i="2"/>
  <c r="HC77" i="2"/>
  <c r="HB77" i="2"/>
  <c r="GY77" i="2"/>
  <c r="GX77" i="2"/>
  <c r="GW77" i="2"/>
  <c r="GV77" i="2"/>
  <c r="GU77" i="2"/>
  <c r="GB77" i="2"/>
  <c r="FQ77" i="2"/>
  <c r="FF77" i="2"/>
  <c r="EU77" i="2"/>
  <c r="DM77" i="2"/>
  <c r="DL77" i="2"/>
  <c r="DK77" i="2"/>
  <c r="DJ77" i="2"/>
  <c r="DI77" i="2"/>
  <c r="DH77" i="2"/>
  <c r="HF77" i="2" s="1"/>
  <c r="BD77" i="2"/>
  <c r="BA77" i="2"/>
  <c r="P77" i="2"/>
  <c r="D77" i="2"/>
  <c r="A77" i="2"/>
  <c r="B48" i="5" s="1"/>
  <c r="B48" i="18" s="1"/>
  <c r="IH76" i="2"/>
  <c r="IG76" i="2"/>
  <c r="IF76" i="2"/>
  <c r="IE76" i="2"/>
  <c r="IC76" i="2"/>
  <c r="IB76" i="2"/>
  <c r="IA76" i="2"/>
  <c r="HZ76" i="2"/>
  <c r="HY76" i="2"/>
  <c r="HX76" i="2"/>
  <c r="HW76" i="2"/>
  <c r="HV76" i="2"/>
  <c r="HT76" i="2"/>
  <c r="HS76" i="2"/>
  <c r="HR76" i="2"/>
  <c r="HQ76" i="2"/>
  <c r="HP76" i="2"/>
  <c r="HO76" i="2"/>
  <c r="HN76" i="2"/>
  <c r="HM76" i="2"/>
  <c r="HL76" i="2"/>
  <c r="HK76" i="2"/>
  <c r="HJ76" i="2"/>
  <c r="HI76" i="2"/>
  <c r="HG76" i="2"/>
  <c r="HE76" i="2"/>
  <c r="HD76" i="2"/>
  <c r="HC76" i="2"/>
  <c r="HB76" i="2"/>
  <c r="GY76" i="2"/>
  <c r="GX76" i="2"/>
  <c r="GW76" i="2"/>
  <c r="GV76" i="2"/>
  <c r="GU76" i="2"/>
  <c r="GB76" i="2"/>
  <c r="FQ76" i="2"/>
  <c r="FF76" i="2"/>
  <c r="EU76" i="2"/>
  <c r="DM76" i="2"/>
  <c r="DL76" i="2"/>
  <c r="DK76" i="2"/>
  <c r="DJ76" i="2"/>
  <c r="DI76" i="2"/>
  <c r="DH76" i="2"/>
  <c r="HF76" i="2" s="1"/>
  <c r="BD76" i="2"/>
  <c r="BA76" i="2"/>
  <c r="P76" i="2"/>
  <c r="D76" i="2"/>
  <c r="A76" i="2"/>
  <c r="B47" i="5" s="1"/>
  <c r="B47" i="18" s="1"/>
  <c r="IH75" i="2"/>
  <c r="IG75" i="2"/>
  <c r="IF75" i="2"/>
  <c r="IE75" i="2"/>
  <c r="IC75" i="2"/>
  <c r="IB75" i="2"/>
  <c r="IA75" i="2"/>
  <c r="HZ75" i="2"/>
  <c r="HY75" i="2"/>
  <c r="HX75" i="2"/>
  <c r="HW75" i="2"/>
  <c r="HV75" i="2"/>
  <c r="HT75" i="2"/>
  <c r="HS75" i="2"/>
  <c r="HR75" i="2"/>
  <c r="HQ75" i="2"/>
  <c r="HP75" i="2"/>
  <c r="HO75" i="2"/>
  <c r="HN75" i="2"/>
  <c r="HM75" i="2"/>
  <c r="HL75" i="2"/>
  <c r="HK75" i="2"/>
  <c r="HJ75" i="2"/>
  <c r="HI75" i="2"/>
  <c r="HG75" i="2"/>
  <c r="HE75" i="2"/>
  <c r="HD75" i="2"/>
  <c r="HC75" i="2"/>
  <c r="HB75" i="2"/>
  <c r="GY75" i="2"/>
  <c r="GX75" i="2"/>
  <c r="GW75" i="2"/>
  <c r="GV75" i="2"/>
  <c r="GU75" i="2"/>
  <c r="GB75" i="2"/>
  <c r="FQ75" i="2"/>
  <c r="FF75" i="2"/>
  <c r="EU75" i="2"/>
  <c r="DM75" i="2"/>
  <c r="DL75" i="2"/>
  <c r="DK75" i="2"/>
  <c r="DJ75" i="2"/>
  <c r="DI75" i="2"/>
  <c r="DH75" i="2"/>
  <c r="HF75" i="2" s="1"/>
  <c r="BD75" i="2"/>
  <c r="BA75" i="2"/>
  <c r="BO75" i="2" a="1"/>
  <c r="BO75" i="2" s="1"/>
  <c r="P75" i="2"/>
  <c r="D75" i="2"/>
  <c r="A75" i="2"/>
  <c r="B46" i="5" s="1"/>
  <c r="B46" i="18" s="1"/>
  <c r="IH74" i="2"/>
  <c r="IG74" i="2"/>
  <c r="IF74" i="2"/>
  <c r="IE74" i="2"/>
  <c r="IC74" i="2"/>
  <c r="IB74" i="2"/>
  <c r="IA74" i="2"/>
  <c r="HZ74" i="2"/>
  <c r="HY74" i="2"/>
  <c r="HX74" i="2"/>
  <c r="HW74" i="2"/>
  <c r="HV74" i="2"/>
  <c r="HT74" i="2"/>
  <c r="HS74" i="2"/>
  <c r="HR74" i="2"/>
  <c r="HQ74" i="2"/>
  <c r="HP74" i="2"/>
  <c r="HO74" i="2"/>
  <c r="HN74" i="2"/>
  <c r="HM74" i="2"/>
  <c r="HL74" i="2"/>
  <c r="HK74" i="2"/>
  <c r="HJ74" i="2"/>
  <c r="HI74" i="2"/>
  <c r="HG74" i="2"/>
  <c r="HE74" i="2"/>
  <c r="HD74" i="2"/>
  <c r="HC74" i="2"/>
  <c r="HB74" i="2"/>
  <c r="GY74" i="2"/>
  <c r="GX74" i="2"/>
  <c r="GW74" i="2"/>
  <c r="GV74" i="2"/>
  <c r="GU74" i="2"/>
  <c r="GB74" i="2"/>
  <c r="FQ74" i="2"/>
  <c r="FF74" i="2"/>
  <c r="EU74" i="2"/>
  <c r="DM74" i="2"/>
  <c r="DL74" i="2"/>
  <c r="DK74" i="2"/>
  <c r="DJ74" i="2"/>
  <c r="DI74" i="2"/>
  <c r="DH74" i="2"/>
  <c r="HF74" i="2" s="1"/>
  <c r="BD74" i="2"/>
  <c r="BA74" i="2"/>
  <c r="P74" i="2"/>
  <c r="D74" i="2"/>
  <c r="A74" i="2"/>
  <c r="B45" i="5" s="1"/>
  <c r="B45" i="18" s="1"/>
  <c r="IH73" i="2"/>
  <c r="IG73" i="2"/>
  <c r="IF73" i="2"/>
  <c r="IE73" i="2"/>
  <c r="IC73" i="2"/>
  <c r="IB73" i="2"/>
  <c r="IA73" i="2"/>
  <c r="HZ73" i="2"/>
  <c r="HY73" i="2"/>
  <c r="HX73" i="2"/>
  <c r="HW73" i="2"/>
  <c r="HV73" i="2"/>
  <c r="HT73" i="2"/>
  <c r="HS73" i="2"/>
  <c r="HR73" i="2"/>
  <c r="HQ73" i="2"/>
  <c r="HP73" i="2"/>
  <c r="HO73" i="2"/>
  <c r="HN73" i="2"/>
  <c r="HM73" i="2"/>
  <c r="HL73" i="2"/>
  <c r="HK73" i="2"/>
  <c r="HJ73" i="2"/>
  <c r="HI73" i="2"/>
  <c r="HG73" i="2"/>
  <c r="HE73" i="2"/>
  <c r="HD73" i="2"/>
  <c r="HC73" i="2"/>
  <c r="HB73" i="2"/>
  <c r="GY73" i="2"/>
  <c r="GX73" i="2"/>
  <c r="GW73" i="2"/>
  <c r="GV73" i="2"/>
  <c r="GU73" i="2"/>
  <c r="GB73" i="2"/>
  <c r="FQ73" i="2"/>
  <c r="FF73" i="2"/>
  <c r="EU73" i="2"/>
  <c r="DM73" i="2"/>
  <c r="DL73" i="2"/>
  <c r="DK73" i="2"/>
  <c r="DJ73" i="2"/>
  <c r="DI73" i="2"/>
  <c r="DH73" i="2"/>
  <c r="HF73" i="2" s="1"/>
  <c r="BD73" i="2"/>
  <c r="BA73" i="2"/>
  <c r="P73" i="2"/>
  <c r="D73" i="2"/>
  <c r="A73" i="2"/>
  <c r="B44" i="5" s="1"/>
  <c r="B44" i="18" s="1"/>
  <c r="IH72" i="2"/>
  <c r="IG72" i="2"/>
  <c r="IF72" i="2"/>
  <c r="IE72" i="2"/>
  <c r="IC72" i="2"/>
  <c r="IB72" i="2"/>
  <c r="IA72" i="2"/>
  <c r="HZ72" i="2"/>
  <c r="HY72" i="2"/>
  <c r="HX72" i="2"/>
  <c r="HW72" i="2"/>
  <c r="HV72" i="2"/>
  <c r="HT72" i="2"/>
  <c r="HS72" i="2"/>
  <c r="HR72" i="2"/>
  <c r="HQ72" i="2"/>
  <c r="HP72" i="2"/>
  <c r="HO72" i="2"/>
  <c r="HN72" i="2"/>
  <c r="HM72" i="2"/>
  <c r="HL72" i="2"/>
  <c r="HK72" i="2"/>
  <c r="HJ72" i="2"/>
  <c r="HI72" i="2"/>
  <c r="HG72" i="2"/>
  <c r="HE72" i="2"/>
  <c r="HD72" i="2"/>
  <c r="HC72" i="2"/>
  <c r="HB72" i="2"/>
  <c r="GY72" i="2"/>
  <c r="GX72" i="2"/>
  <c r="GW72" i="2"/>
  <c r="GV72" i="2"/>
  <c r="GU72" i="2"/>
  <c r="GB72" i="2"/>
  <c r="FQ72" i="2"/>
  <c r="FF72" i="2"/>
  <c r="EU72" i="2"/>
  <c r="DM72" i="2"/>
  <c r="DL72" i="2"/>
  <c r="DK72" i="2"/>
  <c r="DJ72" i="2"/>
  <c r="DI72" i="2"/>
  <c r="DH72" i="2"/>
  <c r="HF72" i="2" s="1"/>
  <c r="BD72" i="2"/>
  <c r="BA72" i="2"/>
  <c r="P72" i="2"/>
  <c r="D72" i="2"/>
  <c r="A72" i="2"/>
  <c r="B43" i="5" s="1"/>
  <c r="B43" i="18" s="1"/>
  <c r="IH71" i="2"/>
  <c r="IG71" i="2"/>
  <c r="IF71" i="2"/>
  <c r="IE71" i="2"/>
  <c r="IC71" i="2"/>
  <c r="IB71" i="2"/>
  <c r="IA71" i="2"/>
  <c r="HZ71" i="2"/>
  <c r="HY71" i="2"/>
  <c r="HX71" i="2"/>
  <c r="HW71" i="2"/>
  <c r="HV71" i="2"/>
  <c r="HT71" i="2"/>
  <c r="HS71" i="2"/>
  <c r="HR71" i="2"/>
  <c r="HQ71" i="2"/>
  <c r="HP71" i="2"/>
  <c r="HO71" i="2"/>
  <c r="HN71" i="2"/>
  <c r="HM71" i="2"/>
  <c r="HL71" i="2"/>
  <c r="HK71" i="2"/>
  <c r="HJ71" i="2"/>
  <c r="HI71" i="2"/>
  <c r="HG71" i="2"/>
  <c r="HE71" i="2"/>
  <c r="HD71" i="2"/>
  <c r="HC71" i="2"/>
  <c r="HB71" i="2"/>
  <c r="GY71" i="2"/>
  <c r="GX71" i="2"/>
  <c r="GW71" i="2"/>
  <c r="GV71" i="2"/>
  <c r="GU71" i="2"/>
  <c r="GB71" i="2"/>
  <c r="FQ71" i="2"/>
  <c r="FF71" i="2"/>
  <c r="EU71" i="2"/>
  <c r="DM71" i="2"/>
  <c r="DL71" i="2"/>
  <c r="DK71" i="2"/>
  <c r="DJ71" i="2"/>
  <c r="DI71" i="2"/>
  <c r="DH71" i="2"/>
  <c r="HF71" i="2" s="1"/>
  <c r="BD71" i="2"/>
  <c r="BA71" i="2"/>
  <c r="BO71" i="2" a="1"/>
  <c r="BO71" i="2" s="1"/>
  <c r="P71" i="2"/>
  <c r="D71" i="2"/>
  <c r="A71" i="2"/>
  <c r="B42" i="5" s="1"/>
  <c r="B42" i="18" s="1"/>
  <c r="IH70" i="2"/>
  <c r="IG70" i="2"/>
  <c r="IF70" i="2"/>
  <c r="IE70" i="2"/>
  <c r="IC70" i="2"/>
  <c r="IB70" i="2"/>
  <c r="IA70" i="2"/>
  <c r="HZ70" i="2"/>
  <c r="HY70" i="2"/>
  <c r="HX70" i="2"/>
  <c r="HW70" i="2"/>
  <c r="HV70" i="2"/>
  <c r="HT70" i="2"/>
  <c r="HS70" i="2"/>
  <c r="HR70" i="2"/>
  <c r="HQ70" i="2"/>
  <c r="HP70" i="2"/>
  <c r="HO70" i="2"/>
  <c r="HN70" i="2"/>
  <c r="HM70" i="2"/>
  <c r="HL70" i="2"/>
  <c r="HK70" i="2"/>
  <c r="HJ70" i="2"/>
  <c r="HI70" i="2"/>
  <c r="HG70" i="2"/>
  <c r="HE70" i="2"/>
  <c r="HD70" i="2"/>
  <c r="HC70" i="2"/>
  <c r="HB70" i="2"/>
  <c r="GY70" i="2"/>
  <c r="GX70" i="2"/>
  <c r="GW70" i="2"/>
  <c r="GV70" i="2"/>
  <c r="GU70" i="2"/>
  <c r="GB70" i="2"/>
  <c r="FQ70" i="2"/>
  <c r="FF70" i="2"/>
  <c r="EU70" i="2"/>
  <c r="DM70" i="2"/>
  <c r="DL70" i="2"/>
  <c r="DK70" i="2"/>
  <c r="DJ70" i="2"/>
  <c r="DI70" i="2"/>
  <c r="DH70" i="2"/>
  <c r="HF70" i="2" s="1"/>
  <c r="BD70" i="2"/>
  <c r="BA70" i="2"/>
  <c r="BO70" i="2" a="1"/>
  <c r="BO70" i="2" s="1"/>
  <c r="P70" i="2"/>
  <c r="D70" i="2"/>
  <c r="A70" i="2"/>
  <c r="B41" i="5" s="1"/>
  <c r="B41" i="18" s="1"/>
  <c r="IH69" i="2"/>
  <c r="IG69" i="2"/>
  <c r="IF69" i="2"/>
  <c r="IE69" i="2"/>
  <c r="IC69" i="2"/>
  <c r="IB69" i="2"/>
  <c r="IA69" i="2"/>
  <c r="HZ69" i="2"/>
  <c r="HY69" i="2"/>
  <c r="HX69" i="2"/>
  <c r="HW69" i="2"/>
  <c r="HV69" i="2"/>
  <c r="HT69" i="2"/>
  <c r="HS69" i="2"/>
  <c r="HR69" i="2"/>
  <c r="HQ69" i="2"/>
  <c r="HP69" i="2"/>
  <c r="HO69" i="2"/>
  <c r="HN69" i="2"/>
  <c r="HM69" i="2"/>
  <c r="HL69" i="2"/>
  <c r="HK69" i="2"/>
  <c r="HJ69" i="2"/>
  <c r="HI69" i="2"/>
  <c r="HG69" i="2"/>
  <c r="HE69" i="2"/>
  <c r="HD69" i="2"/>
  <c r="HC69" i="2"/>
  <c r="HB69" i="2"/>
  <c r="GY69" i="2"/>
  <c r="GX69" i="2"/>
  <c r="GW69" i="2"/>
  <c r="GV69" i="2"/>
  <c r="GU69" i="2"/>
  <c r="GB69" i="2"/>
  <c r="FQ69" i="2"/>
  <c r="FF69" i="2"/>
  <c r="EU69" i="2"/>
  <c r="DM69" i="2"/>
  <c r="DL69" i="2"/>
  <c r="DK69" i="2"/>
  <c r="DJ69" i="2"/>
  <c r="DI69" i="2"/>
  <c r="DH69" i="2"/>
  <c r="HF69" i="2" s="1"/>
  <c r="BD69" i="2"/>
  <c r="BA69" i="2"/>
  <c r="P69" i="2"/>
  <c r="D69" i="2"/>
  <c r="A69" i="2"/>
  <c r="B40" i="5" s="1"/>
  <c r="B40" i="18" s="1"/>
  <c r="IH68" i="2"/>
  <c r="IG68" i="2"/>
  <c r="IF68" i="2"/>
  <c r="IE68" i="2"/>
  <c r="IC68" i="2"/>
  <c r="IB68" i="2"/>
  <c r="IA68" i="2"/>
  <c r="HZ68" i="2"/>
  <c r="HY68" i="2"/>
  <c r="HX68" i="2"/>
  <c r="HW68" i="2"/>
  <c r="HV68" i="2"/>
  <c r="HT68" i="2"/>
  <c r="HS68" i="2"/>
  <c r="HR68" i="2"/>
  <c r="HQ68" i="2"/>
  <c r="HP68" i="2"/>
  <c r="HO68" i="2"/>
  <c r="HN68" i="2"/>
  <c r="HM68" i="2"/>
  <c r="HL68" i="2"/>
  <c r="HK68" i="2"/>
  <c r="HJ68" i="2"/>
  <c r="HI68" i="2"/>
  <c r="HG68" i="2"/>
  <c r="HE68" i="2"/>
  <c r="HD68" i="2"/>
  <c r="HC68" i="2"/>
  <c r="HB68" i="2"/>
  <c r="GY68" i="2"/>
  <c r="GX68" i="2"/>
  <c r="GW68" i="2"/>
  <c r="GV68" i="2"/>
  <c r="GU68" i="2"/>
  <c r="GB68" i="2"/>
  <c r="FQ68" i="2"/>
  <c r="FF68" i="2"/>
  <c r="EU68" i="2"/>
  <c r="DM68" i="2"/>
  <c r="DL68" i="2"/>
  <c r="DK68" i="2"/>
  <c r="DJ68" i="2"/>
  <c r="DI68" i="2"/>
  <c r="DH68" i="2"/>
  <c r="HF68" i="2" s="1"/>
  <c r="BD68" i="2"/>
  <c r="BA68" i="2"/>
  <c r="P68" i="2"/>
  <c r="D68" i="2"/>
  <c r="A68" i="2"/>
  <c r="B39" i="5" s="1"/>
  <c r="B39" i="18" s="1"/>
  <c r="IH67" i="2"/>
  <c r="IG67" i="2"/>
  <c r="IF67" i="2"/>
  <c r="IE67" i="2"/>
  <c r="IC67" i="2"/>
  <c r="IB67" i="2"/>
  <c r="IA67" i="2"/>
  <c r="HZ67" i="2"/>
  <c r="HY67" i="2"/>
  <c r="HX67" i="2"/>
  <c r="HW67" i="2"/>
  <c r="HV67" i="2"/>
  <c r="HT67" i="2"/>
  <c r="HS67" i="2"/>
  <c r="HR67" i="2"/>
  <c r="HQ67" i="2"/>
  <c r="HP67" i="2"/>
  <c r="HO67" i="2"/>
  <c r="HN67" i="2"/>
  <c r="HM67" i="2"/>
  <c r="HL67" i="2"/>
  <c r="HK67" i="2"/>
  <c r="HJ67" i="2"/>
  <c r="HI67" i="2"/>
  <c r="HG67" i="2"/>
  <c r="HE67" i="2"/>
  <c r="HD67" i="2"/>
  <c r="HC67" i="2"/>
  <c r="HB67" i="2"/>
  <c r="GY67" i="2"/>
  <c r="GX67" i="2"/>
  <c r="GW67" i="2"/>
  <c r="GV67" i="2"/>
  <c r="GU67" i="2"/>
  <c r="GB67" i="2"/>
  <c r="FQ67" i="2"/>
  <c r="FF67" i="2"/>
  <c r="EU67" i="2"/>
  <c r="DM67" i="2"/>
  <c r="DL67" i="2"/>
  <c r="DK67" i="2"/>
  <c r="DJ67" i="2"/>
  <c r="DI67" i="2"/>
  <c r="DH67" i="2"/>
  <c r="HF67" i="2" s="1"/>
  <c r="BD67" i="2"/>
  <c r="BA67" i="2"/>
  <c r="BO67" i="2" a="1"/>
  <c r="BO67" i="2" s="1"/>
  <c r="P67" i="2"/>
  <c r="D67" i="2"/>
  <c r="A67" i="2"/>
  <c r="B38" i="5" s="1"/>
  <c r="B38" i="18" s="1"/>
  <c r="IH66" i="2"/>
  <c r="IG66" i="2"/>
  <c r="IF66" i="2"/>
  <c r="IE66" i="2"/>
  <c r="IC66" i="2"/>
  <c r="IB66" i="2"/>
  <c r="IA66" i="2"/>
  <c r="HZ66" i="2"/>
  <c r="HY66" i="2"/>
  <c r="HX66" i="2"/>
  <c r="HW66" i="2"/>
  <c r="HV66" i="2"/>
  <c r="HT66" i="2"/>
  <c r="HS66" i="2"/>
  <c r="HR66" i="2"/>
  <c r="HQ66" i="2"/>
  <c r="HP66" i="2"/>
  <c r="HO66" i="2"/>
  <c r="HN66" i="2"/>
  <c r="HM66" i="2"/>
  <c r="HL66" i="2"/>
  <c r="HK66" i="2"/>
  <c r="HJ66" i="2"/>
  <c r="HI66" i="2"/>
  <c r="HG66" i="2"/>
  <c r="HE66" i="2"/>
  <c r="HD66" i="2"/>
  <c r="HC66" i="2"/>
  <c r="HB66" i="2"/>
  <c r="GY66" i="2"/>
  <c r="GX66" i="2"/>
  <c r="GW66" i="2"/>
  <c r="GV66" i="2"/>
  <c r="GU66" i="2"/>
  <c r="GB66" i="2"/>
  <c r="FQ66" i="2"/>
  <c r="FF66" i="2"/>
  <c r="EU66" i="2"/>
  <c r="DM66" i="2"/>
  <c r="DL66" i="2"/>
  <c r="DK66" i="2"/>
  <c r="DJ66" i="2"/>
  <c r="DI66" i="2"/>
  <c r="DH66" i="2"/>
  <c r="HF66" i="2" s="1"/>
  <c r="BD66" i="2"/>
  <c r="BA66" i="2"/>
  <c r="P66" i="2"/>
  <c r="D66" i="2"/>
  <c r="A66" i="2"/>
  <c r="B37" i="5" s="1"/>
  <c r="B37" i="18" s="1"/>
  <c r="IH65" i="2"/>
  <c r="IG65" i="2"/>
  <c r="IF65" i="2"/>
  <c r="IE65" i="2"/>
  <c r="IC65" i="2"/>
  <c r="IB65" i="2"/>
  <c r="IA65" i="2"/>
  <c r="HZ65" i="2"/>
  <c r="HY65" i="2"/>
  <c r="HX65" i="2"/>
  <c r="HW65" i="2"/>
  <c r="HV65" i="2"/>
  <c r="HT65" i="2"/>
  <c r="HS65" i="2"/>
  <c r="HR65" i="2"/>
  <c r="HQ65" i="2"/>
  <c r="HP65" i="2"/>
  <c r="HO65" i="2"/>
  <c r="HN65" i="2"/>
  <c r="HM65" i="2"/>
  <c r="HL65" i="2"/>
  <c r="HK65" i="2"/>
  <c r="HJ65" i="2"/>
  <c r="HI65" i="2"/>
  <c r="HG65" i="2"/>
  <c r="HE65" i="2"/>
  <c r="HD65" i="2"/>
  <c r="HC65" i="2"/>
  <c r="HB65" i="2"/>
  <c r="GY65" i="2"/>
  <c r="GX65" i="2"/>
  <c r="GW65" i="2"/>
  <c r="GV65" i="2"/>
  <c r="GU65" i="2"/>
  <c r="GB65" i="2"/>
  <c r="FQ65" i="2"/>
  <c r="FF65" i="2"/>
  <c r="EU65" i="2"/>
  <c r="DM65" i="2"/>
  <c r="DL65" i="2"/>
  <c r="DK65" i="2"/>
  <c r="DJ65" i="2"/>
  <c r="DI65" i="2"/>
  <c r="DH65" i="2"/>
  <c r="HF65" i="2" s="1"/>
  <c r="BD65" i="2"/>
  <c r="BA65" i="2"/>
  <c r="P65" i="2"/>
  <c r="D65" i="2"/>
  <c r="A65" i="2"/>
  <c r="B36" i="5" s="1"/>
  <c r="B36" i="18" s="1"/>
  <c r="C6" i="5"/>
  <c r="DK41" i="2"/>
  <c r="DK42" i="2"/>
  <c r="DK43" i="2"/>
  <c r="DL43" i="2"/>
  <c r="DM43" i="2"/>
  <c r="DH44" i="2"/>
  <c r="DI44" i="2"/>
  <c r="DK44" i="2"/>
  <c r="DL44" i="2"/>
  <c r="DM44" i="2"/>
  <c r="DH45" i="2"/>
  <c r="DI45" i="2"/>
  <c r="DJ45" i="2"/>
  <c r="DK45" i="2"/>
  <c r="DL45" i="2"/>
  <c r="DM45" i="2"/>
  <c r="DH46" i="2"/>
  <c r="DI46" i="2"/>
  <c r="DJ46" i="2"/>
  <c r="DK46" i="2"/>
  <c r="DL46" i="2"/>
  <c r="DM46" i="2"/>
  <c r="DH47" i="2"/>
  <c r="DI47" i="2"/>
  <c r="DJ47" i="2"/>
  <c r="DK47" i="2"/>
  <c r="DL47" i="2"/>
  <c r="DM47" i="2"/>
  <c r="DH48" i="2"/>
  <c r="DI48" i="2"/>
  <c r="DJ48" i="2"/>
  <c r="DK48" i="2"/>
  <c r="DL48" i="2"/>
  <c r="DM48" i="2"/>
  <c r="DH49" i="2"/>
  <c r="DI49" i="2"/>
  <c r="DJ49" i="2"/>
  <c r="DK49" i="2"/>
  <c r="DL49" i="2"/>
  <c r="DM49" i="2"/>
  <c r="DH50" i="2"/>
  <c r="DI50" i="2"/>
  <c r="DJ50" i="2"/>
  <c r="DK50" i="2"/>
  <c r="DL50" i="2"/>
  <c r="DM50" i="2"/>
  <c r="DH51" i="2"/>
  <c r="DI51" i="2"/>
  <c r="DJ51" i="2"/>
  <c r="DK51" i="2"/>
  <c r="DL51" i="2"/>
  <c r="DM51" i="2"/>
  <c r="DH52" i="2"/>
  <c r="DI52" i="2"/>
  <c r="DJ52" i="2"/>
  <c r="DK52" i="2"/>
  <c r="DL52" i="2"/>
  <c r="DM52" i="2"/>
  <c r="DH53" i="2"/>
  <c r="DI53" i="2"/>
  <c r="DJ53" i="2"/>
  <c r="DK53" i="2"/>
  <c r="DL53" i="2"/>
  <c r="DM53" i="2"/>
  <c r="DH54" i="2"/>
  <c r="DI54" i="2"/>
  <c r="DJ54" i="2"/>
  <c r="DK54" i="2"/>
  <c r="DL54" i="2"/>
  <c r="DM54" i="2"/>
  <c r="DH55" i="2"/>
  <c r="DI55" i="2"/>
  <c r="DJ55" i="2"/>
  <c r="DK55" i="2"/>
  <c r="DL55" i="2"/>
  <c r="DM55" i="2"/>
  <c r="DH56" i="2"/>
  <c r="DI56" i="2"/>
  <c r="DJ56" i="2"/>
  <c r="DK56" i="2"/>
  <c r="DL56" i="2"/>
  <c r="DM56" i="2"/>
  <c r="DH57" i="2"/>
  <c r="DI57" i="2"/>
  <c r="DJ57" i="2"/>
  <c r="DK57" i="2"/>
  <c r="DL57" i="2"/>
  <c r="DM57" i="2"/>
  <c r="DH58" i="2"/>
  <c r="DI58" i="2"/>
  <c r="DJ58" i="2"/>
  <c r="DK58" i="2"/>
  <c r="DL58" i="2"/>
  <c r="DM58" i="2"/>
  <c r="DH59" i="2"/>
  <c r="DI59" i="2"/>
  <c r="DJ59" i="2"/>
  <c r="DK59" i="2"/>
  <c r="DL59" i="2"/>
  <c r="DM59" i="2"/>
  <c r="DH60" i="2"/>
  <c r="DI60" i="2"/>
  <c r="DJ60" i="2"/>
  <c r="DK60" i="2"/>
  <c r="DL60" i="2"/>
  <c r="DM60" i="2"/>
  <c r="DH61" i="2"/>
  <c r="DI61" i="2"/>
  <c r="DJ61" i="2"/>
  <c r="DK61" i="2"/>
  <c r="DL61" i="2"/>
  <c r="DM61" i="2"/>
  <c r="DH62" i="2"/>
  <c r="DI62" i="2"/>
  <c r="DJ62" i="2"/>
  <c r="DK62" i="2"/>
  <c r="DL62" i="2"/>
  <c r="DM62" i="2"/>
  <c r="DH63" i="2"/>
  <c r="DI63" i="2"/>
  <c r="DJ63" i="2"/>
  <c r="DK63" i="2"/>
  <c r="DL63" i="2"/>
  <c r="DM63" i="2"/>
  <c r="DH64" i="2"/>
  <c r="DI64" i="2"/>
  <c r="DJ64" i="2"/>
  <c r="DK64" i="2"/>
  <c r="DL64" i="2"/>
  <c r="DM64" i="2"/>
  <c r="HH102" i="2" l="1"/>
  <c r="HH98" i="2"/>
  <c r="ID99" i="2"/>
  <c r="ID104" i="2"/>
  <c r="ID110" i="2"/>
  <c r="ID126" i="2"/>
  <c r="HA81" i="2"/>
  <c r="AX81" i="2" s="1"/>
  <c r="ID91" i="2"/>
  <c r="ID82" i="2"/>
  <c r="HU120" i="2"/>
  <c r="HU130" i="2"/>
  <c r="ID131" i="2"/>
  <c r="HU132" i="2"/>
  <c r="HH94" i="2"/>
  <c r="ID100" i="2"/>
  <c r="ID95" i="2"/>
  <c r="ID106" i="2"/>
  <c r="ID111" i="2"/>
  <c r="ID117" i="2"/>
  <c r="HU65" i="2"/>
  <c r="ID69" i="2"/>
  <c r="ID79" i="2"/>
  <c r="ID96" i="2"/>
  <c r="ID75" i="2"/>
  <c r="ID107" i="2"/>
  <c r="ID87" i="2"/>
  <c r="HU86" i="2"/>
  <c r="HH89" i="2"/>
  <c r="HU91" i="2"/>
  <c r="HU93" i="2"/>
  <c r="ID112" i="2"/>
  <c r="HH115" i="2"/>
  <c r="HU128" i="2"/>
  <c r="ID66" i="2"/>
  <c r="HH110" i="2"/>
  <c r="ID78" i="2"/>
  <c r="ID108" i="2"/>
  <c r="HU124" i="2"/>
  <c r="ID124" i="2"/>
  <c r="HH126" i="2"/>
  <c r="ID67" i="2"/>
  <c r="ID71" i="2"/>
  <c r="ID73" i="2"/>
  <c r="ID83" i="2"/>
  <c r="ID89" i="2"/>
  <c r="HH106" i="2"/>
  <c r="ID109" i="2"/>
  <c r="HU119" i="2"/>
  <c r="HU116" i="2"/>
  <c r="ID68" i="2"/>
  <c r="ID74" i="2"/>
  <c r="ID103" i="2"/>
  <c r="ID115" i="2"/>
  <c r="HU134" i="2"/>
  <c r="HH76" i="2"/>
  <c r="HH80" i="2"/>
  <c r="HH84" i="2"/>
  <c r="HU87" i="2"/>
  <c r="HU89" i="2"/>
  <c r="HH90" i="2"/>
  <c r="HU92" i="2"/>
  <c r="HU108" i="2"/>
  <c r="HU112" i="2"/>
  <c r="ID113" i="2"/>
  <c r="HH116" i="2"/>
  <c r="HU117" i="2"/>
  <c r="ID122" i="2"/>
  <c r="HU126" i="2"/>
  <c r="ID127" i="2"/>
  <c r="HH129" i="2"/>
  <c r="HU131" i="2"/>
  <c r="HH134" i="2"/>
  <c r="HH71" i="2"/>
  <c r="HU78" i="2"/>
  <c r="HH67" i="2"/>
  <c r="HU74" i="2"/>
  <c r="HH77" i="2"/>
  <c r="HU82" i="2"/>
  <c r="HH85" i="2"/>
  <c r="HH86" i="2"/>
  <c r="HU88" i="2"/>
  <c r="ID92" i="2"/>
  <c r="HU96" i="2"/>
  <c r="ID97" i="2"/>
  <c r="HU100" i="2"/>
  <c r="ID101" i="2"/>
  <c r="HU104" i="2"/>
  <c r="ID105" i="2"/>
  <c r="HH107" i="2"/>
  <c r="HH111" i="2"/>
  <c r="ID118" i="2"/>
  <c r="HU122" i="2"/>
  <c r="ID123" i="2"/>
  <c r="HH125" i="2"/>
  <c r="HU127" i="2"/>
  <c r="ID132" i="2"/>
  <c r="ID65" i="2"/>
  <c r="ID70" i="2"/>
  <c r="HH72" i="2"/>
  <c r="HU75" i="2"/>
  <c r="HU77" i="2"/>
  <c r="HH78" i="2"/>
  <c r="HU79" i="2"/>
  <c r="HH81" i="2"/>
  <c r="HU83" i="2"/>
  <c r="HU85" i="2"/>
  <c r="ID88" i="2"/>
  <c r="ID93" i="2"/>
  <c r="HH95" i="2"/>
  <c r="HH99" i="2"/>
  <c r="HH103" i="2"/>
  <c r="ID114" i="2"/>
  <c r="HU118" i="2"/>
  <c r="ID119" i="2"/>
  <c r="HH121" i="2"/>
  <c r="HU123" i="2"/>
  <c r="ID128" i="2"/>
  <c r="HH130" i="2"/>
  <c r="ID133" i="2"/>
  <c r="HU70" i="2"/>
  <c r="HU76" i="2"/>
  <c r="HH82" i="2"/>
  <c r="HU84" i="2"/>
  <c r="HH91" i="2"/>
  <c r="HH108" i="2"/>
  <c r="HH112" i="2"/>
  <c r="HU114" i="2"/>
  <c r="HH117" i="2"/>
  <c r="HH131" i="2"/>
  <c r="HU133" i="2"/>
  <c r="HU81" i="2"/>
  <c r="HU66" i="2"/>
  <c r="HH69" i="2"/>
  <c r="HU71" i="2"/>
  <c r="HU73" i="2"/>
  <c r="ID76" i="2"/>
  <c r="ID80" i="2"/>
  <c r="ID84" i="2"/>
  <c r="HH87" i="2"/>
  <c r="ID94" i="2"/>
  <c r="HH96" i="2"/>
  <c r="ID98" i="2"/>
  <c r="HH100" i="2"/>
  <c r="ID102" i="2"/>
  <c r="HH104" i="2"/>
  <c r="HU106" i="2"/>
  <c r="HH109" i="2"/>
  <c r="HU110" i="2"/>
  <c r="HH113" i="2"/>
  <c r="HU115" i="2"/>
  <c r="ID120" i="2"/>
  <c r="HH122" i="2"/>
  <c r="HH127" i="2"/>
  <c r="ID129" i="2"/>
  <c r="HH68" i="2"/>
  <c r="HH73" i="2"/>
  <c r="HU80" i="2"/>
  <c r="HU67" i="2"/>
  <c r="HU69" i="2"/>
  <c r="HH70" i="2"/>
  <c r="HU72" i="2"/>
  <c r="ID77" i="2"/>
  <c r="ID85" i="2"/>
  <c r="ID90" i="2"/>
  <c r="HH92" i="2"/>
  <c r="HU94" i="2"/>
  <c r="HH97" i="2"/>
  <c r="HU98" i="2"/>
  <c r="HH101" i="2"/>
  <c r="HU102" i="2"/>
  <c r="HH105" i="2"/>
  <c r="HU107" i="2"/>
  <c r="HU109" i="2"/>
  <c r="HU111" i="2"/>
  <c r="HU113" i="2"/>
  <c r="ID116" i="2"/>
  <c r="HH118" i="2"/>
  <c r="HH123" i="2"/>
  <c r="ID125" i="2"/>
  <c r="HH128" i="2"/>
  <c r="HU129" i="2"/>
  <c r="HH74" i="2"/>
  <c r="HH65" i="2"/>
  <c r="HH66" i="2"/>
  <c r="HU68" i="2"/>
  <c r="ID72" i="2"/>
  <c r="HH75" i="2"/>
  <c r="HH79" i="2"/>
  <c r="ID81" i="2"/>
  <c r="HH83" i="2"/>
  <c r="ID86" i="2"/>
  <c r="HH88" i="2"/>
  <c r="HU90" i="2"/>
  <c r="HH93" i="2"/>
  <c r="HU95" i="2"/>
  <c r="HU97" i="2"/>
  <c r="HU99" i="2"/>
  <c r="HU101" i="2"/>
  <c r="HU103" i="2"/>
  <c r="HU105" i="2"/>
  <c r="HH114" i="2"/>
  <c r="HH119" i="2"/>
  <c r="ID121" i="2"/>
  <c r="HH124" i="2"/>
  <c r="HU125" i="2"/>
  <c r="ID130" i="2"/>
  <c r="HH132" i="2"/>
  <c r="HH133" i="2"/>
  <c r="ID134" i="2"/>
  <c r="HH120" i="2"/>
  <c r="HU121" i="2"/>
  <c r="HA66" i="2"/>
  <c r="AX66" i="2" s="1"/>
  <c r="HA90" i="2"/>
  <c r="AX90" i="2" s="1"/>
  <c r="HA118" i="2"/>
  <c r="AX118" i="2" s="1"/>
  <c r="HA123" i="2"/>
  <c r="AX123" i="2" s="1"/>
  <c r="HA102" i="2"/>
  <c r="AX102" i="2" s="1"/>
  <c r="HA70" i="2"/>
  <c r="AX70" i="2" s="1"/>
  <c r="HA121" i="2"/>
  <c r="AX121" i="2" s="1"/>
  <c r="HA78" i="2"/>
  <c r="AX78" i="2" s="1"/>
  <c r="HA100" i="2"/>
  <c r="AX100" i="2" s="1"/>
  <c r="HA106" i="2"/>
  <c r="AX106" i="2" s="1"/>
  <c r="HA87" i="2"/>
  <c r="AX87" i="2" s="1"/>
  <c r="HA95" i="2"/>
  <c r="AX95" i="2" s="1"/>
  <c r="HA98" i="2"/>
  <c r="AX98" i="2" s="1"/>
  <c r="HA73" i="2"/>
  <c r="AX73" i="2" s="1"/>
  <c r="HA82" i="2"/>
  <c r="AX82" i="2" s="1"/>
  <c r="BO90" i="2" a="1"/>
  <c r="BO90" i="2" s="1"/>
  <c r="HA93" i="2"/>
  <c r="AX93" i="2" s="1"/>
  <c r="HA116" i="2"/>
  <c r="AX116" i="2" s="1"/>
  <c r="HA119" i="2"/>
  <c r="AX119" i="2" s="1"/>
  <c r="HA74" i="2"/>
  <c r="AX74" i="2" s="1"/>
  <c r="HA88" i="2"/>
  <c r="AX88" i="2" s="1"/>
  <c r="HA96" i="2"/>
  <c r="AX96" i="2" s="1"/>
  <c r="HA65" i="2"/>
  <c r="AX65" i="2" s="1"/>
  <c r="HA71" i="2"/>
  <c r="AX71" i="2" s="1"/>
  <c r="HA86" i="2"/>
  <c r="AX86" i="2" s="1"/>
  <c r="HA94" i="2"/>
  <c r="AX94" i="2" s="1"/>
  <c r="HA110" i="2"/>
  <c r="AX110" i="2" s="1"/>
  <c r="HA113" i="2"/>
  <c r="AX113" i="2" s="1"/>
  <c r="HA120" i="2"/>
  <c r="AX120" i="2" s="1"/>
  <c r="HA130" i="2"/>
  <c r="AX130" i="2" s="1"/>
  <c r="HA89" i="2"/>
  <c r="AX89" i="2" s="1"/>
  <c r="HA91" i="2"/>
  <c r="AX91" i="2" s="1"/>
  <c r="HA131" i="2"/>
  <c r="AX131" i="2" s="1"/>
  <c r="HA134" i="2"/>
  <c r="AX134" i="2" s="1"/>
  <c r="BO86" i="2" a="1"/>
  <c r="BO86" i="2" s="1"/>
  <c r="HA69" i="2"/>
  <c r="AX69" i="2" s="1"/>
  <c r="HA77" i="2"/>
  <c r="AX77" i="2" s="1"/>
  <c r="HA79" i="2"/>
  <c r="AX79" i="2" s="1"/>
  <c r="HA84" i="2"/>
  <c r="AX84" i="2" s="1"/>
  <c r="BO106" i="2" a="1"/>
  <c r="BO106" i="2" s="1"/>
  <c r="HA109" i="2"/>
  <c r="AX109" i="2" s="1"/>
  <c r="HA111" i="2"/>
  <c r="AX111" i="2" s="1"/>
  <c r="HA126" i="2"/>
  <c r="AX126" i="2" s="1"/>
  <c r="HA129" i="2"/>
  <c r="AX129" i="2" s="1"/>
  <c r="HA83" i="2"/>
  <c r="AX83" i="2" s="1"/>
  <c r="BO66" i="2" a="1"/>
  <c r="BO66" i="2" s="1"/>
  <c r="BO74" i="2" a="1"/>
  <c r="BO74" i="2" s="1"/>
  <c r="BO94" i="2" a="1"/>
  <c r="BO94" i="2" s="1"/>
  <c r="HA97" i="2"/>
  <c r="AX97" i="2" s="1"/>
  <c r="HA99" i="2"/>
  <c r="AX99" i="2" s="1"/>
  <c r="HA104" i="2"/>
  <c r="AX104" i="2" s="1"/>
  <c r="HA114" i="2"/>
  <c r="AX114" i="2" s="1"/>
  <c r="HA117" i="2"/>
  <c r="AX117" i="2" s="1"/>
  <c r="HA124" i="2"/>
  <c r="AX124" i="2" s="1"/>
  <c r="HA127" i="2"/>
  <c r="AX127" i="2" s="1"/>
  <c r="HA133" i="2"/>
  <c r="AX133" i="2" s="1"/>
  <c r="HA72" i="2"/>
  <c r="AX72" i="2" s="1"/>
  <c r="BO82" i="2" a="1"/>
  <c r="BO82" i="2" s="1"/>
  <c r="HA85" i="2"/>
  <c r="AX85" i="2" s="1"/>
  <c r="HA92" i="2"/>
  <c r="AX92" i="2" s="1"/>
  <c r="HA115" i="2"/>
  <c r="AX115" i="2" s="1"/>
  <c r="HA67" i="2"/>
  <c r="AX67" i="2" s="1"/>
  <c r="HA75" i="2"/>
  <c r="AX75" i="2" s="1"/>
  <c r="HA80" i="2"/>
  <c r="AX80" i="2" s="1"/>
  <c r="HA105" i="2"/>
  <c r="AX105" i="2" s="1"/>
  <c r="HA107" i="2"/>
  <c r="AX107" i="2" s="1"/>
  <c r="HA112" i="2"/>
  <c r="AX112" i="2" s="1"/>
  <c r="HA128" i="2"/>
  <c r="AX128" i="2" s="1"/>
  <c r="HA68" i="2"/>
  <c r="AX68" i="2" s="1"/>
  <c r="HA76" i="2"/>
  <c r="AX76" i="2" s="1"/>
  <c r="HA101" i="2"/>
  <c r="AX101" i="2" s="1"/>
  <c r="HA103" i="2"/>
  <c r="AX103" i="2" s="1"/>
  <c r="HA108" i="2"/>
  <c r="AX108" i="2" s="1"/>
  <c r="HA122" i="2"/>
  <c r="AX122" i="2" s="1"/>
  <c r="HA125" i="2"/>
  <c r="AX125" i="2" s="1"/>
  <c r="HA132" i="2"/>
  <c r="AX132" i="2" s="1"/>
  <c r="BO115" i="2" a="1"/>
  <c r="BO115" i="2" s="1"/>
  <c r="BO119" i="2" a="1"/>
  <c r="BO119" i="2" s="1"/>
  <c r="BO123" i="2" a="1"/>
  <c r="BO123" i="2" s="1"/>
  <c r="BO127" i="2" a="1"/>
  <c r="BO127" i="2" s="1"/>
  <c r="BO131" i="2" a="1"/>
  <c r="BO131" i="2" s="1"/>
  <c r="BO116" i="2" a="1"/>
  <c r="BO116" i="2" s="1"/>
  <c r="BO120" i="2" a="1"/>
  <c r="BO120" i="2" s="1"/>
  <c r="BO124" i="2" a="1"/>
  <c r="BO124" i="2" s="1"/>
  <c r="BO128" i="2" a="1"/>
  <c r="BO128" i="2" s="1"/>
  <c r="BO132" i="2" a="1"/>
  <c r="BO132" i="2" s="1"/>
  <c r="BO133" i="2" a="1"/>
  <c r="BO133" i="2" s="1"/>
  <c r="BO68" i="2" a="1"/>
  <c r="BO68" i="2" s="1"/>
  <c r="BO72" i="2" a="1"/>
  <c r="BO72" i="2" s="1"/>
  <c r="BO76" i="2" a="1"/>
  <c r="BO76" i="2" s="1"/>
  <c r="BO80" i="2" a="1"/>
  <c r="BO80" i="2" s="1"/>
  <c r="BO84" i="2" a="1"/>
  <c r="BO84" i="2" s="1"/>
  <c r="BO88" i="2" a="1"/>
  <c r="BO88" i="2" s="1"/>
  <c r="BO92" i="2" a="1"/>
  <c r="BO92" i="2" s="1"/>
  <c r="BO96" i="2" a="1"/>
  <c r="BO96" i="2" s="1"/>
  <c r="BO100" i="2" a="1"/>
  <c r="BO100" i="2" s="1"/>
  <c r="BO104" i="2" a="1"/>
  <c r="BO104" i="2" s="1"/>
  <c r="BO108" i="2" a="1"/>
  <c r="BO108" i="2" s="1"/>
  <c r="BO112" i="2" a="1"/>
  <c r="BO112" i="2" s="1"/>
  <c r="BO65" i="2" a="1"/>
  <c r="BO65" i="2" s="1"/>
  <c r="BO69" i="2" a="1"/>
  <c r="BO69" i="2" s="1"/>
  <c r="BO73" i="2" a="1"/>
  <c r="BO73" i="2" s="1"/>
  <c r="BO77" i="2" a="1"/>
  <c r="BO77" i="2" s="1"/>
  <c r="BO81" i="2" a="1"/>
  <c r="BO81" i="2" s="1"/>
  <c r="BO85" i="2" a="1"/>
  <c r="BO85" i="2" s="1"/>
  <c r="BO89" i="2" a="1"/>
  <c r="BO89" i="2" s="1"/>
  <c r="BO93" i="2" a="1"/>
  <c r="BO93" i="2" s="1"/>
  <c r="BO97" i="2" a="1"/>
  <c r="BO97" i="2" s="1"/>
  <c r="BO101" i="2" a="1"/>
  <c r="BO101" i="2" s="1"/>
  <c r="BO105" i="2" a="1"/>
  <c r="BO105" i="2" s="1"/>
  <c r="BO109" i="2" a="1"/>
  <c r="BO109" i="2" s="1"/>
  <c r="BO113" i="2" a="1"/>
  <c r="BO113" i="2" s="1"/>
  <c r="HG42" i="2" l="1"/>
  <c r="HG43" i="2"/>
  <c r="HG44" i="2"/>
  <c r="HG45" i="2"/>
  <c r="HG46" i="2"/>
  <c r="HG47" i="2"/>
  <c r="HG48" i="2"/>
  <c r="HG49" i="2"/>
  <c r="HG50" i="2"/>
  <c r="HG51" i="2"/>
  <c r="HG52" i="2"/>
  <c r="HG53" i="2"/>
  <c r="HG54" i="2"/>
  <c r="HG55" i="2"/>
  <c r="HG56" i="2"/>
  <c r="HG57" i="2"/>
  <c r="HG58" i="2"/>
  <c r="HG59" i="2"/>
  <c r="HG60" i="2"/>
  <c r="HG61" i="2"/>
  <c r="HG62" i="2"/>
  <c r="HG63" i="2"/>
  <c r="HG64" i="2"/>
  <c r="AA27" i="8" l="1"/>
  <c r="S109" i="8"/>
  <c r="S101" i="8"/>
  <c r="S102" i="8"/>
  <c r="S103" i="8"/>
  <c r="S104" i="8"/>
  <c r="S105" i="8"/>
  <c r="S106" i="8"/>
  <c r="S107" i="8"/>
  <c r="S108" i="8"/>
  <c r="S100" i="8"/>
  <c r="S98" i="8"/>
  <c r="S99" i="8"/>
  <c r="S91" i="8"/>
  <c r="S92" i="8"/>
  <c r="S93" i="8"/>
  <c r="S94" i="8"/>
  <c r="S95" i="8"/>
  <c r="S96" i="8"/>
  <c r="S97" i="8"/>
  <c r="S90" i="8"/>
  <c r="S81" i="8"/>
  <c r="S82" i="8"/>
  <c r="S83" i="8"/>
  <c r="S84" i="8"/>
  <c r="S85" i="8"/>
  <c r="S86" i="8"/>
  <c r="S87" i="8"/>
  <c r="S88" i="8"/>
  <c r="S89" i="8"/>
  <c r="S80" i="8"/>
  <c r="S71" i="8"/>
  <c r="S72" i="8"/>
  <c r="S73" i="8"/>
  <c r="S74" i="8"/>
  <c r="S75" i="8"/>
  <c r="S76" i="8"/>
  <c r="S77" i="8"/>
  <c r="S78" i="8"/>
  <c r="S79" i="8"/>
  <c r="S70" i="8"/>
  <c r="S69" i="8"/>
  <c r="S61" i="8"/>
  <c r="S62" i="8"/>
  <c r="S63" i="8"/>
  <c r="S64" i="8"/>
  <c r="S65" i="8"/>
  <c r="S66" i="8"/>
  <c r="S67" i="8"/>
  <c r="S68" i="8"/>
  <c r="S60" i="8"/>
  <c r="S53" i="8"/>
  <c r="S54" i="8"/>
  <c r="S55" i="8"/>
  <c r="S56" i="8"/>
  <c r="S57" i="8"/>
  <c r="S58" i="8"/>
  <c r="S59" i="8"/>
  <c r="S52" i="8"/>
  <c r="S51" i="8"/>
  <c r="S43" i="8"/>
  <c r="S44" i="8"/>
  <c r="S45" i="8"/>
  <c r="S46" i="8"/>
  <c r="S47" i="8"/>
  <c r="S48" i="8"/>
  <c r="S49" i="8"/>
  <c r="S50" i="8"/>
  <c r="S42" i="8"/>
  <c r="S33" i="8"/>
  <c r="S34" i="8"/>
  <c r="S35" i="8"/>
  <c r="S36" i="8"/>
  <c r="S37" i="8"/>
  <c r="S38" i="8"/>
  <c r="S39" i="8"/>
  <c r="S40" i="8"/>
  <c r="S41" i="8"/>
  <c r="S32" i="8"/>
  <c r="S23" i="8"/>
  <c r="S24" i="8"/>
  <c r="S25" i="8"/>
  <c r="S26" i="8"/>
  <c r="S27" i="8"/>
  <c r="S28" i="8"/>
  <c r="S29" i="8"/>
  <c r="S30" i="8"/>
  <c r="S31" i="8"/>
  <c r="S22" i="8"/>
  <c r="D59" i="8"/>
  <c r="AE58" i="8"/>
  <c r="AD58" i="8"/>
  <c r="AC58" i="8"/>
  <c r="AB58" i="8"/>
  <c r="AA58" i="8"/>
  <c r="J58" i="8"/>
  <c r="AE57" i="8"/>
  <c r="AD57" i="8"/>
  <c r="AC57" i="8"/>
  <c r="AB57" i="8"/>
  <c r="AA57" i="8"/>
  <c r="J57" i="8"/>
  <c r="AE56" i="8"/>
  <c r="AD56" i="8"/>
  <c r="AC56" i="8"/>
  <c r="AB56" i="8"/>
  <c r="AA56" i="8"/>
  <c r="J56" i="8"/>
  <c r="AE55" i="8"/>
  <c r="AD55" i="8"/>
  <c r="AC55" i="8"/>
  <c r="AB55" i="8"/>
  <c r="AA55" i="8"/>
  <c r="J55" i="8"/>
  <c r="AE54" i="8"/>
  <c r="AD54" i="8"/>
  <c r="AC54" i="8"/>
  <c r="AB54" i="8"/>
  <c r="AA54" i="8"/>
  <c r="O54" i="8"/>
  <c r="J54" i="8"/>
  <c r="AE53" i="8"/>
  <c r="AD53" i="8"/>
  <c r="AC53" i="8"/>
  <c r="AB53" i="8"/>
  <c r="AA53" i="8"/>
  <c r="J53" i="8"/>
  <c r="AE52" i="8"/>
  <c r="AD52" i="8"/>
  <c r="AC52" i="8"/>
  <c r="AB52" i="8"/>
  <c r="AA52" i="8"/>
  <c r="J52" i="8"/>
  <c r="AE51" i="8"/>
  <c r="AD51" i="8"/>
  <c r="AC51" i="8"/>
  <c r="AB51" i="8"/>
  <c r="AA51" i="8"/>
  <c r="J51" i="8"/>
  <c r="AE50" i="8"/>
  <c r="AD50" i="8"/>
  <c r="AC50" i="8"/>
  <c r="AB50" i="8"/>
  <c r="AA50" i="8"/>
  <c r="J50" i="8"/>
  <c r="AE49" i="8"/>
  <c r="AD49" i="8"/>
  <c r="AB49" i="8"/>
  <c r="AA49" i="8"/>
  <c r="J49" i="8"/>
  <c r="S13" i="8"/>
  <c r="S14" i="8"/>
  <c r="S15" i="8"/>
  <c r="S16" i="8"/>
  <c r="S17" i="8"/>
  <c r="S18" i="8"/>
  <c r="S19" i="8"/>
  <c r="S20" i="8"/>
  <c r="S21" i="8"/>
  <c r="S12" i="8"/>
  <c r="S3" i="8"/>
  <c r="S4" i="8"/>
  <c r="S5" i="8"/>
  <c r="S6" i="8"/>
  <c r="S7" i="8"/>
  <c r="S8" i="8"/>
  <c r="S9" i="8"/>
  <c r="S10" i="8"/>
  <c r="S11" i="8"/>
  <c r="S2" i="8"/>
  <c r="O39" i="8"/>
  <c r="O40" i="8"/>
  <c r="O41" i="8"/>
  <c r="O42" i="8"/>
  <c r="O43" i="8"/>
  <c r="O38" i="8"/>
  <c r="O17" i="8"/>
  <c r="O18" i="8"/>
  <c r="O19" i="8"/>
  <c r="O20" i="8"/>
  <c r="O21" i="8"/>
  <c r="O16" i="8"/>
  <c r="O28" i="8"/>
  <c r="O29" i="8"/>
  <c r="O30" i="8"/>
  <c r="O31" i="8"/>
  <c r="O32" i="8"/>
  <c r="O27" i="8"/>
  <c r="O6" i="8"/>
  <c r="O7" i="8"/>
  <c r="O8" i="8"/>
  <c r="O9" i="8"/>
  <c r="O10" i="8"/>
  <c r="O5" i="8"/>
  <c r="P2" i="19"/>
  <c r="P2" i="15"/>
  <c r="J59" i="8" l="1"/>
  <c r="HG41" i="2"/>
  <c r="W92" i="8"/>
  <c r="X107" i="8"/>
  <c r="AD59" i="8"/>
  <c r="M52" i="8" s="1"/>
  <c r="N52" i="8" s="1"/>
  <c r="P52" i="8" s="1"/>
  <c r="AB59" i="8"/>
  <c r="M50" i="8" s="1"/>
  <c r="N50" i="8" s="1"/>
  <c r="P50" i="8" s="1"/>
  <c r="AC49" i="8"/>
  <c r="AC59" i="8" s="1"/>
  <c r="M51" i="8" s="1"/>
  <c r="AA59" i="8"/>
  <c r="M49" i="8" s="1"/>
  <c r="N49" i="8" s="1"/>
  <c r="P49" i="8" s="1"/>
  <c r="AE59" i="8"/>
  <c r="M53" i="8" s="1"/>
  <c r="N53" i="8" s="1"/>
  <c r="P53" i="8" s="1"/>
  <c r="A35" i="2"/>
  <c r="C7" i="5"/>
  <c r="C7" i="18" s="1"/>
  <c r="D7" i="5"/>
  <c r="D7" i="18" s="1"/>
  <c r="E7" i="5"/>
  <c r="E7" i="18" s="1"/>
  <c r="C8" i="5"/>
  <c r="C8" i="18" s="1"/>
  <c r="D8" i="5"/>
  <c r="D8" i="18" s="1"/>
  <c r="E8" i="5"/>
  <c r="E8" i="18" s="1"/>
  <c r="C9" i="5"/>
  <c r="C9" i="18" s="1"/>
  <c r="D9" i="5"/>
  <c r="D9" i="18" s="1"/>
  <c r="E9" i="5"/>
  <c r="E9" i="18" s="1"/>
  <c r="C10" i="5"/>
  <c r="C10" i="18" s="1"/>
  <c r="D10" i="5"/>
  <c r="D10" i="18" s="1"/>
  <c r="E10" i="5"/>
  <c r="E10" i="18" s="1"/>
  <c r="C11" i="5"/>
  <c r="C11" i="18" s="1"/>
  <c r="D11" i="5"/>
  <c r="D11" i="18" s="1"/>
  <c r="E11" i="5"/>
  <c r="E11" i="18" s="1"/>
  <c r="C12" i="5"/>
  <c r="C12" i="18" s="1"/>
  <c r="D12" i="5"/>
  <c r="D12" i="18" s="1"/>
  <c r="E12" i="5"/>
  <c r="E12" i="18" s="1"/>
  <c r="C13" i="5"/>
  <c r="C13" i="18" s="1"/>
  <c r="D13" i="5"/>
  <c r="D13" i="18" s="1"/>
  <c r="E13" i="5"/>
  <c r="E13" i="18" s="1"/>
  <c r="C14" i="5"/>
  <c r="C14" i="18" s="1"/>
  <c r="D14" i="5"/>
  <c r="D14" i="18" s="1"/>
  <c r="E14" i="5"/>
  <c r="E14" i="18" s="1"/>
  <c r="C15" i="5"/>
  <c r="C15" i="18" s="1"/>
  <c r="D15" i="5"/>
  <c r="D15" i="18" s="1"/>
  <c r="E15" i="5"/>
  <c r="E15" i="18" s="1"/>
  <c r="C16" i="5"/>
  <c r="C16" i="18" s="1"/>
  <c r="D16" i="5"/>
  <c r="D16" i="18" s="1"/>
  <c r="E16" i="5"/>
  <c r="E16" i="18" s="1"/>
  <c r="C17" i="5"/>
  <c r="C17" i="18" s="1"/>
  <c r="D17" i="5"/>
  <c r="D17" i="18" s="1"/>
  <c r="E17" i="5"/>
  <c r="E17" i="18" s="1"/>
  <c r="C18" i="5"/>
  <c r="C18" i="18" s="1"/>
  <c r="D18" i="5"/>
  <c r="D18" i="18" s="1"/>
  <c r="E18" i="5"/>
  <c r="E18" i="18" s="1"/>
  <c r="C19" i="5"/>
  <c r="C19" i="18" s="1"/>
  <c r="D19" i="5"/>
  <c r="D19" i="18" s="1"/>
  <c r="E19" i="5"/>
  <c r="E19" i="18" s="1"/>
  <c r="C20" i="5"/>
  <c r="C20" i="18" s="1"/>
  <c r="D20" i="5"/>
  <c r="D20" i="18" s="1"/>
  <c r="E20" i="5"/>
  <c r="E20" i="18" s="1"/>
  <c r="C21" i="5"/>
  <c r="C21" i="18" s="1"/>
  <c r="D21" i="5"/>
  <c r="D21" i="18" s="1"/>
  <c r="E21" i="5"/>
  <c r="E21" i="18" s="1"/>
  <c r="C22" i="5"/>
  <c r="C22" i="18" s="1"/>
  <c r="D22" i="5"/>
  <c r="D22" i="18" s="1"/>
  <c r="E22" i="5"/>
  <c r="E22" i="18" s="1"/>
  <c r="C23" i="5"/>
  <c r="C23" i="18" s="1"/>
  <c r="D23" i="5"/>
  <c r="D23" i="18" s="1"/>
  <c r="E23" i="5"/>
  <c r="E23" i="18" s="1"/>
  <c r="C24" i="5"/>
  <c r="C24" i="18" s="1"/>
  <c r="D24" i="5"/>
  <c r="D24" i="18" s="1"/>
  <c r="E24" i="5"/>
  <c r="E24" i="18" s="1"/>
  <c r="C25" i="5"/>
  <c r="C25" i="18" s="1"/>
  <c r="D25" i="5"/>
  <c r="D25" i="18" s="1"/>
  <c r="E25" i="5"/>
  <c r="E25" i="18" s="1"/>
  <c r="C26" i="5"/>
  <c r="C26" i="18" s="1"/>
  <c r="D26" i="5"/>
  <c r="D26" i="18" s="1"/>
  <c r="E26" i="5"/>
  <c r="E26" i="18" s="1"/>
  <c r="C27" i="5"/>
  <c r="C27" i="18" s="1"/>
  <c r="D27" i="5"/>
  <c r="D27" i="18" s="1"/>
  <c r="E27" i="5"/>
  <c r="E27" i="18" s="1"/>
  <c r="C28" i="5"/>
  <c r="C28" i="18" s="1"/>
  <c r="D28" i="5"/>
  <c r="D28" i="18" s="1"/>
  <c r="E28" i="5"/>
  <c r="E28" i="18" s="1"/>
  <c r="C29" i="5"/>
  <c r="C29" i="18" s="1"/>
  <c r="D29" i="5"/>
  <c r="D29" i="18" s="1"/>
  <c r="E29" i="5"/>
  <c r="E29" i="18" s="1"/>
  <c r="C30" i="5"/>
  <c r="C30" i="18" s="1"/>
  <c r="D30" i="5"/>
  <c r="D30" i="18" s="1"/>
  <c r="E30" i="5"/>
  <c r="E30" i="18" s="1"/>
  <c r="C31" i="5"/>
  <c r="C31" i="18" s="1"/>
  <c r="D31" i="5"/>
  <c r="D31" i="18" s="1"/>
  <c r="E31" i="5"/>
  <c r="E31" i="18" s="1"/>
  <c r="C32" i="5"/>
  <c r="C32" i="18" s="1"/>
  <c r="D32" i="5"/>
  <c r="D32" i="18" s="1"/>
  <c r="E32" i="5"/>
  <c r="E32" i="18" s="1"/>
  <c r="C33" i="5"/>
  <c r="C33" i="18" s="1"/>
  <c r="D33" i="5"/>
  <c r="D33" i="18" s="1"/>
  <c r="E33" i="5"/>
  <c r="E33" i="18" s="1"/>
  <c r="C34" i="5"/>
  <c r="C34" i="18" s="1"/>
  <c r="D34" i="5"/>
  <c r="D34" i="18" s="1"/>
  <c r="E34" i="5"/>
  <c r="E34" i="18" s="1"/>
  <c r="C35" i="5"/>
  <c r="C35" i="18" s="1"/>
  <c r="D35" i="5"/>
  <c r="D35" i="18" s="1"/>
  <c r="E35" i="5"/>
  <c r="E35" i="18" s="1"/>
  <c r="X7" i="18"/>
  <c r="Y7" i="18"/>
  <c r="X8" i="18"/>
  <c r="Y8" i="18"/>
  <c r="X9" i="18"/>
  <c r="Y9" i="18"/>
  <c r="X10" i="18"/>
  <c r="Y10" i="18"/>
  <c r="X11" i="18"/>
  <c r="Y11" i="18"/>
  <c r="X12" i="18"/>
  <c r="Y12" i="18"/>
  <c r="X13" i="18"/>
  <c r="Y13" i="18"/>
  <c r="X14" i="18"/>
  <c r="Y14" i="18"/>
  <c r="X15" i="18"/>
  <c r="Y15" i="18"/>
  <c r="X16" i="18"/>
  <c r="Y16" i="18"/>
  <c r="X17" i="18"/>
  <c r="Y17" i="18"/>
  <c r="X18" i="18"/>
  <c r="Y18" i="18"/>
  <c r="X19" i="18"/>
  <c r="Y19" i="18"/>
  <c r="X20" i="18"/>
  <c r="Y20" i="18"/>
  <c r="X21" i="18"/>
  <c r="Y21" i="18"/>
  <c r="X22" i="18"/>
  <c r="Y22" i="18"/>
  <c r="X23" i="18"/>
  <c r="Y23" i="18"/>
  <c r="X24" i="18"/>
  <c r="Y24" i="18"/>
  <c r="X25" i="18"/>
  <c r="Y25" i="18"/>
  <c r="X26" i="18"/>
  <c r="Y26" i="18"/>
  <c r="X27" i="18"/>
  <c r="Y27" i="18"/>
  <c r="X28" i="18"/>
  <c r="Y28" i="18"/>
  <c r="X29" i="18"/>
  <c r="Y29" i="18"/>
  <c r="X30" i="18"/>
  <c r="Y30" i="18"/>
  <c r="X31" i="18"/>
  <c r="Y31" i="18"/>
  <c r="X32" i="18"/>
  <c r="Y32" i="18"/>
  <c r="X33" i="18"/>
  <c r="Y33" i="18"/>
  <c r="X34" i="18"/>
  <c r="Y34" i="18"/>
  <c r="X35" i="18"/>
  <c r="Y35" i="18"/>
  <c r="Y6" i="18"/>
  <c r="X6" i="18"/>
  <c r="W6" i="18"/>
  <c r="W7" i="18"/>
  <c r="W8" i="18"/>
  <c r="W9" i="18"/>
  <c r="W10" i="18"/>
  <c r="W11" i="18"/>
  <c r="W12" i="18"/>
  <c r="W13" i="18"/>
  <c r="W14" i="18"/>
  <c r="W15" i="18"/>
  <c r="W16" i="18"/>
  <c r="W17" i="18"/>
  <c r="W18" i="18"/>
  <c r="W19" i="18"/>
  <c r="W20" i="18"/>
  <c r="W21" i="18"/>
  <c r="W22" i="18"/>
  <c r="W23" i="18"/>
  <c r="W24" i="18"/>
  <c r="W25" i="18"/>
  <c r="W26" i="18"/>
  <c r="W27" i="18"/>
  <c r="W28" i="18"/>
  <c r="W29" i="18"/>
  <c r="W30" i="18"/>
  <c r="W31" i="18"/>
  <c r="W32" i="18"/>
  <c r="W33" i="18"/>
  <c r="W34" i="18"/>
  <c r="W35" i="18"/>
  <c r="O7" i="18"/>
  <c r="P7" i="18"/>
  <c r="Q7" i="18"/>
  <c r="R7" i="18"/>
  <c r="O8" i="18"/>
  <c r="P8" i="18"/>
  <c r="Q8" i="18"/>
  <c r="R8" i="18"/>
  <c r="O9" i="18"/>
  <c r="P9" i="18"/>
  <c r="Q9" i="18"/>
  <c r="R9" i="18"/>
  <c r="O10" i="18"/>
  <c r="P10" i="18"/>
  <c r="Q10" i="18"/>
  <c r="R10" i="18"/>
  <c r="O11" i="18"/>
  <c r="P11" i="18"/>
  <c r="Q11" i="18"/>
  <c r="R11" i="18"/>
  <c r="O12" i="18"/>
  <c r="P12" i="18"/>
  <c r="Q12" i="18"/>
  <c r="R12" i="18"/>
  <c r="O13" i="18"/>
  <c r="P13" i="18"/>
  <c r="Q13" i="18"/>
  <c r="R13" i="18"/>
  <c r="O14" i="18"/>
  <c r="P14" i="18"/>
  <c r="Q14" i="18"/>
  <c r="R14" i="18"/>
  <c r="O15" i="18"/>
  <c r="P15" i="18"/>
  <c r="Q15" i="18"/>
  <c r="R15" i="18"/>
  <c r="O16" i="18"/>
  <c r="P16" i="18"/>
  <c r="Q16" i="18"/>
  <c r="R16" i="18"/>
  <c r="O17" i="18"/>
  <c r="P17" i="18"/>
  <c r="Q17" i="18"/>
  <c r="R17" i="18"/>
  <c r="O18" i="18"/>
  <c r="P18" i="18"/>
  <c r="Q18" i="18"/>
  <c r="R18" i="18"/>
  <c r="O19" i="18"/>
  <c r="P19" i="18"/>
  <c r="Q19" i="18"/>
  <c r="R19" i="18"/>
  <c r="O20" i="18"/>
  <c r="P20" i="18"/>
  <c r="Q20" i="18"/>
  <c r="R20" i="18"/>
  <c r="O21" i="18"/>
  <c r="P21" i="18"/>
  <c r="Q21" i="18"/>
  <c r="R21" i="18"/>
  <c r="O22" i="18"/>
  <c r="P22" i="18"/>
  <c r="Q22" i="18"/>
  <c r="R22" i="18"/>
  <c r="O23" i="18"/>
  <c r="P23" i="18"/>
  <c r="Q23" i="18"/>
  <c r="R23" i="18"/>
  <c r="O24" i="18"/>
  <c r="P24" i="18"/>
  <c r="Q24" i="18"/>
  <c r="R24" i="18"/>
  <c r="O25" i="18"/>
  <c r="P25" i="18"/>
  <c r="Q25" i="18"/>
  <c r="R25" i="18"/>
  <c r="O26" i="18"/>
  <c r="P26" i="18"/>
  <c r="Q26" i="18"/>
  <c r="R26" i="18"/>
  <c r="O27" i="18"/>
  <c r="P27" i="18"/>
  <c r="Q27" i="18"/>
  <c r="R27" i="18"/>
  <c r="O28" i="18"/>
  <c r="P28" i="18"/>
  <c r="Q28" i="18"/>
  <c r="R28" i="18"/>
  <c r="O29" i="18"/>
  <c r="P29" i="18"/>
  <c r="Q29" i="18"/>
  <c r="R29" i="18"/>
  <c r="O30" i="18"/>
  <c r="P30" i="18"/>
  <c r="Q30" i="18"/>
  <c r="R30" i="18"/>
  <c r="O31" i="18"/>
  <c r="P31" i="18"/>
  <c r="Q31" i="18"/>
  <c r="R31" i="18"/>
  <c r="O32" i="18"/>
  <c r="P32" i="18"/>
  <c r="Q32" i="18"/>
  <c r="R32" i="18"/>
  <c r="O33" i="18"/>
  <c r="P33" i="18"/>
  <c r="Q33" i="18"/>
  <c r="R33" i="18"/>
  <c r="O34" i="18"/>
  <c r="P34" i="18"/>
  <c r="Q34" i="18"/>
  <c r="R34" i="18"/>
  <c r="O35" i="18"/>
  <c r="P35" i="18"/>
  <c r="Q35" i="18"/>
  <c r="R35" i="18"/>
  <c r="P6" i="18"/>
  <c r="Q6" i="18"/>
  <c r="R6" i="18"/>
  <c r="O6" i="18"/>
  <c r="F7" i="18"/>
  <c r="G7" i="18"/>
  <c r="H7" i="18"/>
  <c r="I7" i="18"/>
  <c r="J7" i="18"/>
  <c r="F8" i="18"/>
  <c r="G8" i="18"/>
  <c r="H8" i="18"/>
  <c r="I8" i="18"/>
  <c r="J8" i="18"/>
  <c r="F9" i="18"/>
  <c r="G9" i="18"/>
  <c r="H9" i="18"/>
  <c r="I9" i="18"/>
  <c r="J9" i="18"/>
  <c r="F10" i="18"/>
  <c r="G10" i="18"/>
  <c r="H10" i="18"/>
  <c r="I10" i="18"/>
  <c r="J10" i="18"/>
  <c r="F11" i="18"/>
  <c r="G11" i="18"/>
  <c r="H11" i="18"/>
  <c r="I11" i="18"/>
  <c r="J11" i="18"/>
  <c r="F12" i="18"/>
  <c r="G12" i="18"/>
  <c r="H12" i="18"/>
  <c r="I12" i="18"/>
  <c r="J12" i="18"/>
  <c r="F13" i="18"/>
  <c r="G13" i="18"/>
  <c r="H13" i="18"/>
  <c r="I13" i="18"/>
  <c r="J13" i="18"/>
  <c r="F14" i="18"/>
  <c r="G14" i="18"/>
  <c r="H14" i="18"/>
  <c r="I14" i="18"/>
  <c r="J14" i="18"/>
  <c r="F15" i="18"/>
  <c r="G15" i="18"/>
  <c r="H15" i="18"/>
  <c r="I15" i="18"/>
  <c r="J15" i="18"/>
  <c r="F16" i="18"/>
  <c r="G16" i="18"/>
  <c r="H16" i="18"/>
  <c r="I16" i="18"/>
  <c r="J16" i="18"/>
  <c r="F17" i="18"/>
  <c r="G17" i="18"/>
  <c r="H17" i="18"/>
  <c r="I17" i="18"/>
  <c r="J17" i="18"/>
  <c r="F18" i="18"/>
  <c r="G18" i="18"/>
  <c r="H18" i="18"/>
  <c r="I18" i="18"/>
  <c r="J18" i="18"/>
  <c r="F19" i="18"/>
  <c r="G19" i="18"/>
  <c r="H19" i="18"/>
  <c r="I19" i="18"/>
  <c r="J19" i="18"/>
  <c r="F20" i="18"/>
  <c r="G20" i="18"/>
  <c r="H20" i="18"/>
  <c r="I20" i="18"/>
  <c r="J20" i="18"/>
  <c r="F21" i="18"/>
  <c r="G21" i="18"/>
  <c r="H21" i="18"/>
  <c r="I21" i="18"/>
  <c r="J21" i="18"/>
  <c r="F22" i="18"/>
  <c r="G22" i="18"/>
  <c r="H22" i="18"/>
  <c r="I22" i="18"/>
  <c r="J22" i="18"/>
  <c r="F23" i="18"/>
  <c r="G23" i="18"/>
  <c r="H23" i="18"/>
  <c r="I23" i="18"/>
  <c r="J23" i="18"/>
  <c r="F24" i="18"/>
  <c r="G24" i="18"/>
  <c r="H24" i="18"/>
  <c r="I24" i="18"/>
  <c r="J24" i="18"/>
  <c r="F25" i="18"/>
  <c r="G25" i="18"/>
  <c r="H25" i="18"/>
  <c r="I25" i="18"/>
  <c r="J25" i="18"/>
  <c r="F26" i="18"/>
  <c r="G26" i="18"/>
  <c r="H26" i="18"/>
  <c r="I26" i="18"/>
  <c r="J26" i="18"/>
  <c r="F27" i="18"/>
  <c r="G27" i="18"/>
  <c r="H27" i="18"/>
  <c r="I27" i="18"/>
  <c r="J27" i="18"/>
  <c r="F28" i="18"/>
  <c r="G28" i="18"/>
  <c r="H28" i="18"/>
  <c r="I28" i="18"/>
  <c r="J28" i="18"/>
  <c r="F29" i="18"/>
  <c r="G29" i="18"/>
  <c r="H29" i="18"/>
  <c r="I29" i="18"/>
  <c r="J29" i="18"/>
  <c r="F30" i="18"/>
  <c r="G30" i="18"/>
  <c r="H30" i="18"/>
  <c r="I30" i="18"/>
  <c r="J30" i="18"/>
  <c r="F31" i="18"/>
  <c r="G31" i="18"/>
  <c r="H31" i="18"/>
  <c r="I31" i="18"/>
  <c r="J31" i="18"/>
  <c r="F32" i="18"/>
  <c r="G32" i="18"/>
  <c r="H32" i="18"/>
  <c r="I32" i="18"/>
  <c r="J32" i="18"/>
  <c r="F33" i="18"/>
  <c r="G33" i="18"/>
  <c r="H33" i="18"/>
  <c r="I33" i="18"/>
  <c r="J33" i="18"/>
  <c r="F34" i="18"/>
  <c r="G34" i="18"/>
  <c r="H34" i="18"/>
  <c r="I34" i="18"/>
  <c r="J34" i="18"/>
  <c r="F35" i="18"/>
  <c r="G35" i="18"/>
  <c r="H35" i="18"/>
  <c r="I35" i="18"/>
  <c r="J35" i="18"/>
  <c r="F6" i="18"/>
  <c r="G6" i="18"/>
  <c r="H6" i="18"/>
  <c r="I6" i="18"/>
  <c r="J6" i="18"/>
  <c r="BA43" i="2"/>
  <c r="BA44" i="2"/>
  <c r="BA45" i="2"/>
  <c r="BA46" i="2"/>
  <c r="BA47" i="2"/>
  <c r="BA48" i="2"/>
  <c r="BA49" i="2"/>
  <c r="BA50" i="2"/>
  <c r="BA51" i="2"/>
  <c r="BA52" i="2"/>
  <c r="BA53" i="2"/>
  <c r="BA54" i="2"/>
  <c r="BA55" i="2"/>
  <c r="BA56" i="2"/>
  <c r="BA57" i="2"/>
  <c r="BA58" i="2"/>
  <c r="BA59" i="2"/>
  <c r="BA60" i="2"/>
  <c r="BA61" i="2"/>
  <c r="BA62" i="2"/>
  <c r="BA63" i="2"/>
  <c r="BA64" i="2"/>
  <c r="BO55" i="2" a="1"/>
  <c r="BO55" i="2" s="1"/>
  <c r="BO56" i="2" a="1"/>
  <c r="BO56" i="2" s="1"/>
  <c r="BO57" i="2" a="1"/>
  <c r="BO57" i="2" s="1"/>
  <c r="BO58" i="2" a="1"/>
  <c r="BO58" i="2" s="1"/>
  <c r="BO59" i="2" a="1"/>
  <c r="BO59" i="2" s="1"/>
  <c r="BO60" i="2" a="1"/>
  <c r="BO60" i="2" s="1"/>
  <c r="BO61" i="2" a="1"/>
  <c r="BO61" i="2" s="1"/>
  <c r="BO62" i="2" a="1"/>
  <c r="BO62" i="2" s="1"/>
  <c r="BO63" i="2" a="1"/>
  <c r="BO63" i="2" s="1"/>
  <c r="BO64" i="2" a="1"/>
  <c r="BO64" i="2" s="1"/>
  <c r="U70" i="8" l="1"/>
  <c r="U76" i="8"/>
  <c r="U84" i="8"/>
  <c r="U71" i="8"/>
  <c r="U75" i="8"/>
  <c r="U79" i="8"/>
  <c r="U83" i="8"/>
  <c r="U87" i="8"/>
  <c r="U88" i="8"/>
  <c r="U74" i="8"/>
  <c r="U78" i="8"/>
  <c r="U82" i="8"/>
  <c r="U86" i="8"/>
  <c r="U80" i="8"/>
  <c r="U73" i="8"/>
  <c r="U77" i="8"/>
  <c r="U81" i="8"/>
  <c r="U85" i="8"/>
  <c r="U89" i="8"/>
  <c r="U72" i="8"/>
  <c r="W70" i="8"/>
  <c r="W81" i="8"/>
  <c r="W72" i="8"/>
  <c r="W76" i="8"/>
  <c r="W80" i="8"/>
  <c r="W84" i="8"/>
  <c r="W88" i="8"/>
  <c r="W77" i="8"/>
  <c r="W89" i="8"/>
  <c r="W71" i="8"/>
  <c r="W75" i="8"/>
  <c r="W79" i="8"/>
  <c r="W83" i="8"/>
  <c r="W87" i="8"/>
  <c r="W74" i="8"/>
  <c r="W78" i="8"/>
  <c r="W82" i="8"/>
  <c r="W86" i="8"/>
  <c r="W73" i="8"/>
  <c r="W85" i="8"/>
  <c r="X70" i="8"/>
  <c r="X73" i="8"/>
  <c r="X77" i="8"/>
  <c r="X81" i="8"/>
  <c r="X85" i="8"/>
  <c r="X89" i="8"/>
  <c r="X72" i="8"/>
  <c r="X76" i="8"/>
  <c r="X80" i="8"/>
  <c r="X84" i="8"/>
  <c r="X88" i="8"/>
  <c r="X71" i="8"/>
  <c r="X75" i="8"/>
  <c r="X79" i="8"/>
  <c r="X83" i="8"/>
  <c r="X87" i="8"/>
  <c r="X74" i="8"/>
  <c r="X78" i="8"/>
  <c r="X82" i="8"/>
  <c r="X86" i="8"/>
  <c r="T70" i="8"/>
  <c r="T71" i="8"/>
  <c r="T75" i="8"/>
  <c r="T79" i="8"/>
  <c r="T83" i="8"/>
  <c r="T87" i="8"/>
  <c r="T74" i="8"/>
  <c r="T78" i="8"/>
  <c r="T82" i="8"/>
  <c r="T86" i="8"/>
  <c r="T73" i="8"/>
  <c r="T77" i="8"/>
  <c r="T81" i="8"/>
  <c r="T85" i="8"/>
  <c r="T89" i="8"/>
  <c r="T72" i="8"/>
  <c r="T76" i="8"/>
  <c r="T80" i="8"/>
  <c r="T84" i="8"/>
  <c r="T88" i="8"/>
  <c r="X108" i="8"/>
  <c r="W95" i="8"/>
  <c r="X92" i="8"/>
  <c r="Y109" i="8"/>
  <c r="X100" i="8"/>
  <c r="W102" i="8"/>
  <c r="W105" i="8"/>
  <c r="W109" i="8"/>
  <c r="W90" i="8"/>
  <c r="W100" i="8"/>
  <c r="W99" i="8"/>
  <c r="W96" i="8"/>
  <c r="W97" i="8"/>
  <c r="X105" i="8"/>
  <c r="W93" i="8"/>
  <c r="X103" i="8"/>
  <c r="W103" i="8"/>
  <c r="X102" i="8"/>
  <c r="X99" i="8"/>
  <c r="W98" i="8"/>
  <c r="W108" i="8"/>
  <c r="W94" i="8"/>
  <c r="W91" i="8"/>
  <c r="W107" i="8"/>
  <c r="W104" i="8"/>
  <c r="W101" i="8"/>
  <c r="X101" i="8"/>
  <c r="X94" i="8"/>
  <c r="X91" i="8"/>
  <c r="W106" i="8"/>
  <c r="X104" i="8"/>
  <c r="X96" i="8"/>
  <c r="X93" i="8"/>
  <c r="X109" i="8"/>
  <c r="X97" i="8"/>
  <c r="X95" i="8"/>
  <c r="X98" i="8"/>
  <c r="X106" i="8"/>
  <c r="X90" i="8"/>
  <c r="T91" i="8"/>
  <c r="T99" i="8"/>
  <c r="T107" i="8"/>
  <c r="T96" i="8"/>
  <c r="T104" i="8"/>
  <c r="T93" i="8"/>
  <c r="T101" i="8"/>
  <c r="T109" i="8"/>
  <c r="T102" i="8"/>
  <c r="T98" i="8"/>
  <c r="T106" i="8"/>
  <c r="T90" i="8"/>
  <c r="T95" i="8"/>
  <c r="T103" i="8"/>
  <c r="T92" i="8"/>
  <c r="T100" i="8"/>
  <c r="T108" i="8"/>
  <c r="T94" i="8"/>
  <c r="T97" i="8"/>
  <c r="T105" i="8"/>
  <c r="M54" i="8"/>
  <c r="N54" i="8" s="1"/>
  <c r="P54" i="8" s="1"/>
  <c r="BA35" i="2"/>
  <c r="T24" i="5"/>
  <c r="S24" i="5"/>
  <c r="T24" i="18" s="1"/>
  <c r="R24" i="5"/>
  <c r="S24" i="18" s="1"/>
  <c r="M24" i="5"/>
  <c r="M24" i="18" s="1"/>
  <c r="L24" i="5"/>
  <c r="L24" i="18" s="1"/>
  <c r="K24" i="5"/>
  <c r="K24" i="18" s="1"/>
  <c r="T23" i="5"/>
  <c r="S23" i="5"/>
  <c r="T23" i="18" s="1"/>
  <c r="R23" i="5"/>
  <c r="S23" i="18" s="1"/>
  <c r="M23" i="5"/>
  <c r="M23" i="18" s="1"/>
  <c r="L23" i="5"/>
  <c r="L23" i="18" s="1"/>
  <c r="K23" i="5"/>
  <c r="K23" i="18" s="1"/>
  <c r="T22" i="5"/>
  <c r="S22" i="5"/>
  <c r="T22" i="18" s="1"/>
  <c r="R22" i="5"/>
  <c r="S22" i="18" s="1"/>
  <c r="M22" i="5"/>
  <c r="M22" i="18" s="1"/>
  <c r="L22" i="5"/>
  <c r="L22" i="18" s="1"/>
  <c r="K22" i="5"/>
  <c r="K22" i="18" s="1"/>
  <c r="T21" i="5"/>
  <c r="S21" i="5"/>
  <c r="T21" i="18" s="1"/>
  <c r="R21" i="5"/>
  <c r="S21" i="18" s="1"/>
  <c r="M21" i="5"/>
  <c r="M21" i="18" s="1"/>
  <c r="L21" i="5"/>
  <c r="L21" i="18" s="1"/>
  <c r="K21" i="5"/>
  <c r="K21" i="18" s="1"/>
  <c r="T20" i="5"/>
  <c r="S20" i="5"/>
  <c r="T20" i="18" s="1"/>
  <c r="R20" i="5"/>
  <c r="S20" i="18" s="1"/>
  <c r="M20" i="5"/>
  <c r="M20" i="18" s="1"/>
  <c r="L20" i="5"/>
  <c r="L20" i="18" s="1"/>
  <c r="K20" i="5"/>
  <c r="K20" i="18" s="1"/>
  <c r="T19" i="5"/>
  <c r="S19" i="5"/>
  <c r="T19" i="18" s="1"/>
  <c r="R19" i="5"/>
  <c r="S19" i="18" s="1"/>
  <c r="M19" i="5"/>
  <c r="M19" i="18" s="1"/>
  <c r="L19" i="5"/>
  <c r="L19" i="18" s="1"/>
  <c r="K19" i="5"/>
  <c r="K19" i="18" s="1"/>
  <c r="T18" i="5"/>
  <c r="S18" i="5"/>
  <c r="T18" i="18" s="1"/>
  <c r="R18" i="5"/>
  <c r="S18" i="18" s="1"/>
  <c r="M18" i="5"/>
  <c r="M18" i="18" s="1"/>
  <c r="L18" i="5"/>
  <c r="L18" i="18" s="1"/>
  <c r="K18" i="5"/>
  <c r="K18" i="18" s="1"/>
  <c r="T17" i="5"/>
  <c r="S17" i="5"/>
  <c r="T17" i="18" s="1"/>
  <c r="R17" i="5"/>
  <c r="S17" i="18" s="1"/>
  <c r="M17" i="5"/>
  <c r="M17" i="18" s="1"/>
  <c r="L17" i="5"/>
  <c r="L17" i="18" s="1"/>
  <c r="K17" i="5"/>
  <c r="K17" i="18" s="1"/>
  <c r="T16" i="5"/>
  <c r="S16" i="5"/>
  <c r="T16" i="18" s="1"/>
  <c r="R16" i="5"/>
  <c r="S16" i="18" s="1"/>
  <c r="M16" i="5"/>
  <c r="M16" i="18" s="1"/>
  <c r="L16" i="5"/>
  <c r="L16" i="18" s="1"/>
  <c r="K16" i="5"/>
  <c r="K16" i="18" s="1"/>
  <c r="T15" i="5"/>
  <c r="S15" i="5"/>
  <c r="T15" i="18" s="1"/>
  <c r="R15" i="5"/>
  <c r="S15" i="18" s="1"/>
  <c r="M15" i="5"/>
  <c r="M15" i="18" s="1"/>
  <c r="L15" i="5"/>
  <c r="L15" i="18" s="1"/>
  <c r="K15" i="5"/>
  <c r="K15" i="18" s="1"/>
  <c r="T7" i="5"/>
  <c r="T8" i="5"/>
  <c r="T9" i="5"/>
  <c r="T10" i="5"/>
  <c r="T11" i="5"/>
  <c r="T12" i="5"/>
  <c r="T13" i="5"/>
  <c r="T14" i="5"/>
  <c r="T25" i="5"/>
  <c r="T26" i="5"/>
  <c r="T27" i="5"/>
  <c r="T28" i="5"/>
  <c r="T29" i="5"/>
  <c r="T30" i="5"/>
  <c r="T31" i="5"/>
  <c r="T32" i="5"/>
  <c r="T33" i="5"/>
  <c r="T34" i="5"/>
  <c r="T35" i="5"/>
  <c r="R7" i="5"/>
  <c r="S7" i="18" s="1"/>
  <c r="R8" i="5"/>
  <c r="S8" i="18" s="1"/>
  <c r="R9" i="5"/>
  <c r="S9" i="18" s="1"/>
  <c r="R10" i="5"/>
  <c r="S10" i="18" s="1"/>
  <c r="R11" i="5"/>
  <c r="S11" i="18" s="1"/>
  <c r="R12" i="5"/>
  <c r="S12" i="18" s="1"/>
  <c r="R13" i="5"/>
  <c r="S13" i="18" s="1"/>
  <c r="R14" i="5"/>
  <c r="S14" i="18" s="1"/>
  <c r="R25" i="5"/>
  <c r="S25" i="18" s="1"/>
  <c r="R26" i="5"/>
  <c r="S26" i="18" s="1"/>
  <c r="R27" i="5"/>
  <c r="S27" i="18" s="1"/>
  <c r="R28" i="5"/>
  <c r="S28" i="18" s="1"/>
  <c r="R29" i="5"/>
  <c r="S29" i="18" s="1"/>
  <c r="R30" i="5"/>
  <c r="S30" i="18" s="1"/>
  <c r="R31" i="5"/>
  <c r="S31" i="18" s="1"/>
  <c r="R32" i="5"/>
  <c r="S32" i="18" s="1"/>
  <c r="R33" i="5"/>
  <c r="S33" i="18" s="1"/>
  <c r="R34" i="5"/>
  <c r="S34" i="18" s="1"/>
  <c r="R35" i="5"/>
  <c r="S35" i="18" s="1"/>
  <c r="R6" i="5"/>
  <c r="S6" i="18" s="1"/>
  <c r="S7" i="5"/>
  <c r="T7" i="18" s="1"/>
  <c r="S8" i="5"/>
  <c r="T8" i="18" s="1"/>
  <c r="S9" i="5"/>
  <c r="T9" i="18" s="1"/>
  <c r="S10" i="5"/>
  <c r="T10" i="18" s="1"/>
  <c r="S11" i="5"/>
  <c r="T11" i="18" s="1"/>
  <c r="S12" i="5"/>
  <c r="T12" i="18" s="1"/>
  <c r="S13" i="5"/>
  <c r="T13" i="18" s="1"/>
  <c r="S14" i="5"/>
  <c r="T14" i="18" s="1"/>
  <c r="S25" i="5"/>
  <c r="T25" i="18" s="1"/>
  <c r="S26" i="5"/>
  <c r="T26" i="18" s="1"/>
  <c r="S27" i="5"/>
  <c r="T27" i="18" s="1"/>
  <c r="S28" i="5"/>
  <c r="T28" i="18" s="1"/>
  <c r="S29" i="5"/>
  <c r="T29" i="18" s="1"/>
  <c r="S30" i="5"/>
  <c r="T30" i="18" s="1"/>
  <c r="S31" i="5"/>
  <c r="T31" i="18" s="1"/>
  <c r="S32" i="5"/>
  <c r="T32" i="18" s="1"/>
  <c r="S33" i="5"/>
  <c r="T33" i="18" s="1"/>
  <c r="S34" i="5"/>
  <c r="T34" i="18" s="1"/>
  <c r="S35" i="5"/>
  <c r="T35" i="18" s="1"/>
  <c r="S6" i="5"/>
  <c r="T6" i="18" s="1"/>
  <c r="L25" i="5"/>
  <c r="L25" i="18" s="1"/>
  <c r="L26" i="5"/>
  <c r="L26" i="18" s="1"/>
  <c r="L27" i="5"/>
  <c r="L27" i="18" s="1"/>
  <c r="L28" i="5"/>
  <c r="L28" i="18" s="1"/>
  <c r="L29" i="5"/>
  <c r="L29" i="18" s="1"/>
  <c r="L30" i="5"/>
  <c r="L30" i="18" s="1"/>
  <c r="L31" i="5"/>
  <c r="L31" i="18" s="1"/>
  <c r="L32" i="5"/>
  <c r="L32" i="18" s="1"/>
  <c r="L33" i="5"/>
  <c r="L33" i="18" s="1"/>
  <c r="L34" i="5"/>
  <c r="L34" i="18" s="1"/>
  <c r="L35" i="5"/>
  <c r="L35" i="18" s="1"/>
  <c r="L7" i="5"/>
  <c r="L7" i="18" s="1"/>
  <c r="L8" i="5"/>
  <c r="L8" i="18" s="1"/>
  <c r="L9" i="5"/>
  <c r="L9" i="18" s="1"/>
  <c r="L10" i="5"/>
  <c r="L10" i="18" s="1"/>
  <c r="L11" i="5"/>
  <c r="L11" i="18" s="1"/>
  <c r="L12" i="5"/>
  <c r="L12" i="18" s="1"/>
  <c r="L13" i="5"/>
  <c r="L13" i="18" s="1"/>
  <c r="L14" i="5"/>
  <c r="L14" i="18" s="1"/>
  <c r="L6" i="5"/>
  <c r="L6" i="18" s="1"/>
  <c r="U30" i="18" l="1"/>
  <c r="BD59" i="2"/>
  <c r="U12" i="18"/>
  <c r="BD46" i="2"/>
  <c r="U17" i="18"/>
  <c r="BD50" i="2"/>
  <c r="U21" i="18"/>
  <c r="U10" i="18"/>
  <c r="BD45" i="2"/>
  <c r="U16" i="18"/>
  <c r="BD58" i="2"/>
  <c r="U29" i="18"/>
  <c r="U11" i="18"/>
  <c r="U28" i="18"/>
  <c r="BD57" i="2"/>
  <c r="U34" i="18"/>
  <c r="BD63" i="2"/>
  <c r="U8" i="18"/>
  <c r="U15" i="18"/>
  <c r="BD44" i="2"/>
  <c r="BD52" i="2"/>
  <c r="U23" i="18"/>
  <c r="BD53" i="2"/>
  <c r="U24" i="18"/>
  <c r="U35" i="18"/>
  <c r="BD64" i="2"/>
  <c r="U27" i="18"/>
  <c r="BD56" i="2"/>
  <c r="U9" i="18"/>
  <c r="BD62" i="2"/>
  <c r="U33" i="18"/>
  <c r="BD54" i="2"/>
  <c r="U25" i="18"/>
  <c r="U7" i="18"/>
  <c r="U26" i="18"/>
  <c r="BD55" i="2"/>
  <c r="U19" i="18"/>
  <c r="BD48" i="2"/>
  <c r="BD61" i="2"/>
  <c r="U32" i="18"/>
  <c r="U14" i="18"/>
  <c r="U18" i="18"/>
  <c r="BD47" i="2"/>
  <c r="U22" i="18"/>
  <c r="BD51" i="2"/>
  <c r="U20" i="18"/>
  <c r="BD49" i="2"/>
  <c r="U31" i="18"/>
  <c r="BD60" i="2"/>
  <c r="U13" i="18"/>
  <c r="Y70" i="8"/>
  <c r="Y86" i="8"/>
  <c r="Y73" i="8"/>
  <c r="Y77" i="8"/>
  <c r="Y81" i="8"/>
  <c r="Y85" i="8"/>
  <c r="Y89" i="8"/>
  <c r="Y78" i="8"/>
  <c r="Y72" i="8"/>
  <c r="Y76" i="8"/>
  <c r="Y80" i="8"/>
  <c r="Y84" i="8"/>
  <c r="Y88" i="8"/>
  <c r="Y74" i="8"/>
  <c r="Y71" i="8"/>
  <c r="Y75" i="8"/>
  <c r="Y79" i="8"/>
  <c r="Y83" i="8"/>
  <c r="Y87" i="8"/>
  <c r="Y82" i="8"/>
  <c r="Y103" i="8"/>
  <c r="Y106" i="8"/>
  <c r="Y92" i="8"/>
  <c r="Y105" i="8"/>
  <c r="Y102" i="8"/>
  <c r="Y107" i="8"/>
  <c r="Y91" i="8"/>
  <c r="Y108" i="8"/>
  <c r="Y96" i="8"/>
  <c r="Y101" i="8"/>
  <c r="Y98" i="8"/>
  <c r="Y104" i="8"/>
  <c r="Y97" i="8"/>
  <c r="Y94" i="8"/>
  <c r="Y100" i="8"/>
  <c r="Y93" i="8"/>
  <c r="Y99" i="8"/>
  <c r="Y90" i="8"/>
  <c r="Y95" i="8"/>
  <c r="T6" i="5"/>
  <c r="BD35" i="2" l="1"/>
  <c r="U6" i="18"/>
  <c r="HG40" i="2"/>
  <c r="HG39" i="2"/>
  <c r="E6" i="5" l="1"/>
  <c r="E6" i="18" s="1"/>
  <c r="D6" i="5"/>
  <c r="D6" i="18" s="1"/>
  <c r="C6" i="18"/>
  <c r="F104" i="15" l="1"/>
  <c r="GW35" i="2" l="1"/>
  <c r="AA38" i="8" l="1"/>
  <c r="D48" i="8"/>
  <c r="AE47" i="8"/>
  <c r="AD47" i="8"/>
  <c r="AC47" i="8"/>
  <c r="AB47" i="8"/>
  <c r="AA47" i="8"/>
  <c r="J47" i="8"/>
  <c r="AE46" i="8"/>
  <c r="AD46" i="8"/>
  <c r="AC46" i="8"/>
  <c r="AB46" i="8"/>
  <c r="AA46" i="8"/>
  <c r="J46" i="8"/>
  <c r="AE45" i="8"/>
  <c r="AD45" i="8"/>
  <c r="AC45" i="8"/>
  <c r="AB45" i="8"/>
  <c r="AA45" i="8"/>
  <c r="J45" i="8"/>
  <c r="AE44" i="8"/>
  <c r="AD44" i="8"/>
  <c r="AC44" i="8"/>
  <c r="AB44" i="8"/>
  <c r="AA44" i="8"/>
  <c r="J44" i="8"/>
  <c r="AE43" i="8"/>
  <c r="AD43" i="8"/>
  <c r="AC43" i="8"/>
  <c r="AB43" i="8"/>
  <c r="AA43" i="8"/>
  <c r="J43" i="8"/>
  <c r="AE42" i="8"/>
  <c r="AD42" i="8"/>
  <c r="AC42" i="8"/>
  <c r="AB42" i="8"/>
  <c r="AA42" i="8"/>
  <c r="J42" i="8"/>
  <c r="AE41" i="8"/>
  <c r="AD41" i="8"/>
  <c r="AC41" i="8"/>
  <c r="AB41" i="8"/>
  <c r="AA41" i="8"/>
  <c r="J41" i="8"/>
  <c r="AE40" i="8"/>
  <c r="AD40" i="8"/>
  <c r="AC40" i="8"/>
  <c r="AB40" i="8"/>
  <c r="AA40" i="8"/>
  <c r="J40" i="8"/>
  <c r="AE39" i="8"/>
  <c r="AD39" i="8"/>
  <c r="AC39" i="8"/>
  <c r="AB39" i="8"/>
  <c r="J39" i="8"/>
  <c r="AA39" i="8" s="1"/>
  <c r="AE38" i="8"/>
  <c r="AD38" i="8"/>
  <c r="AC38" i="8"/>
  <c r="J38" i="8"/>
  <c r="AB38" i="8" s="1"/>
  <c r="AA17" i="8"/>
  <c r="AE36" i="8"/>
  <c r="AD36" i="8"/>
  <c r="AC36" i="8"/>
  <c r="AB36" i="8"/>
  <c r="AA36" i="8"/>
  <c r="AE35" i="8"/>
  <c r="AD35" i="8"/>
  <c r="AC35" i="8"/>
  <c r="AB35" i="8"/>
  <c r="AA35" i="8"/>
  <c r="AE34" i="8"/>
  <c r="AD34" i="8"/>
  <c r="AC34" i="8"/>
  <c r="AB34" i="8"/>
  <c r="AA34" i="8"/>
  <c r="AE33" i="8"/>
  <c r="AD33" i="8"/>
  <c r="AC33" i="8"/>
  <c r="AB33" i="8"/>
  <c r="AA33" i="8"/>
  <c r="AE32" i="8"/>
  <c r="AD32" i="8"/>
  <c r="AC32" i="8"/>
  <c r="AB32" i="8"/>
  <c r="AA32" i="8"/>
  <c r="AE31" i="8"/>
  <c r="AD31" i="8"/>
  <c r="AC31" i="8"/>
  <c r="AB31" i="8"/>
  <c r="AA31" i="8"/>
  <c r="AE30" i="8"/>
  <c r="AD30" i="8"/>
  <c r="AC30" i="8"/>
  <c r="AB30" i="8"/>
  <c r="AA30" i="8"/>
  <c r="AE29" i="8"/>
  <c r="AD29" i="8"/>
  <c r="AC29" i="8"/>
  <c r="AB29" i="8"/>
  <c r="AA29" i="8"/>
  <c r="AE28" i="8"/>
  <c r="AD28" i="8"/>
  <c r="AC28" i="8"/>
  <c r="AB28" i="8"/>
  <c r="AA28" i="8"/>
  <c r="AE27" i="8"/>
  <c r="AD27" i="8"/>
  <c r="AC27" i="8"/>
  <c r="AB27" i="8"/>
  <c r="AE25" i="8"/>
  <c r="AD25" i="8"/>
  <c r="AC25" i="8"/>
  <c r="AB25" i="8"/>
  <c r="AA25" i="8"/>
  <c r="AE24" i="8"/>
  <c r="AD24" i="8"/>
  <c r="AC24" i="8"/>
  <c r="AB24" i="8"/>
  <c r="AA24" i="8"/>
  <c r="AE23" i="8"/>
  <c r="AD23" i="8"/>
  <c r="AC23" i="8"/>
  <c r="AB23" i="8"/>
  <c r="AA23" i="8"/>
  <c r="AE22" i="8"/>
  <c r="AD22" i="8"/>
  <c r="AC22" i="8"/>
  <c r="AB22" i="8"/>
  <c r="AA22" i="8"/>
  <c r="AE21" i="8"/>
  <c r="AD21" i="8"/>
  <c r="AC21" i="8"/>
  <c r="AB21" i="8"/>
  <c r="AA21" i="8"/>
  <c r="AE20" i="8"/>
  <c r="AD20" i="8"/>
  <c r="AC20" i="8"/>
  <c r="AB20" i="8"/>
  <c r="AA20" i="8"/>
  <c r="AE19" i="8"/>
  <c r="AD19" i="8"/>
  <c r="AC19" i="8"/>
  <c r="AB19" i="8"/>
  <c r="AA19" i="8"/>
  <c r="AE18" i="8"/>
  <c r="AD18" i="8"/>
  <c r="AC18" i="8"/>
  <c r="AB18" i="8"/>
  <c r="AA18" i="8"/>
  <c r="AE17" i="8"/>
  <c r="AD17" i="8"/>
  <c r="AB17" i="8"/>
  <c r="AE16" i="8"/>
  <c r="AD16" i="8"/>
  <c r="AC16" i="8"/>
  <c r="AB16" i="8"/>
  <c r="AE5" i="8"/>
  <c r="AE6" i="8"/>
  <c r="AE7" i="8"/>
  <c r="AE8" i="8"/>
  <c r="AE10" i="8"/>
  <c r="AE11" i="8"/>
  <c r="AE12" i="8"/>
  <c r="AE13" i="8"/>
  <c r="AE14" i="8"/>
  <c r="AD6" i="8"/>
  <c r="AD7" i="8"/>
  <c r="AD9" i="8"/>
  <c r="AD10" i="8"/>
  <c r="AD11" i="8"/>
  <c r="AD12" i="8"/>
  <c r="AD13" i="8"/>
  <c r="AD14" i="8"/>
  <c r="AD5" i="8"/>
  <c r="AC5" i="8"/>
  <c r="AC6" i="8"/>
  <c r="AC8" i="8"/>
  <c r="AC9" i="8"/>
  <c r="AC10" i="8"/>
  <c r="AC11" i="8"/>
  <c r="AC12" i="8"/>
  <c r="AC13" i="8"/>
  <c r="AC14" i="8"/>
  <c r="AB7" i="8"/>
  <c r="AB8" i="8"/>
  <c r="AB9" i="8"/>
  <c r="AB10" i="8"/>
  <c r="AB11" i="8"/>
  <c r="AB12" i="8"/>
  <c r="AB13" i="8"/>
  <c r="AB14" i="8"/>
  <c r="AB5" i="8"/>
  <c r="AA6" i="8"/>
  <c r="AA7" i="8"/>
  <c r="AA8" i="8"/>
  <c r="AA9" i="8"/>
  <c r="AA10" i="8"/>
  <c r="AA11" i="8"/>
  <c r="AA12" i="8"/>
  <c r="AA13" i="8"/>
  <c r="AA14" i="8"/>
  <c r="J5" i="8"/>
  <c r="AA5" i="8" s="1"/>
  <c r="D37" i="8"/>
  <c r="D26" i="8"/>
  <c r="D15" i="8"/>
  <c r="J28" i="8"/>
  <c r="J29" i="8"/>
  <c r="J30" i="8"/>
  <c r="J31" i="8"/>
  <c r="J32" i="8"/>
  <c r="J33" i="8"/>
  <c r="J34" i="8"/>
  <c r="J35" i="8"/>
  <c r="J36" i="8"/>
  <c r="J27" i="8"/>
  <c r="J17" i="8"/>
  <c r="AC17" i="8" s="1"/>
  <c r="J18" i="8"/>
  <c r="J19" i="8"/>
  <c r="J20" i="8"/>
  <c r="J21" i="8"/>
  <c r="J22" i="8"/>
  <c r="J23" i="8"/>
  <c r="J24" i="8"/>
  <c r="J25" i="8"/>
  <c r="J16" i="8"/>
  <c r="AA16" i="8" s="1"/>
  <c r="J6" i="8"/>
  <c r="AB6" i="8" s="1"/>
  <c r="J7" i="8"/>
  <c r="AC7" i="8" s="1"/>
  <c r="J8" i="8"/>
  <c r="AD8" i="8" s="1"/>
  <c r="J9" i="8"/>
  <c r="AE9" i="8" s="1"/>
  <c r="J10" i="8"/>
  <c r="J11" i="8"/>
  <c r="J12" i="8"/>
  <c r="J13" i="8"/>
  <c r="J14" i="8"/>
  <c r="G28" i="3"/>
  <c r="C3" i="3"/>
  <c r="B16" i="3"/>
  <c r="B15" i="3"/>
  <c r="B14" i="3"/>
  <c r="B13" i="3"/>
  <c r="B12" i="3"/>
  <c r="B11" i="3"/>
  <c r="B10" i="3"/>
  <c r="B9" i="3"/>
  <c r="B8" i="3"/>
  <c r="B7" i="3"/>
  <c r="B6" i="3"/>
  <c r="B5" i="3"/>
  <c r="B3" i="3"/>
  <c r="B4" i="3"/>
  <c r="D3" i="3"/>
  <c r="E3" i="3"/>
  <c r="F3" i="3"/>
  <c r="G3" i="3"/>
  <c r="H3" i="3"/>
  <c r="I3" i="3"/>
  <c r="J3" i="3"/>
  <c r="K3" i="3"/>
  <c r="L3" i="3"/>
  <c r="M3" i="3"/>
  <c r="H1" i="3"/>
  <c r="P2" i="1"/>
  <c r="G23" i="3"/>
  <c r="P44" i="2"/>
  <c r="P45" i="2"/>
  <c r="P46" i="2"/>
  <c r="P47" i="2"/>
  <c r="P48" i="2"/>
  <c r="P49" i="2"/>
  <c r="P50" i="2"/>
  <c r="P51" i="2"/>
  <c r="P52" i="2"/>
  <c r="P53" i="2"/>
  <c r="P54" i="2"/>
  <c r="P55" i="2"/>
  <c r="P56" i="2"/>
  <c r="P57" i="2"/>
  <c r="P58" i="2"/>
  <c r="P59" i="2"/>
  <c r="P60" i="2"/>
  <c r="P61" i="2"/>
  <c r="P62" i="2"/>
  <c r="P63" i="2"/>
  <c r="P64" i="2"/>
  <c r="P35" i="2"/>
  <c r="AB15" i="8" l="1"/>
  <c r="M6" i="8" s="1"/>
  <c r="AE48" i="8"/>
  <c r="M42" i="8" s="1"/>
  <c r="N42" i="8" s="1"/>
  <c r="P42" i="8" s="1"/>
  <c r="AA26" i="8"/>
  <c r="M16" i="8" s="1"/>
  <c r="AB48" i="8"/>
  <c r="M39" i="8" s="1"/>
  <c r="AE26" i="8"/>
  <c r="M20" i="8" s="1"/>
  <c r="N20" i="8" s="1"/>
  <c r="P20" i="8" s="1"/>
  <c r="AB37" i="8"/>
  <c r="M28" i="8" s="1"/>
  <c r="AA48" i="8"/>
  <c r="M38" i="8" s="1"/>
  <c r="AC48" i="8"/>
  <c r="M40" i="8" s="1"/>
  <c r="N40" i="8" s="1"/>
  <c r="P40" i="8" s="1"/>
  <c r="AD15" i="8"/>
  <c r="M8" i="8" s="1"/>
  <c r="AD26" i="8"/>
  <c r="AA37" i="8"/>
  <c r="M27" i="8" s="1"/>
  <c r="AE37" i="8"/>
  <c r="M31" i="8" s="1"/>
  <c r="N31" i="8" s="1"/>
  <c r="AA15" i="8"/>
  <c r="M5" i="8" s="1"/>
  <c r="J26" i="8"/>
  <c r="J37" i="8"/>
  <c r="AB26" i="8"/>
  <c r="AC37" i="8"/>
  <c r="M29" i="8" s="1"/>
  <c r="N29" i="8" s="1"/>
  <c r="AD48" i="8"/>
  <c r="AC15" i="8"/>
  <c r="AE15" i="8"/>
  <c r="M9" i="8" s="1"/>
  <c r="AC26" i="8"/>
  <c r="AD37" i="8"/>
  <c r="M30" i="8" s="1"/>
  <c r="J48" i="8"/>
  <c r="J15" i="8"/>
  <c r="V61" i="8" l="1"/>
  <c r="V65" i="8"/>
  <c r="V69" i="8"/>
  <c r="V60" i="8"/>
  <c r="V64" i="8"/>
  <c r="V68" i="8"/>
  <c r="V63" i="8"/>
  <c r="V67" i="8"/>
  <c r="V62" i="8"/>
  <c r="V66" i="8"/>
  <c r="X62" i="8"/>
  <c r="X66" i="8"/>
  <c r="X61" i="8"/>
  <c r="X65" i="8"/>
  <c r="X69" i="8"/>
  <c r="X60" i="8"/>
  <c r="X64" i="8"/>
  <c r="X68" i="8"/>
  <c r="X63" i="8"/>
  <c r="X67" i="8"/>
  <c r="X30" i="8"/>
  <c r="X38" i="8"/>
  <c r="X37" i="8"/>
  <c r="X31" i="8"/>
  <c r="X39" i="8"/>
  <c r="X24" i="8"/>
  <c r="X32" i="8"/>
  <c r="X40" i="8"/>
  <c r="X25" i="8"/>
  <c r="X33" i="8"/>
  <c r="X41" i="8"/>
  <c r="X26" i="8"/>
  <c r="X34" i="8"/>
  <c r="X27" i="8"/>
  <c r="X35" i="8"/>
  <c r="X28" i="8"/>
  <c r="X36" i="8"/>
  <c r="X29" i="8"/>
  <c r="M7" i="8"/>
  <c r="X22" i="8"/>
  <c r="X23" i="8"/>
  <c r="P31" i="8"/>
  <c r="P29" i="8"/>
  <c r="M18" i="8"/>
  <c r="M17" i="8"/>
  <c r="N27" i="8"/>
  <c r="M32" i="8"/>
  <c r="N28" i="8" s="1"/>
  <c r="P28" i="8" s="1"/>
  <c r="M41" i="8"/>
  <c r="N41" i="8" s="1"/>
  <c r="P41" i="8" s="1"/>
  <c r="M19" i="8"/>
  <c r="N19" i="8" s="1"/>
  <c r="P19" i="8" s="1"/>
  <c r="M13" i="5"/>
  <c r="M13" i="18" s="1"/>
  <c r="M25" i="5"/>
  <c r="M25" i="18" s="1"/>
  <c r="M26" i="5"/>
  <c r="M26" i="18" s="1"/>
  <c r="M27" i="5"/>
  <c r="M27" i="18" s="1"/>
  <c r="M28" i="5"/>
  <c r="M28" i="18" s="1"/>
  <c r="M29" i="5"/>
  <c r="M29" i="18" s="1"/>
  <c r="M30" i="5"/>
  <c r="M30" i="18" s="1"/>
  <c r="M31" i="5"/>
  <c r="M31" i="18" s="1"/>
  <c r="M32" i="5"/>
  <c r="M32" i="18" s="1"/>
  <c r="M33" i="5"/>
  <c r="M33" i="18" s="1"/>
  <c r="M34" i="5"/>
  <c r="M34" i="18" s="1"/>
  <c r="M35" i="5"/>
  <c r="M35" i="18" s="1"/>
  <c r="M7" i="5"/>
  <c r="M7" i="18" s="1"/>
  <c r="M8" i="5"/>
  <c r="M8" i="18" s="1"/>
  <c r="M9" i="5"/>
  <c r="M9" i="18" s="1"/>
  <c r="M10" i="5"/>
  <c r="M10" i="18" s="1"/>
  <c r="M11" i="5"/>
  <c r="M11" i="18" s="1"/>
  <c r="M12" i="5"/>
  <c r="M12" i="18" s="1"/>
  <c r="M14" i="5"/>
  <c r="M14" i="18" s="1"/>
  <c r="K14" i="5"/>
  <c r="K25" i="5"/>
  <c r="K26" i="5"/>
  <c r="K27" i="5"/>
  <c r="K28" i="5"/>
  <c r="K29" i="5"/>
  <c r="K30" i="5"/>
  <c r="K31" i="5"/>
  <c r="K32" i="5"/>
  <c r="K33" i="5"/>
  <c r="K34" i="5"/>
  <c r="K35" i="5"/>
  <c r="K6" i="5"/>
  <c r="K7" i="5"/>
  <c r="K8" i="5"/>
  <c r="K9" i="5"/>
  <c r="K10" i="5"/>
  <c r="K11" i="5"/>
  <c r="K12" i="5"/>
  <c r="K13" i="5"/>
  <c r="K13" i="18" l="1"/>
  <c r="BO54" i="2" a="1"/>
  <c r="BO54" i="2" s="1"/>
  <c r="K35" i="18"/>
  <c r="BO46" i="2" a="1"/>
  <c r="BO46" i="2" s="1"/>
  <c r="K27" i="18"/>
  <c r="K11" i="18"/>
  <c r="BO52" i="2" a="1"/>
  <c r="BO52" i="2" s="1"/>
  <c r="K33" i="18"/>
  <c r="K25" i="18"/>
  <c r="K10" i="18"/>
  <c r="BO51" i="2" a="1"/>
  <c r="BO51" i="2" s="1"/>
  <c r="K32" i="18"/>
  <c r="K14" i="18"/>
  <c r="K9" i="18"/>
  <c r="K8" i="18"/>
  <c r="BO49" i="2" a="1"/>
  <c r="BO49" i="2" s="1"/>
  <c r="K30" i="18"/>
  <c r="K7" i="18"/>
  <c r="BO48" i="2" a="1"/>
  <c r="BO48" i="2" s="1"/>
  <c r="K29" i="18"/>
  <c r="BO50" i="2" a="1"/>
  <c r="BO50" i="2" s="1"/>
  <c r="K31" i="18"/>
  <c r="BO47" i="2" a="1"/>
  <c r="BO47" i="2" s="1"/>
  <c r="K28" i="18"/>
  <c r="K12" i="18"/>
  <c r="BO53" i="2" a="1"/>
  <c r="BO53" i="2" s="1"/>
  <c r="K34" i="18"/>
  <c r="BO45" i="2" a="1"/>
  <c r="BO45" i="2" s="1"/>
  <c r="K26" i="18"/>
  <c r="K6" i="18"/>
  <c r="BO35" i="2" a="1"/>
  <c r="BO35" i="2" s="1"/>
  <c r="M21" i="8"/>
  <c r="N21" i="8" s="1"/>
  <c r="P21" i="8" s="1"/>
  <c r="W61" i="8"/>
  <c r="W65" i="8"/>
  <c r="W69" i="8"/>
  <c r="W62" i="8"/>
  <c r="W60" i="8"/>
  <c r="W64" i="8"/>
  <c r="W68" i="8"/>
  <c r="W66" i="8"/>
  <c r="W63" i="8"/>
  <c r="W67" i="8"/>
  <c r="V42" i="8"/>
  <c r="V46" i="8"/>
  <c r="V50" i="8"/>
  <c r="V54" i="8"/>
  <c r="V58" i="8"/>
  <c r="V45" i="8"/>
  <c r="V49" i="8"/>
  <c r="V53" i="8"/>
  <c r="V57" i="8"/>
  <c r="V44" i="8"/>
  <c r="V48" i="8"/>
  <c r="V52" i="8"/>
  <c r="V56" i="8"/>
  <c r="V43" i="8"/>
  <c r="V47" i="8"/>
  <c r="V51" i="8"/>
  <c r="V55" i="8"/>
  <c r="V59" i="8"/>
  <c r="X42" i="8"/>
  <c r="X43" i="8"/>
  <c r="X47" i="8"/>
  <c r="X51" i="8"/>
  <c r="X55" i="8"/>
  <c r="X59" i="8"/>
  <c r="X46" i="8"/>
  <c r="X50" i="8"/>
  <c r="X54" i="8"/>
  <c r="X58" i="8"/>
  <c r="X45" i="8"/>
  <c r="X49" i="8"/>
  <c r="X53" i="8"/>
  <c r="X57" i="8"/>
  <c r="X44" i="8"/>
  <c r="X48" i="8"/>
  <c r="X52" i="8"/>
  <c r="X56" i="8"/>
  <c r="U42" i="8"/>
  <c r="U45" i="8"/>
  <c r="U49" i="8"/>
  <c r="U53" i="8"/>
  <c r="U57" i="8"/>
  <c r="U44" i="8"/>
  <c r="U48" i="8"/>
  <c r="U52" i="8"/>
  <c r="U56" i="8"/>
  <c r="U43" i="8"/>
  <c r="U47" i="8"/>
  <c r="U51" i="8"/>
  <c r="U55" i="8"/>
  <c r="U59" i="8"/>
  <c r="U46" i="8"/>
  <c r="U50" i="8"/>
  <c r="U54" i="8"/>
  <c r="U58" i="8"/>
  <c r="W28" i="8"/>
  <c r="W36" i="8"/>
  <c r="W29" i="8"/>
  <c r="W37" i="8"/>
  <c r="W30" i="8"/>
  <c r="W38" i="8"/>
  <c r="W35" i="8"/>
  <c r="W31" i="8"/>
  <c r="W39" i="8"/>
  <c r="W24" i="8"/>
  <c r="W32" i="8"/>
  <c r="W40" i="8"/>
  <c r="W25" i="8"/>
  <c r="W33" i="8"/>
  <c r="W41" i="8"/>
  <c r="W27" i="8"/>
  <c r="W26" i="8"/>
  <c r="W34" i="8"/>
  <c r="N30" i="8"/>
  <c r="P30" i="8" s="1"/>
  <c r="N32" i="8"/>
  <c r="P32" i="8" s="1"/>
  <c r="Y42" i="8" s="1"/>
  <c r="M10" i="8"/>
  <c r="N9" i="8" s="1"/>
  <c r="P9" i="8" s="1"/>
  <c r="W22" i="8"/>
  <c r="W23" i="8"/>
  <c r="P27" i="8"/>
  <c r="M43" i="8"/>
  <c r="M6" i="5"/>
  <c r="M6" i="18" s="1"/>
  <c r="N17" i="8"/>
  <c r="P17" i="8" s="1"/>
  <c r="X4" i="8" l="1"/>
  <c r="X12" i="8"/>
  <c r="X10" i="8"/>
  <c r="X14" i="8"/>
  <c r="X11" i="8"/>
  <c r="X18" i="8"/>
  <c r="X21" i="8"/>
  <c r="X8" i="8"/>
  <c r="X17" i="8"/>
  <c r="X20" i="8"/>
  <c r="X15" i="8"/>
  <c r="X9" i="8"/>
  <c r="X5" i="8"/>
  <c r="X16" i="8"/>
  <c r="X19" i="8"/>
  <c r="X2" i="8"/>
  <c r="DM35" i="2" s="1"/>
  <c r="X6" i="8"/>
  <c r="X3" i="8"/>
  <c r="X7" i="8"/>
  <c r="X13" i="8"/>
  <c r="N10" i="8"/>
  <c r="P10" i="8" s="1"/>
  <c r="Y15" i="8" s="1"/>
  <c r="N8" i="8"/>
  <c r="P8" i="8" s="1"/>
  <c r="N7" i="8"/>
  <c r="P7" i="8" s="1"/>
  <c r="N51" i="8"/>
  <c r="P51" i="8" s="1"/>
  <c r="W42" i="8"/>
  <c r="W46" i="8"/>
  <c r="W50" i="8"/>
  <c r="W54" i="8"/>
  <c r="W58" i="8"/>
  <c r="W59" i="8"/>
  <c r="W45" i="8"/>
  <c r="W49" i="8"/>
  <c r="W53" i="8"/>
  <c r="W57" i="8"/>
  <c r="W44" i="8"/>
  <c r="W48" i="8"/>
  <c r="W52" i="8"/>
  <c r="W56" i="8"/>
  <c r="W43" i="8"/>
  <c r="W47" i="8"/>
  <c r="W51" i="8"/>
  <c r="W55" i="8"/>
  <c r="T42" i="8"/>
  <c r="T45" i="8"/>
  <c r="T49" i="8"/>
  <c r="T53" i="8"/>
  <c r="T57" i="8"/>
  <c r="T44" i="8"/>
  <c r="T48" i="8"/>
  <c r="T52" i="8"/>
  <c r="T56" i="8"/>
  <c r="T43" i="8"/>
  <c r="T47" i="8"/>
  <c r="T51" i="8"/>
  <c r="T55" i="8"/>
  <c r="T59" i="8"/>
  <c r="T46" i="8"/>
  <c r="T50" i="8"/>
  <c r="T54" i="8"/>
  <c r="T58" i="8"/>
  <c r="Y43" i="8"/>
  <c r="Y47" i="8"/>
  <c r="Y51" i="8"/>
  <c r="Y55" i="8"/>
  <c r="Y59" i="8"/>
  <c r="Y46" i="8"/>
  <c r="Y50" i="8"/>
  <c r="Y54" i="8"/>
  <c r="Y58" i="8"/>
  <c r="Y45" i="8"/>
  <c r="Y49" i="8"/>
  <c r="Y53" i="8"/>
  <c r="Y57" i="8"/>
  <c r="Y44" i="8"/>
  <c r="Y48" i="8"/>
  <c r="Y52" i="8"/>
  <c r="Y56" i="8"/>
  <c r="U23" i="8"/>
  <c r="U31" i="8"/>
  <c r="U39" i="8"/>
  <c r="U24" i="8"/>
  <c r="U32" i="8"/>
  <c r="U40" i="8"/>
  <c r="U38" i="8"/>
  <c r="U25" i="8"/>
  <c r="U33" i="8"/>
  <c r="U41" i="8"/>
  <c r="U26" i="8"/>
  <c r="U34" i="8"/>
  <c r="U27" i="8"/>
  <c r="U35" i="8"/>
  <c r="U28" i="8"/>
  <c r="U36" i="8"/>
  <c r="U30" i="8"/>
  <c r="U29" i="8"/>
  <c r="U37" i="8"/>
  <c r="N39" i="8"/>
  <c r="P39" i="8" s="1"/>
  <c r="N38" i="8"/>
  <c r="P38" i="8" s="1"/>
  <c r="N43" i="8"/>
  <c r="P43" i="8" s="1"/>
  <c r="N16" i="8"/>
  <c r="N18" i="8"/>
  <c r="P18" i="8" s="1"/>
  <c r="N5" i="8"/>
  <c r="N6" i="8"/>
  <c r="U22" i="8"/>
  <c r="GB64" i="2"/>
  <c r="FQ64" i="2"/>
  <c r="FF64" i="2"/>
  <c r="EU64" i="2"/>
  <c r="IH64" i="2"/>
  <c r="IG64" i="2"/>
  <c r="IF64" i="2"/>
  <c r="IE64" i="2"/>
  <c r="IC64" i="2"/>
  <c r="IB64" i="2"/>
  <c r="IA64" i="2"/>
  <c r="HZ64" i="2"/>
  <c r="HT64" i="2"/>
  <c r="HS64" i="2"/>
  <c r="HR64" i="2"/>
  <c r="HQ64" i="2"/>
  <c r="HY64" i="2"/>
  <c r="HX64" i="2"/>
  <c r="HW64" i="2"/>
  <c r="HV64" i="2"/>
  <c r="HP64" i="2"/>
  <c r="HO64" i="2"/>
  <c r="HN64" i="2"/>
  <c r="HM64" i="2"/>
  <c r="HL64" i="2"/>
  <c r="HK64" i="2"/>
  <c r="HJ64" i="2"/>
  <c r="HI64" i="2"/>
  <c r="HF64" i="2"/>
  <c r="HE64" i="2"/>
  <c r="HD64" i="2"/>
  <c r="HC64" i="2"/>
  <c r="HB64" i="2"/>
  <c r="HA64" i="2"/>
  <c r="AX64" i="2" s="1"/>
  <c r="GY64" i="2"/>
  <c r="GX64" i="2"/>
  <c r="GW64" i="2"/>
  <c r="GV64" i="2"/>
  <c r="GU64" i="2"/>
  <c r="D64" i="2"/>
  <c r="A64" i="2"/>
  <c r="B35" i="5" s="1"/>
  <c r="B35" i="18" s="1"/>
  <c r="GB63" i="2"/>
  <c r="FQ63" i="2"/>
  <c r="FF63" i="2"/>
  <c r="EU63" i="2"/>
  <c r="IH63" i="2"/>
  <c r="IG63" i="2"/>
  <c r="IF63" i="2"/>
  <c r="IE63" i="2"/>
  <c r="IC63" i="2"/>
  <c r="IB63" i="2"/>
  <c r="IA63" i="2"/>
  <c r="HZ63" i="2"/>
  <c r="HT63" i="2"/>
  <c r="HS63" i="2"/>
  <c r="HR63" i="2"/>
  <c r="HQ63" i="2"/>
  <c r="HY63" i="2"/>
  <c r="HX63" i="2"/>
  <c r="HW63" i="2"/>
  <c r="HV63" i="2"/>
  <c r="HP63" i="2"/>
  <c r="HO63" i="2"/>
  <c r="HN63" i="2"/>
  <c r="HM63" i="2"/>
  <c r="HL63" i="2"/>
  <c r="HK63" i="2"/>
  <c r="HJ63" i="2"/>
  <c r="HI63" i="2"/>
  <c r="HF63" i="2"/>
  <c r="HE63" i="2"/>
  <c r="HD63" i="2"/>
  <c r="HC63" i="2"/>
  <c r="HB63" i="2"/>
  <c r="HA63" i="2"/>
  <c r="AX63" i="2" s="1"/>
  <c r="GY63" i="2"/>
  <c r="GX63" i="2"/>
  <c r="GW63" i="2"/>
  <c r="GV63" i="2"/>
  <c r="GU63" i="2"/>
  <c r="D63" i="2"/>
  <c r="A63" i="2"/>
  <c r="B34" i="5" s="1"/>
  <c r="B34" i="18" s="1"/>
  <c r="GB62" i="2"/>
  <c r="FQ62" i="2"/>
  <c r="FF62" i="2"/>
  <c r="EU62" i="2"/>
  <c r="IH62" i="2"/>
  <c r="IG62" i="2"/>
  <c r="IF62" i="2"/>
  <c r="IE62" i="2"/>
  <c r="IC62" i="2"/>
  <c r="IB62" i="2"/>
  <c r="IA62" i="2"/>
  <c r="HZ62" i="2"/>
  <c r="HT62" i="2"/>
  <c r="HS62" i="2"/>
  <c r="HR62" i="2"/>
  <c r="HQ62" i="2"/>
  <c r="HY62" i="2"/>
  <c r="HX62" i="2"/>
  <c r="HW62" i="2"/>
  <c r="HV62" i="2"/>
  <c r="HP62" i="2"/>
  <c r="HO62" i="2"/>
  <c r="HN62" i="2"/>
  <c r="HM62" i="2"/>
  <c r="HL62" i="2"/>
  <c r="HK62" i="2"/>
  <c r="HJ62" i="2"/>
  <c r="HI62" i="2"/>
  <c r="HF62" i="2"/>
  <c r="HE62" i="2"/>
  <c r="HD62" i="2"/>
  <c r="HC62" i="2"/>
  <c r="HB62" i="2"/>
  <c r="HA62" i="2"/>
  <c r="AX62" i="2" s="1"/>
  <c r="GY62" i="2"/>
  <c r="GX62" i="2"/>
  <c r="GW62" i="2"/>
  <c r="GV62" i="2"/>
  <c r="GU62" i="2"/>
  <c r="D62" i="2"/>
  <c r="A62" i="2"/>
  <c r="B33" i="5" s="1"/>
  <c r="B33" i="18" s="1"/>
  <c r="GB61" i="2"/>
  <c r="FQ61" i="2"/>
  <c r="FF61" i="2"/>
  <c r="EU61" i="2"/>
  <c r="IH61" i="2"/>
  <c r="IG61" i="2"/>
  <c r="IF61" i="2"/>
  <c r="IE61" i="2"/>
  <c r="IC61" i="2"/>
  <c r="IB61" i="2"/>
  <c r="IA61" i="2"/>
  <c r="HZ61" i="2"/>
  <c r="HT61" i="2"/>
  <c r="HS61" i="2"/>
  <c r="HR61" i="2"/>
  <c r="HQ61" i="2"/>
  <c r="HY61" i="2"/>
  <c r="HX61" i="2"/>
  <c r="HW61" i="2"/>
  <c r="HV61" i="2"/>
  <c r="HP61" i="2"/>
  <c r="HO61" i="2"/>
  <c r="HN61" i="2"/>
  <c r="HM61" i="2"/>
  <c r="HL61" i="2"/>
  <c r="HK61" i="2"/>
  <c r="HJ61" i="2"/>
  <c r="HI61" i="2"/>
  <c r="HF61" i="2"/>
  <c r="HE61" i="2"/>
  <c r="HD61" i="2"/>
  <c r="HC61" i="2"/>
  <c r="HB61" i="2"/>
  <c r="HA61" i="2"/>
  <c r="AX61" i="2" s="1"/>
  <c r="GY61" i="2"/>
  <c r="GX61" i="2"/>
  <c r="GW61" i="2"/>
  <c r="GV61" i="2"/>
  <c r="GU61" i="2"/>
  <c r="D61" i="2"/>
  <c r="A61" i="2"/>
  <c r="B32" i="5" s="1"/>
  <c r="B32" i="18" s="1"/>
  <c r="GB60" i="2"/>
  <c r="FQ60" i="2"/>
  <c r="FF60" i="2"/>
  <c r="EU60" i="2"/>
  <c r="IH60" i="2"/>
  <c r="IG60" i="2"/>
  <c r="IF60" i="2"/>
  <c r="IE60" i="2"/>
  <c r="IC60" i="2"/>
  <c r="IB60" i="2"/>
  <c r="IA60" i="2"/>
  <c r="HZ60" i="2"/>
  <c r="HT60" i="2"/>
  <c r="HS60" i="2"/>
  <c r="HR60" i="2"/>
  <c r="HQ60" i="2"/>
  <c r="HY60" i="2"/>
  <c r="HX60" i="2"/>
  <c r="HW60" i="2"/>
  <c r="HV60" i="2"/>
  <c r="HP60" i="2"/>
  <c r="HO60" i="2"/>
  <c r="HN60" i="2"/>
  <c r="HM60" i="2"/>
  <c r="HL60" i="2"/>
  <c r="HK60" i="2"/>
  <c r="HJ60" i="2"/>
  <c r="HI60" i="2"/>
  <c r="HF60" i="2"/>
  <c r="HE60" i="2"/>
  <c r="HD60" i="2"/>
  <c r="HC60" i="2"/>
  <c r="HB60" i="2"/>
  <c r="HA60" i="2"/>
  <c r="AX60" i="2" s="1"/>
  <c r="GY60" i="2"/>
  <c r="GX60" i="2"/>
  <c r="GW60" i="2"/>
  <c r="GV60" i="2"/>
  <c r="GU60" i="2"/>
  <c r="D60" i="2"/>
  <c r="A60" i="2"/>
  <c r="B31" i="5" s="1"/>
  <c r="B31" i="18" s="1"/>
  <c r="GB59" i="2"/>
  <c r="FQ59" i="2"/>
  <c r="FF59" i="2"/>
  <c r="EU59" i="2"/>
  <c r="IH59" i="2"/>
  <c r="IG59" i="2"/>
  <c r="IF59" i="2"/>
  <c r="IE59" i="2"/>
  <c r="IC59" i="2"/>
  <c r="IB59" i="2"/>
  <c r="IA59" i="2"/>
  <c r="HZ59" i="2"/>
  <c r="HT59" i="2"/>
  <c r="HS59" i="2"/>
  <c r="HR59" i="2"/>
  <c r="HQ59" i="2"/>
  <c r="HY59" i="2"/>
  <c r="HX59" i="2"/>
  <c r="HW59" i="2"/>
  <c r="HV59" i="2"/>
  <c r="HP59" i="2"/>
  <c r="HO59" i="2"/>
  <c r="HN59" i="2"/>
  <c r="HM59" i="2"/>
  <c r="HL59" i="2"/>
  <c r="HK59" i="2"/>
  <c r="HJ59" i="2"/>
  <c r="HI59" i="2"/>
  <c r="HF59" i="2"/>
  <c r="HE59" i="2"/>
  <c r="HD59" i="2"/>
  <c r="HC59" i="2"/>
  <c r="HB59" i="2"/>
  <c r="HA59" i="2"/>
  <c r="AX59" i="2" s="1"/>
  <c r="GY59" i="2"/>
  <c r="GX59" i="2"/>
  <c r="GW59" i="2"/>
  <c r="GV59" i="2"/>
  <c r="GU59" i="2"/>
  <c r="D59" i="2"/>
  <c r="A59" i="2"/>
  <c r="B30" i="5" s="1"/>
  <c r="B30" i="18" s="1"/>
  <c r="GB58" i="2"/>
  <c r="FQ58" i="2"/>
  <c r="FF58" i="2"/>
  <c r="EU58" i="2"/>
  <c r="IH58" i="2"/>
  <c r="IG58" i="2"/>
  <c r="IF58" i="2"/>
  <c r="IE58" i="2"/>
  <c r="IC58" i="2"/>
  <c r="IB58" i="2"/>
  <c r="IA58" i="2"/>
  <c r="HZ58" i="2"/>
  <c r="HT58" i="2"/>
  <c r="HS58" i="2"/>
  <c r="HR58" i="2"/>
  <c r="HQ58" i="2"/>
  <c r="HY58" i="2"/>
  <c r="HX58" i="2"/>
  <c r="HW58" i="2"/>
  <c r="HV58" i="2"/>
  <c r="HP58" i="2"/>
  <c r="HO58" i="2"/>
  <c r="HN58" i="2"/>
  <c r="HM58" i="2"/>
  <c r="HL58" i="2"/>
  <c r="HK58" i="2"/>
  <c r="HJ58" i="2"/>
  <c r="HI58" i="2"/>
  <c r="HF58" i="2"/>
  <c r="HE58" i="2"/>
  <c r="HD58" i="2"/>
  <c r="HC58" i="2"/>
  <c r="HB58" i="2"/>
  <c r="HA58" i="2"/>
  <c r="AX58" i="2" s="1"/>
  <c r="GY58" i="2"/>
  <c r="GX58" i="2"/>
  <c r="GW58" i="2"/>
  <c r="GV58" i="2"/>
  <c r="GU58" i="2"/>
  <c r="D58" i="2"/>
  <c r="A58" i="2"/>
  <c r="B29" i="5" s="1"/>
  <c r="B29" i="18" s="1"/>
  <c r="GB57" i="2"/>
  <c r="FQ57" i="2"/>
  <c r="FF57" i="2"/>
  <c r="EU57" i="2"/>
  <c r="IH57" i="2"/>
  <c r="IG57" i="2"/>
  <c r="IF57" i="2"/>
  <c r="IE57" i="2"/>
  <c r="IC57" i="2"/>
  <c r="IB57" i="2"/>
  <c r="IA57" i="2"/>
  <c r="HZ57" i="2"/>
  <c r="HT57" i="2"/>
  <c r="HS57" i="2"/>
  <c r="HR57" i="2"/>
  <c r="HQ57" i="2"/>
  <c r="HY57" i="2"/>
  <c r="HX57" i="2"/>
  <c r="HW57" i="2"/>
  <c r="HV57" i="2"/>
  <c r="HP57" i="2"/>
  <c r="HO57" i="2"/>
  <c r="HN57" i="2"/>
  <c r="HM57" i="2"/>
  <c r="HL57" i="2"/>
  <c r="HK57" i="2"/>
  <c r="HJ57" i="2"/>
  <c r="HI57" i="2"/>
  <c r="HF57" i="2"/>
  <c r="HE57" i="2"/>
  <c r="HD57" i="2"/>
  <c r="HC57" i="2"/>
  <c r="HB57" i="2"/>
  <c r="HA57" i="2"/>
  <c r="AX57" i="2" s="1"/>
  <c r="GY57" i="2"/>
  <c r="GX57" i="2"/>
  <c r="GW57" i="2"/>
  <c r="GV57" i="2"/>
  <c r="GU57" i="2"/>
  <c r="D57" i="2"/>
  <c r="A57" i="2"/>
  <c r="B28" i="5" s="1"/>
  <c r="B28" i="18" s="1"/>
  <c r="GB56" i="2"/>
  <c r="FQ56" i="2"/>
  <c r="FF56" i="2"/>
  <c r="EU56" i="2"/>
  <c r="IH56" i="2"/>
  <c r="IG56" i="2"/>
  <c r="IF56" i="2"/>
  <c r="IE56" i="2"/>
  <c r="IC56" i="2"/>
  <c r="IB56" i="2"/>
  <c r="IA56" i="2"/>
  <c r="HZ56" i="2"/>
  <c r="HT56" i="2"/>
  <c r="HS56" i="2"/>
  <c r="HR56" i="2"/>
  <c r="HQ56" i="2"/>
  <c r="HY56" i="2"/>
  <c r="HX56" i="2"/>
  <c r="HW56" i="2"/>
  <c r="HV56" i="2"/>
  <c r="HP56" i="2"/>
  <c r="HO56" i="2"/>
  <c r="HN56" i="2"/>
  <c r="HM56" i="2"/>
  <c r="HL56" i="2"/>
  <c r="HK56" i="2"/>
  <c r="HJ56" i="2"/>
  <c r="HI56" i="2"/>
  <c r="HF56" i="2"/>
  <c r="HE56" i="2"/>
  <c r="HD56" i="2"/>
  <c r="HC56" i="2"/>
  <c r="HB56" i="2"/>
  <c r="HA56" i="2"/>
  <c r="AX56" i="2" s="1"/>
  <c r="GY56" i="2"/>
  <c r="GX56" i="2"/>
  <c r="GW56" i="2"/>
  <c r="GV56" i="2"/>
  <c r="GU56" i="2"/>
  <c r="D56" i="2"/>
  <c r="A56" i="2"/>
  <c r="B27" i="5" s="1"/>
  <c r="B27" i="18" s="1"/>
  <c r="GB55" i="2"/>
  <c r="FQ55" i="2"/>
  <c r="FF55" i="2"/>
  <c r="EU55" i="2"/>
  <c r="IH55" i="2"/>
  <c r="IG55" i="2"/>
  <c r="IF55" i="2"/>
  <c r="IE55" i="2"/>
  <c r="IC55" i="2"/>
  <c r="IB55" i="2"/>
  <c r="IA55" i="2"/>
  <c r="HZ55" i="2"/>
  <c r="HT55" i="2"/>
  <c r="HS55" i="2"/>
  <c r="HR55" i="2"/>
  <c r="HQ55" i="2"/>
  <c r="HY55" i="2"/>
  <c r="HX55" i="2"/>
  <c r="HW55" i="2"/>
  <c r="HV55" i="2"/>
  <c r="HP55" i="2"/>
  <c r="HO55" i="2"/>
  <c r="HN55" i="2"/>
  <c r="HM55" i="2"/>
  <c r="HL55" i="2"/>
  <c r="HK55" i="2"/>
  <c r="HJ55" i="2"/>
  <c r="HI55" i="2"/>
  <c r="HF55" i="2"/>
  <c r="HE55" i="2"/>
  <c r="HD55" i="2"/>
  <c r="HC55" i="2"/>
  <c r="HB55" i="2"/>
  <c r="HA55" i="2"/>
  <c r="AX55" i="2" s="1"/>
  <c r="GY55" i="2"/>
  <c r="GX55" i="2"/>
  <c r="GW55" i="2"/>
  <c r="GV55" i="2"/>
  <c r="GU55" i="2"/>
  <c r="D55" i="2"/>
  <c r="A55" i="2"/>
  <c r="B26" i="5" s="1"/>
  <c r="B26" i="18" s="1"/>
  <c r="GB54" i="2"/>
  <c r="FQ54" i="2"/>
  <c r="FF54" i="2"/>
  <c r="EU54" i="2"/>
  <c r="IH54" i="2"/>
  <c r="IG54" i="2"/>
  <c r="IF54" i="2"/>
  <c r="IE54" i="2"/>
  <c r="IC54" i="2"/>
  <c r="IB54" i="2"/>
  <c r="IA54" i="2"/>
  <c r="HZ54" i="2"/>
  <c r="HT54" i="2"/>
  <c r="HS54" i="2"/>
  <c r="HR54" i="2"/>
  <c r="HQ54" i="2"/>
  <c r="HY54" i="2"/>
  <c r="HX54" i="2"/>
  <c r="HW54" i="2"/>
  <c r="HV54" i="2"/>
  <c r="HP54" i="2"/>
  <c r="HO54" i="2"/>
  <c r="HN54" i="2"/>
  <c r="HM54" i="2"/>
  <c r="HL54" i="2"/>
  <c r="HK54" i="2"/>
  <c r="HJ54" i="2"/>
  <c r="HI54" i="2"/>
  <c r="HF54" i="2"/>
  <c r="HE54" i="2"/>
  <c r="HD54" i="2"/>
  <c r="HC54" i="2"/>
  <c r="HB54" i="2"/>
  <c r="HA54" i="2"/>
  <c r="AX54" i="2" s="1"/>
  <c r="GY54" i="2"/>
  <c r="GX54" i="2"/>
  <c r="GW54" i="2"/>
  <c r="GV54" i="2"/>
  <c r="GU54" i="2"/>
  <c r="D54" i="2"/>
  <c r="A54" i="2"/>
  <c r="B25" i="5" s="1"/>
  <c r="B25" i="18" s="1"/>
  <c r="GB53" i="2"/>
  <c r="FQ53" i="2"/>
  <c r="FF53" i="2"/>
  <c r="EU53" i="2"/>
  <c r="IH53" i="2"/>
  <c r="IG53" i="2"/>
  <c r="IF53" i="2"/>
  <c r="IE53" i="2"/>
  <c r="IC53" i="2"/>
  <c r="IB53" i="2"/>
  <c r="IA53" i="2"/>
  <c r="HZ53" i="2"/>
  <c r="HT53" i="2"/>
  <c r="HS53" i="2"/>
  <c r="HR53" i="2"/>
  <c r="HQ53" i="2"/>
  <c r="HY53" i="2"/>
  <c r="HX53" i="2"/>
  <c r="HW53" i="2"/>
  <c r="HV53" i="2"/>
  <c r="HP53" i="2"/>
  <c r="HO53" i="2"/>
  <c r="HN53" i="2"/>
  <c r="HM53" i="2"/>
  <c r="HL53" i="2"/>
  <c r="HK53" i="2"/>
  <c r="HJ53" i="2"/>
  <c r="HI53" i="2"/>
  <c r="HF53" i="2"/>
  <c r="HE53" i="2"/>
  <c r="HD53" i="2"/>
  <c r="HC53" i="2"/>
  <c r="HB53" i="2"/>
  <c r="HA53" i="2"/>
  <c r="AX53" i="2" s="1"/>
  <c r="GY53" i="2"/>
  <c r="GX53" i="2"/>
  <c r="GW53" i="2"/>
  <c r="GV53" i="2"/>
  <c r="GU53" i="2"/>
  <c r="D53" i="2"/>
  <c r="A53" i="2"/>
  <c r="B24" i="5" s="1"/>
  <c r="B24" i="18" s="1"/>
  <c r="GB52" i="2"/>
  <c r="FQ52" i="2"/>
  <c r="FF52" i="2"/>
  <c r="EU52" i="2"/>
  <c r="IH52" i="2"/>
  <c r="IG52" i="2"/>
  <c r="IF52" i="2"/>
  <c r="IE52" i="2"/>
  <c r="IC52" i="2"/>
  <c r="IB52" i="2"/>
  <c r="IA52" i="2"/>
  <c r="HZ52" i="2"/>
  <c r="HT52" i="2"/>
  <c r="HS52" i="2"/>
  <c r="HR52" i="2"/>
  <c r="HQ52" i="2"/>
  <c r="HY52" i="2"/>
  <c r="HX52" i="2"/>
  <c r="HW52" i="2"/>
  <c r="HV52" i="2"/>
  <c r="HP52" i="2"/>
  <c r="HO52" i="2"/>
  <c r="HN52" i="2"/>
  <c r="HM52" i="2"/>
  <c r="HL52" i="2"/>
  <c r="HK52" i="2"/>
  <c r="HJ52" i="2"/>
  <c r="HI52" i="2"/>
  <c r="HF52" i="2"/>
  <c r="HE52" i="2"/>
  <c r="HD52" i="2"/>
  <c r="HC52" i="2"/>
  <c r="HB52" i="2"/>
  <c r="HA52" i="2"/>
  <c r="AX52" i="2" s="1"/>
  <c r="GY52" i="2"/>
  <c r="GX52" i="2"/>
  <c r="GW52" i="2"/>
  <c r="GV52" i="2"/>
  <c r="GU52" i="2"/>
  <c r="D52" i="2"/>
  <c r="A52" i="2"/>
  <c r="B23" i="5" s="1"/>
  <c r="B23" i="18" s="1"/>
  <c r="GB51" i="2"/>
  <c r="FQ51" i="2"/>
  <c r="FF51" i="2"/>
  <c r="EU51" i="2"/>
  <c r="IH51" i="2"/>
  <c r="IG51" i="2"/>
  <c r="IF51" i="2"/>
  <c r="IE51" i="2"/>
  <c r="IC51" i="2"/>
  <c r="IB51" i="2"/>
  <c r="IA51" i="2"/>
  <c r="HZ51" i="2"/>
  <c r="HT51" i="2"/>
  <c r="HS51" i="2"/>
  <c r="HR51" i="2"/>
  <c r="HQ51" i="2"/>
  <c r="HY51" i="2"/>
  <c r="HX51" i="2"/>
  <c r="HW51" i="2"/>
  <c r="HV51" i="2"/>
  <c r="HP51" i="2"/>
  <c r="HO51" i="2"/>
  <c r="HN51" i="2"/>
  <c r="HM51" i="2"/>
  <c r="HL51" i="2"/>
  <c r="HK51" i="2"/>
  <c r="HJ51" i="2"/>
  <c r="HI51" i="2"/>
  <c r="HF51" i="2"/>
  <c r="HE51" i="2"/>
  <c r="HD51" i="2"/>
  <c r="HC51" i="2"/>
  <c r="HB51" i="2"/>
  <c r="HA51" i="2"/>
  <c r="AX51" i="2" s="1"/>
  <c r="GY51" i="2"/>
  <c r="GX51" i="2"/>
  <c r="GW51" i="2"/>
  <c r="GV51" i="2"/>
  <c r="GU51" i="2"/>
  <c r="D51" i="2"/>
  <c r="A51" i="2"/>
  <c r="B22" i="5" s="1"/>
  <c r="B22" i="18" s="1"/>
  <c r="GB50" i="2"/>
  <c r="FQ50" i="2"/>
  <c r="FF50" i="2"/>
  <c r="EU50" i="2"/>
  <c r="IH50" i="2"/>
  <c r="IG50" i="2"/>
  <c r="IF50" i="2"/>
  <c r="IE50" i="2"/>
  <c r="IC50" i="2"/>
  <c r="IB50" i="2"/>
  <c r="IA50" i="2"/>
  <c r="HZ50" i="2"/>
  <c r="HT50" i="2"/>
  <c r="HS50" i="2"/>
  <c r="HR50" i="2"/>
  <c r="HQ50" i="2"/>
  <c r="HY50" i="2"/>
  <c r="HX50" i="2"/>
  <c r="HW50" i="2"/>
  <c r="HV50" i="2"/>
  <c r="HP50" i="2"/>
  <c r="HO50" i="2"/>
  <c r="HN50" i="2"/>
  <c r="HM50" i="2"/>
  <c r="HL50" i="2"/>
  <c r="HK50" i="2"/>
  <c r="HJ50" i="2"/>
  <c r="HI50" i="2"/>
  <c r="HF50" i="2"/>
  <c r="HE50" i="2"/>
  <c r="HD50" i="2"/>
  <c r="HC50" i="2"/>
  <c r="HB50" i="2"/>
  <c r="HA50" i="2"/>
  <c r="AX50" i="2" s="1"/>
  <c r="GY50" i="2"/>
  <c r="GX50" i="2"/>
  <c r="GW50" i="2"/>
  <c r="GV50" i="2"/>
  <c r="GU50" i="2"/>
  <c r="D50" i="2"/>
  <c r="A50" i="2"/>
  <c r="B21" i="5" s="1"/>
  <c r="B21" i="18" s="1"/>
  <c r="GB49" i="2"/>
  <c r="FQ49" i="2"/>
  <c r="FF49" i="2"/>
  <c r="EU49" i="2"/>
  <c r="IH49" i="2"/>
  <c r="IG49" i="2"/>
  <c r="IF49" i="2"/>
  <c r="IE49" i="2"/>
  <c r="IC49" i="2"/>
  <c r="IB49" i="2"/>
  <c r="IA49" i="2"/>
  <c r="HZ49" i="2"/>
  <c r="HT49" i="2"/>
  <c r="HS49" i="2"/>
  <c r="HR49" i="2"/>
  <c r="HQ49" i="2"/>
  <c r="HY49" i="2"/>
  <c r="HX49" i="2"/>
  <c r="HW49" i="2"/>
  <c r="HV49" i="2"/>
  <c r="HP49" i="2"/>
  <c r="HO49" i="2"/>
  <c r="HN49" i="2"/>
  <c r="HM49" i="2"/>
  <c r="HL49" i="2"/>
  <c r="HK49" i="2"/>
  <c r="HJ49" i="2"/>
  <c r="HI49" i="2"/>
  <c r="HF49" i="2"/>
  <c r="HE49" i="2"/>
  <c r="HD49" i="2"/>
  <c r="HC49" i="2"/>
  <c r="HB49" i="2"/>
  <c r="HA49" i="2"/>
  <c r="AX49" i="2" s="1"/>
  <c r="GY49" i="2"/>
  <c r="GX49" i="2"/>
  <c r="GW49" i="2"/>
  <c r="GV49" i="2"/>
  <c r="GU49" i="2"/>
  <c r="D49" i="2"/>
  <c r="A49" i="2"/>
  <c r="B20" i="5" s="1"/>
  <c r="B20" i="18" s="1"/>
  <c r="GB48" i="2"/>
  <c r="FQ48" i="2"/>
  <c r="FF48" i="2"/>
  <c r="EU48" i="2"/>
  <c r="IH48" i="2"/>
  <c r="IG48" i="2"/>
  <c r="IF48" i="2"/>
  <c r="IE48" i="2"/>
  <c r="IC48" i="2"/>
  <c r="IB48" i="2"/>
  <c r="IA48" i="2"/>
  <c r="HZ48" i="2"/>
  <c r="HT48" i="2"/>
  <c r="HS48" i="2"/>
  <c r="HR48" i="2"/>
  <c r="HQ48" i="2"/>
  <c r="HY48" i="2"/>
  <c r="HX48" i="2"/>
  <c r="HW48" i="2"/>
  <c r="HV48" i="2"/>
  <c r="HP48" i="2"/>
  <c r="HO48" i="2"/>
  <c r="HN48" i="2"/>
  <c r="HM48" i="2"/>
  <c r="HL48" i="2"/>
  <c r="HK48" i="2"/>
  <c r="HJ48" i="2"/>
  <c r="HI48" i="2"/>
  <c r="HF48" i="2"/>
  <c r="HE48" i="2"/>
  <c r="HD48" i="2"/>
  <c r="HC48" i="2"/>
  <c r="HB48" i="2"/>
  <c r="HA48" i="2"/>
  <c r="AX48" i="2" s="1"/>
  <c r="GY48" i="2"/>
  <c r="GX48" i="2"/>
  <c r="GW48" i="2"/>
  <c r="GV48" i="2"/>
  <c r="GU48" i="2"/>
  <c r="D48" i="2"/>
  <c r="A48" i="2"/>
  <c r="B19" i="5" s="1"/>
  <c r="B19" i="18" s="1"/>
  <c r="GB47" i="2"/>
  <c r="FQ47" i="2"/>
  <c r="FF47" i="2"/>
  <c r="EU47" i="2"/>
  <c r="IH47" i="2"/>
  <c r="IG47" i="2"/>
  <c r="IF47" i="2"/>
  <c r="IE47" i="2"/>
  <c r="IC47" i="2"/>
  <c r="IB47" i="2"/>
  <c r="IA47" i="2"/>
  <c r="HZ47" i="2"/>
  <c r="HT47" i="2"/>
  <c r="HS47" i="2"/>
  <c r="HR47" i="2"/>
  <c r="HQ47" i="2"/>
  <c r="HY47" i="2"/>
  <c r="HX47" i="2"/>
  <c r="HW47" i="2"/>
  <c r="HV47" i="2"/>
  <c r="HP47" i="2"/>
  <c r="HO47" i="2"/>
  <c r="HN47" i="2"/>
  <c r="HM47" i="2"/>
  <c r="HL47" i="2"/>
  <c r="HK47" i="2"/>
  <c r="HJ47" i="2"/>
  <c r="HI47" i="2"/>
  <c r="HF47" i="2"/>
  <c r="HE47" i="2"/>
  <c r="HD47" i="2"/>
  <c r="HC47" i="2"/>
  <c r="HB47" i="2"/>
  <c r="HA47" i="2"/>
  <c r="AX47" i="2" s="1"/>
  <c r="GY47" i="2"/>
  <c r="GX47" i="2"/>
  <c r="GW47" i="2"/>
  <c r="GV47" i="2"/>
  <c r="GU47" i="2"/>
  <c r="D47" i="2"/>
  <c r="A47" i="2"/>
  <c r="B18" i="5" s="1"/>
  <c r="B18" i="18" s="1"/>
  <c r="GB46" i="2"/>
  <c r="FQ46" i="2"/>
  <c r="FF46" i="2"/>
  <c r="EU46" i="2"/>
  <c r="IH46" i="2"/>
  <c r="IG46" i="2"/>
  <c r="IF46" i="2"/>
  <c r="IE46" i="2"/>
  <c r="IC46" i="2"/>
  <c r="IB46" i="2"/>
  <c r="IA46" i="2"/>
  <c r="HZ46" i="2"/>
  <c r="HT46" i="2"/>
  <c r="HS46" i="2"/>
  <c r="HR46" i="2"/>
  <c r="HQ46" i="2"/>
  <c r="HY46" i="2"/>
  <c r="HX46" i="2"/>
  <c r="HW46" i="2"/>
  <c r="HV46" i="2"/>
  <c r="HP46" i="2"/>
  <c r="HO46" i="2"/>
  <c r="HN46" i="2"/>
  <c r="HM46" i="2"/>
  <c r="HL46" i="2"/>
  <c r="HK46" i="2"/>
  <c r="HJ46" i="2"/>
  <c r="HI46" i="2"/>
  <c r="HF46" i="2"/>
  <c r="HE46" i="2"/>
  <c r="HD46" i="2"/>
  <c r="HC46" i="2"/>
  <c r="HB46" i="2"/>
  <c r="HA46" i="2"/>
  <c r="AX46" i="2" s="1"/>
  <c r="GY46" i="2"/>
  <c r="GX46" i="2"/>
  <c r="GW46" i="2"/>
  <c r="GV46" i="2"/>
  <c r="GU46" i="2"/>
  <c r="D46" i="2"/>
  <c r="A46" i="2"/>
  <c r="B17" i="5" s="1"/>
  <c r="B17" i="18" s="1"/>
  <c r="GB45" i="2"/>
  <c r="FQ45" i="2"/>
  <c r="FF45" i="2"/>
  <c r="EU45" i="2"/>
  <c r="IH45" i="2"/>
  <c r="IG45" i="2"/>
  <c r="IF45" i="2"/>
  <c r="IE45" i="2"/>
  <c r="IC45" i="2"/>
  <c r="IB45" i="2"/>
  <c r="IA45" i="2"/>
  <c r="HZ45" i="2"/>
  <c r="HT45" i="2"/>
  <c r="HS45" i="2"/>
  <c r="HR45" i="2"/>
  <c r="HQ45" i="2"/>
  <c r="HY45" i="2"/>
  <c r="HX45" i="2"/>
  <c r="HW45" i="2"/>
  <c r="HV45" i="2"/>
  <c r="HP45" i="2"/>
  <c r="HO45" i="2"/>
  <c r="HN45" i="2"/>
  <c r="HM45" i="2"/>
  <c r="HL45" i="2"/>
  <c r="HK45" i="2"/>
  <c r="HJ45" i="2"/>
  <c r="HI45" i="2"/>
  <c r="HF45" i="2"/>
  <c r="HE45" i="2"/>
  <c r="HD45" i="2"/>
  <c r="HC45" i="2"/>
  <c r="HB45" i="2"/>
  <c r="HA45" i="2"/>
  <c r="AX45" i="2" s="1"/>
  <c r="GY45" i="2"/>
  <c r="GX45" i="2"/>
  <c r="GW45" i="2"/>
  <c r="GV45" i="2"/>
  <c r="GU45" i="2"/>
  <c r="D45" i="2"/>
  <c r="A45" i="2"/>
  <c r="B16" i="5" s="1"/>
  <c r="B16" i="18" s="1"/>
  <c r="GB44" i="2"/>
  <c r="FQ44" i="2"/>
  <c r="FF44" i="2"/>
  <c r="EU44" i="2"/>
  <c r="IH44" i="2"/>
  <c r="IG44" i="2"/>
  <c r="IF44" i="2"/>
  <c r="IE44" i="2"/>
  <c r="IC44" i="2"/>
  <c r="IB44" i="2"/>
  <c r="IA44" i="2"/>
  <c r="HZ44" i="2"/>
  <c r="HT44" i="2"/>
  <c r="HS44" i="2"/>
  <c r="HR44" i="2"/>
  <c r="HQ44" i="2"/>
  <c r="HY44" i="2"/>
  <c r="HX44" i="2"/>
  <c r="HW44" i="2"/>
  <c r="HV44" i="2"/>
  <c r="HP44" i="2"/>
  <c r="HO44" i="2"/>
  <c r="HN44" i="2"/>
  <c r="HM44" i="2"/>
  <c r="HL44" i="2"/>
  <c r="HK44" i="2"/>
  <c r="HJ44" i="2"/>
  <c r="HI44" i="2"/>
  <c r="HF44" i="2"/>
  <c r="HE44" i="2"/>
  <c r="HD44" i="2"/>
  <c r="HC44" i="2"/>
  <c r="HB44" i="2"/>
  <c r="HA44" i="2"/>
  <c r="AX44" i="2" s="1"/>
  <c r="GY44" i="2"/>
  <c r="GX44" i="2"/>
  <c r="GW44" i="2"/>
  <c r="GV44" i="2"/>
  <c r="GU44" i="2"/>
  <c r="D44" i="2"/>
  <c r="A44" i="2"/>
  <c r="B15" i="5" s="1"/>
  <c r="B15" i="18" s="1"/>
  <c r="GB43" i="2"/>
  <c r="FQ43" i="2"/>
  <c r="FF43" i="2"/>
  <c r="EU43" i="2"/>
  <c r="IH43" i="2"/>
  <c r="IG43" i="2"/>
  <c r="IF43" i="2"/>
  <c r="IE43" i="2"/>
  <c r="IC43" i="2"/>
  <c r="IB43" i="2"/>
  <c r="IA43" i="2"/>
  <c r="HZ43" i="2"/>
  <c r="HT43" i="2"/>
  <c r="HS43" i="2"/>
  <c r="HR43" i="2"/>
  <c r="HQ43" i="2"/>
  <c r="HY43" i="2"/>
  <c r="HX43" i="2"/>
  <c r="HW43" i="2"/>
  <c r="HV43" i="2"/>
  <c r="HP43" i="2"/>
  <c r="HO43" i="2"/>
  <c r="HN43" i="2"/>
  <c r="HM43" i="2"/>
  <c r="HL43" i="2"/>
  <c r="HK43" i="2"/>
  <c r="HJ43" i="2"/>
  <c r="HI43" i="2"/>
  <c r="HF43" i="2"/>
  <c r="HE43" i="2"/>
  <c r="HD43" i="2"/>
  <c r="HC43" i="2"/>
  <c r="HB43" i="2"/>
  <c r="HA43" i="2"/>
  <c r="AX43" i="2" s="1"/>
  <c r="GY43" i="2"/>
  <c r="GX43" i="2"/>
  <c r="GW43" i="2"/>
  <c r="GV43" i="2"/>
  <c r="GU43" i="2"/>
  <c r="D43" i="2"/>
  <c r="A43" i="2"/>
  <c r="B14" i="5" s="1"/>
  <c r="B14" i="18" s="1"/>
  <c r="GB42" i="2"/>
  <c r="FQ42" i="2"/>
  <c r="FF42" i="2"/>
  <c r="EU42" i="2"/>
  <c r="IH42" i="2"/>
  <c r="IG42" i="2"/>
  <c r="IF42" i="2"/>
  <c r="IE42" i="2"/>
  <c r="IC42" i="2"/>
  <c r="IB42" i="2"/>
  <c r="IA42" i="2"/>
  <c r="HZ42" i="2"/>
  <c r="HT42" i="2"/>
  <c r="HS42" i="2"/>
  <c r="HR42" i="2"/>
  <c r="HQ42" i="2"/>
  <c r="HY42" i="2"/>
  <c r="HX42" i="2"/>
  <c r="HW42" i="2"/>
  <c r="HV42" i="2"/>
  <c r="HP42" i="2"/>
  <c r="HO42" i="2"/>
  <c r="HN42" i="2"/>
  <c r="HM42" i="2"/>
  <c r="HL42" i="2"/>
  <c r="HK42" i="2"/>
  <c r="HJ42" i="2"/>
  <c r="HI42" i="2"/>
  <c r="HF42" i="2"/>
  <c r="HE42" i="2"/>
  <c r="HD42" i="2"/>
  <c r="HC42" i="2"/>
  <c r="HB42" i="2"/>
  <c r="HA42" i="2"/>
  <c r="AX42" i="2" s="1"/>
  <c r="GY42" i="2"/>
  <c r="GX42" i="2"/>
  <c r="GW42" i="2"/>
  <c r="GV42" i="2"/>
  <c r="GU42" i="2"/>
  <c r="D42" i="2"/>
  <c r="A42" i="2"/>
  <c r="B13" i="5" s="1"/>
  <c r="B13" i="18" s="1"/>
  <c r="GB41" i="2"/>
  <c r="FF41" i="2"/>
  <c r="IH41" i="2"/>
  <c r="IG41" i="2"/>
  <c r="IF41" i="2"/>
  <c r="IE41" i="2"/>
  <c r="IC41" i="2"/>
  <c r="IB41" i="2"/>
  <c r="IA41" i="2"/>
  <c r="HZ41" i="2"/>
  <c r="HT41" i="2"/>
  <c r="HS41" i="2"/>
  <c r="HR41" i="2"/>
  <c r="HQ41" i="2"/>
  <c r="HY41" i="2"/>
  <c r="HX41" i="2"/>
  <c r="HW41" i="2"/>
  <c r="HV41" i="2"/>
  <c r="HP41" i="2"/>
  <c r="HO41" i="2"/>
  <c r="HN41" i="2"/>
  <c r="HM41" i="2"/>
  <c r="HL41" i="2"/>
  <c r="HK41" i="2"/>
  <c r="HJ41" i="2"/>
  <c r="HI41" i="2"/>
  <c r="HF41" i="2"/>
  <c r="HE41" i="2"/>
  <c r="HD41" i="2"/>
  <c r="HC41" i="2"/>
  <c r="HB41" i="2"/>
  <c r="HA41" i="2"/>
  <c r="AX41" i="2" s="1"/>
  <c r="GY41" i="2"/>
  <c r="GX41" i="2"/>
  <c r="GW41" i="2"/>
  <c r="GV41" i="2"/>
  <c r="GU41" i="2"/>
  <c r="D41" i="2"/>
  <c r="A41" i="2"/>
  <c r="B12" i="5" s="1"/>
  <c r="B12" i="18" s="1"/>
  <c r="Y20" i="8" l="1"/>
  <c r="Y16" i="8"/>
  <c r="Y18" i="8"/>
  <c r="Y21" i="8"/>
  <c r="Y19" i="8"/>
  <c r="Y17" i="8"/>
  <c r="W16" i="8"/>
  <c r="W8" i="8"/>
  <c r="W14" i="8"/>
  <c r="W12" i="8"/>
  <c r="W5" i="8"/>
  <c r="W17" i="8"/>
  <c r="W19" i="8"/>
  <c r="W3" i="8"/>
  <c r="W20" i="8"/>
  <c r="W13" i="8"/>
  <c r="W15" i="8"/>
  <c r="W4" i="8"/>
  <c r="W9" i="8"/>
  <c r="W11" i="8"/>
  <c r="W2" i="8"/>
  <c r="DL35" i="2" s="1"/>
  <c r="W7" i="8"/>
  <c r="W18" i="8"/>
  <c r="W6" i="8"/>
  <c r="W10" i="8"/>
  <c r="W21" i="8"/>
  <c r="V6" i="8"/>
  <c r="V3" i="8"/>
  <c r="V10" i="8"/>
  <c r="V5" i="8"/>
  <c r="V19" i="8"/>
  <c r="V4" i="8"/>
  <c r="V14" i="8"/>
  <c r="V18" i="8"/>
  <c r="V8" i="8"/>
  <c r="V12" i="8"/>
  <c r="V17" i="8"/>
  <c r="V11" i="8"/>
  <c r="V20" i="8"/>
  <c r="V7" i="8"/>
  <c r="V15" i="8"/>
  <c r="V9" i="8"/>
  <c r="V21" i="8"/>
  <c r="V2" i="8"/>
  <c r="DK35" i="2" s="1"/>
  <c r="V13" i="8"/>
  <c r="V16" i="8"/>
  <c r="V97" i="8"/>
  <c r="V98" i="8"/>
  <c r="V94" i="8"/>
  <c r="V106" i="8"/>
  <c r="V105" i="8"/>
  <c r="V99" i="8"/>
  <c r="V100" i="8"/>
  <c r="V90" i="8"/>
  <c r="V95" i="8"/>
  <c r="V102" i="8"/>
  <c r="V101" i="8"/>
  <c r="V91" i="8"/>
  <c r="V93" i="8"/>
  <c r="V103" i="8"/>
  <c r="V108" i="8"/>
  <c r="V107" i="8"/>
  <c r="V104" i="8"/>
  <c r="V92" i="8"/>
  <c r="V109" i="8"/>
  <c r="V96" i="8"/>
  <c r="V88" i="8"/>
  <c r="V82" i="8"/>
  <c r="V71" i="8"/>
  <c r="V86" i="8"/>
  <c r="V75" i="8"/>
  <c r="V73" i="8"/>
  <c r="V70" i="8"/>
  <c r="V79" i="8"/>
  <c r="V77" i="8"/>
  <c r="V72" i="8"/>
  <c r="V83" i="8"/>
  <c r="V81" i="8"/>
  <c r="V80" i="8"/>
  <c r="V74" i="8"/>
  <c r="V89" i="8"/>
  <c r="V76" i="8"/>
  <c r="V87" i="8"/>
  <c r="V85" i="8"/>
  <c r="V84" i="8"/>
  <c r="V78" i="8"/>
  <c r="U94" i="8"/>
  <c r="U98" i="8"/>
  <c r="U109" i="8"/>
  <c r="U105" i="8"/>
  <c r="U103" i="8"/>
  <c r="U92" i="8"/>
  <c r="U104" i="8"/>
  <c r="U106" i="8"/>
  <c r="U102" i="8"/>
  <c r="U99" i="8"/>
  <c r="U100" i="8"/>
  <c r="U97" i="8"/>
  <c r="U93" i="8"/>
  <c r="U96" i="8"/>
  <c r="U90" i="8"/>
  <c r="U107" i="8"/>
  <c r="U108" i="8"/>
  <c r="U91" i="8"/>
  <c r="U95" i="8"/>
  <c r="U101" i="8"/>
  <c r="ID63" i="2"/>
  <c r="ID50" i="2"/>
  <c r="HU58" i="2"/>
  <c r="U65" i="8"/>
  <c r="U60" i="8"/>
  <c r="U64" i="8"/>
  <c r="U68" i="8"/>
  <c r="U61" i="8"/>
  <c r="U69" i="8"/>
  <c r="U63" i="8"/>
  <c r="U67" i="8"/>
  <c r="U62" i="8"/>
  <c r="U66" i="8"/>
  <c r="Y62" i="8"/>
  <c r="Y66" i="8"/>
  <c r="Y61" i="8"/>
  <c r="Y65" i="8"/>
  <c r="Y69" i="8"/>
  <c r="Y60" i="8"/>
  <c r="Y64" i="8"/>
  <c r="Y68" i="8"/>
  <c r="Y67" i="8"/>
  <c r="Y63" i="8"/>
  <c r="T60" i="8"/>
  <c r="T64" i="8"/>
  <c r="T68" i="8"/>
  <c r="T63" i="8"/>
  <c r="T67" i="8"/>
  <c r="T62" i="8"/>
  <c r="T66" i="8"/>
  <c r="T61" i="8"/>
  <c r="T65" i="8"/>
  <c r="T69" i="8"/>
  <c r="Y24" i="8"/>
  <c r="Y32" i="8"/>
  <c r="Y40" i="8"/>
  <c r="Y25" i="8"/>
  <c r="Y33" i="8"/>
  <c r="Y41" i="8"/>
  <c r="Y26" i="8"/>
  <c r="Y34" i="8"/>
  <c r="Y27" i="8"/>
  <c r="Y35" i="8"/>
  <c r="Y39" i="8"/>
  <c r="Y28" i="8"/>
  <c r="Y36" i="8"/>
  <c r="Y31" i="8"/>
  <c r="Y29" i="8"/>
  <c r="Y37" i="8"/>
  <c r="Y30" i="8"/>
  <c r="Y38" i="8"/>
  <c r="V25" i="8"/>
  <c r="V33" i="8"/>
  <c r="V26" i="8"/>
  <c r="V34" i="8"/>
  <c r="V24" i="8"/>
  <c r="V32" i="8"/>
  <c r="V40" i="8"/>
  <c r="V27" i="8"/>
  <c r="V35" i="8"/>
  <c r="V28" i="8"/>
  <c r="V36" i="8"/>
  <c r="V29" i="8"/>
  <c r="V37" i="8"/>
  <c r="V30" i="8"/>
  <c r="V38" i="8"/>
  <c r="V41" i="8"/>
  <c r="V31" i="8"/>
  <c r="V39" i="8"/>
  <c r="Y22" i="8"/>
  <c r="Y23" i="8"/>
  <c r="P6" i="8"/>
  <c r="U13" i="8" s="1"/>
  <c r="P16" i="8"/>
  <c r="Y13" i="8"/>
  <c r="V22" i="8"/>
  <c r="V23" i="8"/>
  <c r="P5" i="8"/>
  <c r="ID43" i="2"/>
  <c r="HU54" i="2"/>
  <c r="HH58" i="2"/>
  <c r="HU46" i="2"/>
  <c r="HU43" i="2"/>
  <c r="HU62" i="2"/>
  <c r="HU63" i="2"/>
  <c r="HU44" i="2"/>
  <c r="HU50" i="2"/>
  <c r="HU51" i="2"/>
  <c r="HH52" i="2"/>
  <c r="HH54" i="2"/>
  <c r="HU57" i="2"/>
  <c r="HU59" i="2"/>
  <c r="ID59" i="2"/>
  <c r="HU64" i="2"/>
  <c r="ID64" i="2"/>
  <c r="HU42" i="2"/>
  <c r="HU49" i="2"/>
  <c r="HU56" i="2"/>
  <c r="ID56" i="2"/>
  <c r="HU61" i="2"/>
  <c r="HH62" i="2"/>
  <c r="HU45" i="2"/>
  <c r="HH46" i="2"/>
  <c r="ID47" i="2"/>
  <c r="HU48" i="2"/>
  <c r="HU55" i="2"/>
  <c r="HU60" i="2"/>
  <c r="HH42" i="2"/>
  <c r="ID42" i="2"/>
  <c r="HH45" i="2"/>
  <c r="HH48" i="2"/>
  <c r="ID49" i="2"/>
  <c r="HH51" i="2"/>
  <c r="ID52" i="2"/>
  <c r="HU53" i="2"/>
  <c r="ID55" i="2"/>
  <c r="HH57" i="2"/>
  <c r="HH61" i="2"/>
  <c r="ID62" i="2"/>
  <c r="HU41" i="2"/>
  <c r="HH44" i="2"/>
  <c r="ID45" i="2"/>
  <c r="ID46" i="2"/>
  <c r="HU47" i="2"/>
  <c r="ID48" i="2"/>
  <c r="HH50" i="2"/>
  <c r="ID51" i="2"/>
  <c r="HU52" i="2"/>
  <c r="HH53" i="2"/>
  <c r="ID54" i="2"/>
  <c r="HH56" i="2"/>
  <c r="ID58" i="2"/>
  <c r="HH60" i="2"/>
  <c r="HH64" i="2"/>
  <c r="HH41" i="2"/>
  <c r="ID41" i="2"/>
  <c r="HH43" i="2"/>
  <c r="ID44" i="2"/>
  <c r="HH47" i="2"/>
  <c r="HH49" i="2"/>
  <c r="ID53" i="2"/>
  <c r="HH55" i="2"/>
  <c r="ID57" i="2"/>
  <c r="HH59" i="2"/>
  <c r="ID60" i="2"/>
  <c r="ID61" i="2"/>
  <c r="HH63" i="2"/>
  <c r="U3" i="8" l="1"/>
  <c r="U15" i="8"/>
  <c r="U16" i="8"/>
  <c r="U17" i="8"/>
  <c r="U18" i="8"/>
  <c r="U19" i="8"/>
  <c r="U20" i="8"/>
  <c r="U21" i="8"/>
  <c r="T15" i="8"/>
  <c r="T16" i="8"/>
  <c r="T17" i="8"/>
  <c r="T18" i="8"/>
  <c r="T19" i="8"/>
  <c r="T20" i="8"/>
  <c r="T21" i="8"/>
  <c r="T28" i="8"/>
  <c r="T36" i="8"/>
  <c r="T29" i="8"/>
  <c r="T37" i="8"/>
  <c r="T27" i="8"/>
  <c r="T30" i="8"/>
  <c r="T38" i="8"/>
  <c r="T23" i="8"/>
  <c r="T31" i="8"/>
  <c r="T39" i="8"/>
  <c r="T24" i="8"/>
  <c r="T32" i="8"/>
  <c r="T40" i="8"/>
  <c r="T25" i="8"/>
  <c r="T33" i="8"/>
  <c r="T41" i="8"/>
  <c r="T26" i="8"/>
  <c r="T34" i="8"/>
  <c r="T22" i="8"/>
  <c r="T35" i="8"/>
  <c r="U12" i="8"/>
  <c r="U9" i="8"/>
  <c r="Y14" i="8"/>
  <c r="Y9" i="8"/>
  <c r="Y11" i="8"/>
  <c r="Y6" i="8"/>
  <c r="Y3" i="8"/>
  <c r="Y2" i="8"/>
  <c r="DH35" i="2" s="1"/>
  <c r="Y7" i="8"/>
  <c r="Y10" i="8"/>
  <c r="Y5" i="8"/>
  <c r="U4" i="8"/>
  <c r="U7" i="8"/>
  <c r="U8" i="8"/>
  <c r="U10" i="8"/>
  <c r="U5" i="8"/>
  <c r="U14" i="8"/>
  <c r="U11" i="8"/>
  <c r="U6" i="8"/>
  <c r="U2" i="8"/>
  <c r="DJ35" i="2" s="1"/>
  <c r="Y12" i="8"/>
  <c r="Y4" i="8"/>
  <c r="Y8" i="8"/>
  <c r="T7" i="8"/>
  <c r="T5" i="8"/>
  <c r="T2" i="8"/>
  <c r="DI35" i="2" s="1"/>
  <c r="T11" i="8"/>
  <c r="T9" i="8"/>
  <c r="T4" i="8"/>
  <c r="T13" i="8"/>
  <c r="T8" i="8"/>
  <c r="T6" i="8"/>
  <c r="T12" i="8"/>
  <c r="T14" i="8"/>
  <c r="T10" i="8"/>
  <c r="T3" i="8"/>
  <c r="HJ35" i="2" l="1"/>
  <c r="HL35" i="2"/>
  <c r="HK35" i="2"/>
  <c r="HG35" i="2"/>
  <c r="HH35" i="2"/>
  <c r="HI35" i="2"/>
  <c r="HG36" i="2"/>
  <c r="HG37" i="2"/>
  <c r="HG38" i="2"/>
  <c r="HT40" i="2"/>
  <c r="HS40" i="2"/>
  <c r="HR40" i="2"/>
  <c r="HQ40" i="2"/>
  <c r="HT39" i="2"/>
  <c r="HS39" i="2"/>
  <c r="HR39" i="2"/>
  <c r="HQ39" i="2"/>
  <c r="HT38" i="2"/>
  <c r="HS38" i="2"/>
  <c r="HR38" i="2"/>
  <c r="HQ38" i="2"/>
  <c r="HT37" i="2"/>
  <c r="HS37" i="2"/>
  <c r="HR37" i="2"/>
  <c r="HQ37" i="2"/>
  <c r="HT36" i="2"/>
  <c r="HS36" i="2"/>
  <c r="HR36" i="2"/>
  <c r="HQ36" i="2"/>
  <c r="GV40" i="2"/>
  <c r="GV39" i="2"/>
  <c r="GV38" i="2"/>
  <c r="GV37" i="2"/>
  <c r="GV36" i="2"/>
  <c r="AT7" i="2" l="1"/>
  <c r="GB40" i="2" l="1"/>
  <c r="FF40" i="2"/>
  <c r="IH40" i="2"/>
  <c r="IG40" i="2"/>
  <c r="IF40" i="2"/>
  <c r="IE40" i="2"/>
  <c r="IC40" i="2"/>
  <c r="IB40" i="2"/>
  <c r="IA40" i="2"/>
  <c r="HZ40" i="2"/>
  <c r="HY40" i="2"/>
  <c r="HX40" i="2"/>
  <c r="HW40" i="2"/>
  <c r="HV40" i="2"/>
  <c r="HP40" i="2"/>
  <c r="HO40" i="2"/>
  <c r="HN40" i="2"/>
  <c r="HM40" i="2"/>
  <c r="HL40" i="2"/>
  <c r="HK40" i="2"/>
  <c r="HJ40" i="2"/>
  <c r="HI40" i="2"/>
  <c r="HF40" i="2"/>
  <c r="HE40" i="2"/>
  <c r="HD40" i="2"/>
  <c r="HC40" i="2"/>
  <c r="HB40" i="2"/>
  <c r="HA40" i="2"/>
  <c r="AX40" i="2" s="1"/>
  <c r="GY40" i="2"/>
  <c r="GX40" i="2"/>
  <c r="GW40" i="2"/>
  <c r="GU40" i="2"/>
  <c r="A40" i="2"/>
  <c r="B11" i="5" s="1"/>
  <c r="B11" i="18" s="1"/>
  <c r="GB39" i="2"/>
  <c r="IH39" i="2"/>
  <c r="IG39" i="2"/>
  <c r="IF39" i="2"/>
  <c r="IE39" i="2"/>
  <c r="IC39" i="2"/>
  <c r="IB39" i="2"/>
  <c r="IA39" i="2"/>
  <c r="HZ39" i="2"/>
  <c r="HY39" i="2"/>
  <c r="HX39" i="2"/>
  <c r="HW39" i="2"/>
  <c r="HV39" i="2"/>
  <c r="HP39" i="2"/>
  <c r="HO39" i="2"/>
  <c r="HN39" i="2"/>
  <c r="HM39" i="2"/>
  <c r="HL39" i="2"/>
  <c r="HK39" i="2"/>
  <c r="HJ39" i="2"/>
  <c r="HI39" i="2"/>
  <c r="HF39" i="2"/>
  <c r="HE39" i="2"/>
  <c r="HD39" i="2"/>
  <c r="HC39" i="2"/>
  <c r="HB39" i="2"/>
  <c r="HA39" i="2"/>
  <c r="AX39" i="2" s="1"/>
  <c r="GY39" i="2"/>
  <c r="GX39" i="2"/>
  <c r="GW39" i="2"/>
  <c r="GU39" i="2"/>
  <c r="A39" i="2"/>
  <c r="B10" i="5" s="1"/>
  <c r="B10" i="18" s="1"/>
  <c r="GB38" i="2"/>
  <c r="IH38" i="2"/>
  <c r="IG38" i="2"/>
  <c r="IF38" i="2"/>
  <c r="IE38" i="2"/>
  <c r="IC38" i="2"/>
  <c r="IB38" i="2"/>
  <c r="IA38" i="2"/>
  <c r="HZ38" i="2"/>
  <c r="HY38" i="2"/>
  <c r="HX38" i="2"/>
  <c r="HW38" i="2"/>
  <c r="HV38" i="2"/>
  <c r="HP38" i="2"/>
  <c r="HO38" i="2"/>
  <c r="HN38" i="2"/>
  <c r="HM38" i="2"/>
  <c r="HL38" i="2"/>
  <c r="HK38" i="2"/>
  <c r="HJ38" i="2"/>
  <c r="HI38" i="2"/>
  <c r="HF38" i="2"/>
  <c r="HE38" i="2"/>
  <c r="HD38" i="2"/>
  <c r="HC38" i="2"/>
  <c r="HB38" i="2"/>
  <c r="HA38" i="2"/>
  <c r="AX38" i="2" s="1"/>
  <c r="GY38" i="2"/>
  <c r="GX38" i="2"/>
  <c r="GW38" i="2"/>
  <c r="GU38" i="2"/>
  <c r="A38" i="2"/>
  <c r="B9" i="5" s="1"/>
  <c r="B9" i="18" s="1"/>
  <c r="GB37" i="2"/>
  <c r="IH37" i="2"/>
  <c r="IG37" i="2"/>
  <c r="IF37" i="2"/>
  <c r="IE37" i="2"/>
  <c r="IC37" i="2"/>
  <c r="IB37" i="2"/>
  <c r="IA37" i="2"/>
  <c r="HZ37" i="2"/>
  <c r="HY37" i="2"/>
  <c r="HX37" i="2"/>
  <c r="HW37" i="2"/>
  <c r="HV37" i="2"/>
  <c r="HP37" i="2"/>
  <c r="HO37" i="2"/>
  <c r="HN37" i="2"/>
  <c r="HM37" i="2"/>
  <c r="HL37" i="2"/>
  <c r="HK37" i="2"/>
  <c r="HJ37" i="2"/>
  <c r="HI37" i="2"/>
  <c r="HF37" i="2"/>
  <c r="HE37" i="2"/>
  <c r="HD37" i="2"/>
  <c r="HC37" i="2"/>
  <c r="HB37" i="2"/>
  <c r="HA37" i="2"/>
  <c r="AX37" i="2" s="1"/>
  <c r="GY37" i="2"/>
  <c r="GX37" i="2"/>
  <c r="GW37" i="2"/>
  <c r="GU37" i="2"/>
  <c r="A37" i="2"/>
  <c r="B8" i="5" s="1"/>
  <c r="B8" i="18" s="1"/>
  <c r="GB36" i="2"/>
  <c r="IH36" i="2"/>
  <c r="IG36" i="2"/>
  <c r="IF36" i="2"/>
  <c r="IE36" i="2"/>
  <c r="IC36" i="2"/>
  <c r="IB36" i="2"/>
  <c r="IA36" i="2"/>
  <c r="HZ36" i="2"/>
  <c r="HY36" i="2"/>
  <c r="HX36" i="2"/>
  <c r="HW36" i="2"/>
  <c r="HV36" i="2"/>
  <c r="HP36" i="2"/>
  <c r="HO36" i="2"/>
  <c r="HN36" i="2"/>
  <c r="HM36" i="2"/>
  <c r="HL36" i="2"/>
  <c r="HK36" i="2"/>
  <c r="HJ36" i="2"/>
  <c r="HI36" i="2"/>
  <c r="HF36" i="2"/>
  <c r="HE36" i="2"/>
  <c r="HD36" i="2"/>
  <c r="HC36" i="2"/>
  <c r="HB36" i="2"/>
  <c r="HA36" i="2"/>
  <c r="AX36" i="2" s="1"/>
  <c r="GY36" i="2"/>
  <c r="GX36" i="2"/>
  <c r="GW36" i="2"/>
  <c r="GU36" i="2"/>
  <c r="A36" i="2"/>
  <c r="B7" i="5" s="1"/>
  <c r="B7" i="18" s="1"/>
  <c r="GB35" i="2"/>
  <c r="FQ35" i="2"/>
  <c r="IB35" i="2"/>
  <c r="HZ35" i="2"/>
  <c r="HY35" i="2"/>
  <c r="HX35" i="2"/>
  <c r="HW35" i="2"/>
  <c r="HV35" i="2"/>
  <c r="HF35" i="2"/>
  <c r="HD35" i="2"/>
  <c r="HC35" i="2"/>
  <c r="HB35" i="2"/>
  <c r="HA35" i="2"/>
  <c r="AX35" i="2" s="1"/>
  <c r="GY35" i="2"/>
  <c r="GU35" i="2"/>
  <c r="B6" i="5"/>
  <c r="B6" i="18" s="1"/>
  <c r="GB34" i="2"/>
  <c r="FQ34" i="2"/>
  <c r="FF34" i="2"/>
  <c r="EU34" i="2"/>
  <c r="IH34" i="2"/>
  <c r="IG34" i="2"/>
  <c r="IF34" i="2"/>
  <c r="IE34" i="2"/>
  <c r="IC34" i="2"/>
  <c r="IB34" i="2"/>
  <c r="IA34" i="2"/>
  <c r="HZ34" i="2"/>
  <c r="HT34" i="2"/>
  <c r="HS34" i="2"/>
  <c r="HR34" i="2"/>
  <c r="HQ34" i="2"/>
  <c r="HY34" i="2"/>
  <c r="HX34" i="2"/>
  <c r="HW34" i="2"/>
  <c r="HV34" i="2"/>
  <c r="HP34" i="2"/>
  <c r="HO34" i="2"/>
  <c r="HN34" i="2"/>
  <c r="HM34" i="2"/>
  <c r="HL34" i="2"/>
  <c r="HK34" i="2"/>
  <c r="HJ34" i="2"/>
  <c r="HI34" i="2"/>
  <c r="HG34" i="2"/>
  <c r="HF34" i="2"/>
  <c r="HE34" i="2"/>
  <c r="HD34" i="2"/>
  <c r="HC34" i="2"/>
  <c r="HB34" i="2"/>
  <c r="HA34" i="2"/>
  <c r="AX34" i="2" s="1"/>
  <c r="GY34" i="2"/>
  <c r="GX34" i="2"/>
  <c r="GW34" i="2"/>
  <c r="GV34" i="2"/>
  <c r="GU34" i="2"/>
  <c r="D34" i="2"/>
  <c r="A34" i="2"/>
  <c r="GQ28" i="2"/>
  <c r="GQ27" i="2"/>
  <c r="GN26" i="2"/>
  <c r="GN25" i="2"/>
  <c r="GQ23" i="2"/>
  <c r="GN23" i="2"/>
  <c r="GQ22" i="2"/>
  <c r="GQ13" i="2"/>
  <c r="GP13" i="2"/>
  <c r="GQ12" i="2"/>
  <c r="GP12" i="2"/>
  <c r="AT11" i="2"/>
  <c r="AT10" i="2"/>
  <c r="BL9" i="2"/>
  <c r="AT9" i="2"/>
  <c r="BL7" i="2"/>
  <c r="HU34" i="2" l="1"/>
  <c r="ID34" i="2"/>
  <c r="HU36" i="2"/>
  <c r="HU38" i="2"/>
  <c r="ID39" i="2"/>
  <c r="ID38" i="2"/>
  <c r="HU40" i="2"/>
  <c r="HH34" i="2"/>
  <c r="ID40" i="2"/>
  <c r="ID37" i="2"/>
  <c r="ID36" i="2"/>
  <c r="HU39" i="2"/>
  <c r="HU37" i="2"/>
  <c r="HU35" i="2"/>
  <c r="HH38" i="2"/>
  <c r="HH39" i="2"/>
  <c r="HH37" i="2"/>
  <c r="HH40" i="2"/>
  <c r="HH3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MASTER</author>
    <author>有賀 恵梨</author>
  </authors>
  <commentList>
    <comment ref="AI7" authorId="0" shapeId="0" xr:uid="{00000000-0006-0000-0100-000001000000}">
      <text>
        <r>
          <rPr>
            <b/>
            <sz val="9"/>
            <color indexed="81"/>
            <rFont val="ＭＳ Ｐゴシック"/>
            <family val="3"/>
            <charset val="128"/>
          </rPr>
          <t>必須事項ですので、必ずご記入下さい
免震建築物は評価対象外</t>
        </r>
      </text>
    </comment>
    <comment ref="AU7" authorId="1" shapeId="0" xr:uid="{1ECB16A4-B83A-41CF-86A7-154D3D2D216A}">
      <text>
        <r>
          <rPr>
            <b/>
            <sz val="9"/>
            <color indexed="81"/>
            <rFont val="MS P ゴシック"/>
            <family val="3"/>
            <charset val="128"/>
          </rPr>
          <t>小数点以下を切り捨てた整数としてください</t>
        </r>
      </text>
    </comment>
    <comment ref="BM7" authorId="0" shapeId="0" xr:uid="{00000000-0006-0000-0100-000002000000}">
      <text>
        <r>
          <rPr>
            <b/>
            <sz val="9"/>
            <color indexed="81"/>
            <rFont val="ＭＳ Ｐゴシック"/>
            <family val="3"/>
            <charset val="128"/>
          </rPr>
          <t>必須事項ですので、直接基礎または杭基礎のいずれかに必ずご記入下さい</t>
        </r>
      </text>
    </comment>
    <comment ref="DD7" authorId="0" shapeId="0" xr:uid="{00000000-0006-0000-0100-000003000000}">
      <text>
        <r>
          <rPr>
            <b/>
            <sz val="9"/>
            <color indexed="81"/>
            <rFont val="ＭＳ Ｐゴシック"/>
            <family val="3"/>
            <charset val="128"/>
          </rPr>
          <t>必須事項ですので、必ずご記入下さい
共用配管がない場合は【0】を選択してください</t>
        </r>
      </text>
    </comment>
    <comment ref="AI8" authorId="1" shapeId="0" xr:uid="{0A98DA36-C31F-41F4-A45F-FDDBC9D409A1}">
      <text>
        <r>
          <rPr>
            <b/>
            <sz val="9"/>
            <color indexed="81"/>
            <rFont val="MS P ゴシック"/>
            <family val="3"/>
            <charset val="128"/>
          </rPr>
          <t>免震建築物は評価対象外</t>
        </r>
      </text>
    </comment>
    <comment ref="DD8" authorId="0" shapeId="0" xr:uid="{00000000-0006-0000-0100-000004000000}">
      <text>
        <r>
          <rPr>
            <b/>
            <sz val="9"/>
            <color indexed="81"/>
            <rFont val="ＭＳ Ｐゴシック"/>
            <family val="3"/>
            <charset val="128"/>
          </rPr>
          <t>必須事項ですので、必ずご記入下さい
共用配管がない場合は【0】を選択してください</t>
        </r>
      </text>
    </comment>
    <comment ref="AI9" authorId="0" shapeId="0" xr:uid="{00000000-0006-0000-0100-000005000000}">
      <text>
        <r>
          <rPr>
            <b/>
            <sz val="9"/>
            <color indexed="81"/>
            <rFont val="ＭＳ Ｐゴシック"/>
            <family val="3"/>
            <charset val="128"/>
          </rPr>
          <t>必須事項ですので、必ずご記入下さい</t>
        </r>
      </text>
    </comment>
    <comment ref="AU9" authorId="1" shapeId="0" xr:uid="{3279F7B5-06A5-4F4E-9BBB-FAAA829CA82E}">
      <text>
        <r>
          <rPr>
            <b/>
            <sz val="9"/>
            <color indexed="81"/>
            <rFont val="MS P ゴシック"/>
            <family val="3"/>
            <charset val="128"/>
          </rPr>
          <t>小数点以下を切り捨てた整数としてください</t>
        </r>
      </text>
    </comment>
    <comment ref="BM9" authorId="0" shapeId="0" xr:uid="{00000000-0006-0000-0100-000006000000}">
      <text>
        <r>
          <rPr>
            <b/>
            <sz val="9"/>
            <color indexed="81"/>
            <rFont val="ＭＳ Ｐゴシック"/>
            <family val="3"/>
            <charset val="128"/>
          </rPr>
          <t>必須事項ですので、直接基礎または杭基礎のいずれかに必ずご記入下さい</t>
        </r>
      </text>
    </comment>
    <comment ref="AU10" authorId="1" shapeId="0" xr:uid="{1433FAED-FC6D-4DA7-B615-5100B10274F7}">
      <text>
        <r>
          <rPr>
            <b/>
            <sz val="9"/>
            <color indexed="81"/>
            <rFont val="MS P ゴシック"/>
            <family val="3"/>
            <charset val="128"/>
          </rPr>
          <t>小数点以下を切り捨てた整数としてください</t>
        </r>
      </text>
    </comment>
    <comment ref="BL10" authorId="1" shapeId="0" xr:uid="{2B0E3EBC-52A2-4DE7-9D0A-9B19FC8901AD}">
      <text>
        <r>
          <rPr>
            <b/>
            <sz val="9"/>
            <color indexed="81"/>
            <rFont val="MS P ゴシック"/>
            <family val="3"/>
            <charset val="128"/>
          </rPr>
          <t>※複数の数値のものが使用される場合は少なくとも最小値と最大値を記入
例：100-100-100～150-150-150</t>
        </r>
        <r>
          <rPr>
            <sz val="9"/>
            <color indexed="81"/>
            <rFont val="MS P ゴシック"/>
            <family val="3"/>
            <charset val="128"/>
          </rPr>
          <t xml:space="preserve">
</t>
        </r>
      </text>
    </comment>
    <comment ref="CL10" authorId="0" shapeId="0" xr:uid="{00000000-0006-0000-0100-000007000000}">
      <text>
        <r>
          <rPr>
            <b/>
            <sz val="9"/>
            <color indexed="81"/>
            <rFont val="ＭＳ Ｐゴシック"/>
            <family val="3"/>
            <charset val="128"/>
          </rPr>
          <t>必須事項ですので、必ずご記入下さい</t>
        </r>
      </text>
    </comment>
    <comment ref="AU11" authorId="1" shapeId="0" xr:uid="{AE1F25BB-30B4-43FE-895A-9077503F75EC}">
      <text>
        <r>
          <rPr>
            <b/>
            <sz val="9"/>
            <color indexed="81"/>
            <rFont val="MS P ゴシック"/>
            <family val="3"/>
            <charset val="128"/>
          </rPr>
          <t>小数点以下を切り捨てた整数としてください</t>
        </r>
      </text>
    </comment>
    <comment ref="AT12" authorId="0" shapeId="0" xr:uid="{43208861-6216-450E-9CA5-ECD62D469B89}">
      <text>
        <r>
          <rPr>
            <b/>
            <sz val="9"/>
            <color indexed="81"/>
            <rFont val="ＭＳ Ｐゴシック"/>
            <family val="3"/>
            <charset val="128"/>
          </rPr>
          <t>必須事項ですので、必ずご記入下さい</t>
        </r>
      </text>
    </comment>
    <comment ref="AT13" authorId="0" shapeId="0" xr:uid="{00000000-0006-0000-0100-000009000000}">
      <text>
        <r>
          <rPr>
            <b/>
            <sz val="9"/>
            <color indexed="81"/>
            <rFont val="ＭＳ Ｐゴシック"/>
            <family val="3"/>
            <charset val="128"/>
          </rPr>
          <t>ドロップダウンリストに該当の工法がない場合は、直接入力して頂けます。</t>
        </r>
      </text>
    </comment>
    <comment ref="J16" authorId="1" shapeId="0" xr:uid="{05877464-0A4A-473A-A574-A4BF85AEB34D}">
      <text>
        <r>
          <rPr>
            <b/>
            <sz val="9"/>
            <color indexed="81"/>
            <rFont val="MS P ゴシック"/>
            <family val="3"/>
            <charset val="128"/>
          </rPr>
          <t>申請書四面に記載した場合は、居室の床面積から、界床までの項目は非表示で印刷して頂いて構いません。
欄外左上のグループ表示1⃣をクリックすると、非表示にできます。再表示する場合は、2⃣をクリックしてください</t>
        </r>
      </text>
    </comment>
    <comment ref="FD19" authorId="0" shapeId="0" xr:uid="{00000000-0006-0000-0100-00000A000000}">
      <text>
        <r>
          <rPr>
            <b/>
            <sz val="9"/>
            <color indexed="81"/>
            <rFont val="ＭＳ Ｐゴシック"/>
            <family val="3"/>
            <charset val="128"/>
          </rPr>
          <t>メゾネットの場合、（2）に2階の数値を入力してください。</t>
        </r>
        <r>
          <rPr>
            <sz val="9"/>
            <color indexed="81"/>
            <rFont val="ＭＳ Ｐゴシック"/>
            <family val="3"/>
            <charset val="128"/>
          </rPr>
          <t xml:space="preserve">
</t>
        </r>
      </text>
    </comment>
    <comment ref="AX21" authorId="0" shapeId="0" xr:uid="{00000000-0006-0000-0100-00000B000000}">
      <text>
        <r>
          <rPr>
            <b/>
            <sz val="9"/>
            <color indexed="81"/>
            <rFont val="ＭＳ Ｐゴシック"/>
            <family val="3"/>
            <charset val="128"/>
          </rPr>
          <t xml:space="preserve">メゾネットの場合、その1→1階、その2→2階の数値を入力してください。
</t>
        </r>
      </text>
    </comment>
    <comment ref="BG21" authorId="0" shapeId="0" xr:uid="{00000000-0006-0000-0100-00000C000000}">
      <text>
        <r>
          <rPr>
            <b/>
            <sz val="9"/>
            <color indexed="81"/>
            <rFont val="ＭＳ Ｐゴシック"/>
            <family val="3"/>
            <charset val="128"/>
          </rPr>
          <t xml:space="preserve">メゾネットの場合、その1→1階、その2→2階の数値を入力してください。
</t>
        </r>
      </text>
    </comment>
    <comment ref="D35" authorId="0" shapeId="0" xr:uid="{00000000-0006-0000-0100-00000D000000}">
      <text>
        <r>
          <rPr>
            <b/>
            <sz val="9"/>
            <color indexed="81"/>
            <rFont val="ＭＳ Ｐゴシック"/>
            <family val="3"/>
            <charset val="128"/>
          </rPr>
          <t xml:space="preserve">水色のセルは数式が入っていますので、入力しないで下さい。
</t>
        </r>
      </text>
    </comment>
    <comment ref="H35" authorId="0" shapeId="0" xr:uid="{00000000-0006-0000-0100-00000E000000}">
      <text>
        <r>
          <rPr>
            <b/>
            <sz val="9"/>
            <color indexed="81"/>
            <rFont val="ＭＳ Ｐゴシック"/>
            <family val="3"/>
            <charset val="128"/>
          </rPr>
          <t>住戸別のタイプがわかるように、タイプ分類図を添付して下さい。</t>
        </r>
      </text>
    </comment>
    <comment ref="J35" authorId="0" shapeId="0" xr:uid="{00000000-0006-0000-0100-00000F000000}">
      <text>
        <r>
          <rPr>
            <b/>
            <sz val="9"/>
            <color indexed="81"/>
            <rFont val="ＭＳ Ｐゴシック"/>
            <family val="3"/>
            <charset val="128"/>
          </rPr>
          <t>（A）居室部分の面積</t>
        </r>
        <r>
          <rPr>
            <sz val="9"/>
            <color indexed="81"/>
            <rFont val="ＭＳ Ｐゴシック"/>
            <family val="3"/>
            <charset val="128"/>
          </rPr>
          <t xml:space="preserve">
※居室には台所を含む</t>
        </r>
      </text>
    </comment>
    <comment ref="L35" authorId="0" shapeId="0" xr:uid="{00000000-0006-0000-0100-000010000000}">
      <text>
        <r>
          <rPr>
            <b/>
            <sz val="9"/>
            <color indexed="81"/>
            <rFont val="ＭＳ Ｐゴシック"/>
            <family val="3"/>
            <charset val="128"/>
          </rPr>
          <t>（A）居室部分の面積と（C）トイレ、浴室等の非居室部分の面積を合計した面積
（A）+（C）</t>
        </r>
      </text>
    </comment>
    <comment ref="N35" authorId="0" shapeId="0" xr:uid="{00000000-0006-0000-0100-000011000000}">
      <text>
        <r>
          <rPr>
            <b/>
            <sz val="9"/>
            <color indexed="81"/>
            <rFont val="ＭＳ Ｐゴシック"/>
            <family val="3"/>
            <charset val="128"/>
          </rPr>
          <t>（B）バルコニー等専用使用部分の面積
（例えば、専用ポーチ、バルコニーなど）</t>
        </r>
      </text>
    </comment>
    <comment ref="P35" authorId="0" shapeId="0" xr:uid="{00000000-0006-0000-0100-000012000000}">
      <text>
        <r>
          <rPr>
            <b/>
            <sz val="9"/>
            <color indexed="81"/>
            <rFont val="ＭＳ Ｐゴシック"/>
            <family val="3"/>
            <charset val="128"/>
          </rPr>
          <t>水色のセルは数式が入っていますので、入力しないで下さい。
（A）+（B）+（C）</t>
        </r>
      </text>
    </comment>
    <comment ref="Z35" authorId="0" shapeId="0" xr:uid="{00000000-0006-0000-0100-000013000000}">
      <text>
        <r>
          <rPr>
            <b/>
            <sz val="9"/>
            <color indexed="81"/>
            <rFont val="ＭＳ Ｐゴシック"/>
            <family val="3"/>
            <charset val="128"/>
          </rPr>
          <t>避難階の住戸、同一階に他住戸のない住戸は、評価対象外ですので、【0】を入力してください</t>
        </r>
      </text>
    </comment>
    <comment ref="AA35" authorId="0" shapeId="0" xr:uid="{00000000-0006-0000-0100-000014000000}">
      <text>
        <r>
          <rPr>
            <b/>
            <sz val="9"/>
            <color indexed="81"/>
            <rFont val="ＭＳ Ｐゴシック"/>
            <family val="3"/>
            <charset val="128"/>
          </rPr>
          <t>避難階の住戸、同一階に他住戸のない住戸は、評価対象外ですので、該当なしに○をしてください</t>
        </r>
      </text>
    </comment>
    <comment ref="AJ35" authorId="1" shapeId="0" xr:uid="{2E539534-A5FE-4660-B192-E5B1E116F55E}">
      <text>
        <r>
          <rPr>
            <b/>
            <sz val="9"/>
            <color indexed="81"/>
            <rFont val="MS P ゴシック"/>
            <family val="3"/>
            <charset val="128"/>
          </rPr>
          <t>2-3避難安全（平面形状）が”ｃ.その他”の場合のみ記入してください</t>
        </r>
      </text>
    </comment>
    <comment ref="AK35" authorId="0" shapeId="0" xr:uid="{00000000-0006-0000-0100-000015000000}">
      <text>
        <r>
          <rPr>
            <b/>
            <sz val="9"/>
            <color indexed="81"/>
            <rFont val="ＭＳ Ｐゴシック"/>
            <family val="3"/>
            <charset val="128"/>
          </rPr>
          <t>避難階の住戸は、評価対象外ですので、該当なしに○をしてください</t>
        </r>
      </text>
    </comment>
    <comment ref="AU35" authorId="0" shapeId="0" xr:uid="{00000000-0006-0000-0100-000016000000}">
      <text>
        <r>
          <rPr>
            <b/>
            <sz val="9"/>
            <color indexed="81"/>
            <rFont val="ＭＳ Ｐゴシック"/>
            <family val="3"/>
            <charset val="128"/>
          </rPr>
          <t>必須事項ですので、必ずご記入下さい</t>
        </r>
      </text>
    </comment>
    <comment ref="AY35" authorId="1" shapeId="0" xr:uid="{7CB835E5-937E-4DC9-BF53-B3811A0AFCDB}">
      <text>
        <r>
          <rPr>
            <b/>
            <sz val="9"/>
            <color indexed="81"/>
            <rFont val="MS P ゴシック"/>
            <family val="3"/>
            <charset val="128"/>
          </rPr>
          <t>数式が入っていますので入力は”躯体天井高一覧（住戸別）”のシートに必要項目を入力してください</t>
        </r>
      </text>
    </comment>
    <comment ref="BF35" authorId="0" shapeId="0" xr:uid="{00000000-0006-0000-0100-000017000000}">
      <text>
        <r>
          <rPr>
            <b/>
            <sz val="9"/>
            <color indexed="81"/>
            <rFont val="ＭＳ Ｐゴシック"/>
            <family val="3"/>
            <charset val="128"/>
          </rPr>
          <t>メゾネットの場合、(その1)に1階、(その2)に2階の数値を入力して下さい。</t>
        </r>
      </text>
    </comment>
    <comment ref="BH35" authorId="1" shapeId="0" xr:uid="{569DEB94-954D-4064-9D2D-7B61BCFFB2E3}">
      <text>
        <r>
          <rPr>
            <b/>
            <sz val="9"/>
            <color indexed="81"/>
            <rFont val="MS P ゴシック"/>
            <family val="3"/>
            <charset val="128"/>
          </rPr>
          <t>数式が入っていますので入力は”躯体天井高一覧（住戸別）”のシートに必要項目を入力してください</t>
        </r>
      </text>
    </comment>
    <comment ref="BO35" authorId="1" shapeId="0" xr:uid="{BC7288F8-1710-4A01-9DC2-38143B07493B}">
      <text>
        <r>
          <rPr>
            <b/>
            <sz val="9"/>
            <color indexed="81"/>
            <rFont val="MS P ゴシック"/>
            <family val="3"/>
            <charset val="128"/>
          </rPr>
          <t>数式が入っていますので入力は”躯体天井高一覧（住戸別）”のシートに必要項目を入力してください</t>
        </r>
      </text>
    </comment>
    <comment ref="BQ35" authorId="0" shapeId="0" xr:uid="{00000000-0006-0000-0100-00001C000000}">
      <text>
        <r>
          <rPr>
            <sz val="9"/>
            <color indexed="81"/>
            <rFont val="ＭＳ Ｐゴシック"/>
            <family val="3"/>
            <charset val="128"/>
          </rPr>
          <t>グレーのセルは入力しないで下さい。</t>
        </r>
      </text>
    </comment>
    <comment ref="BU35" authorId="0" shapeId="0" xr:uid="{00000000-0006-0000-0100-00001D000000}">
      <text>
        <r>
          <rPr>
            <b/>
            <sz val="9"/>
            <color indexed="81"/>
            <rFont val="ＭＳ Ｐゴシック"/>
            <family val="3"/>
            <charset val="128"/>
          </rPr>
          <t>グレーのセルは、入力しないで下さい。</t>
        </r>
      </text>
    </comment>
    <comment ref="BV35" authorId="0" shapeId="0" xr:uid="{00000000-0006-0000-0100-00001E000000}">
      <text>
        <r>
          <rPr>
            <b/>
            <sz val="9"/>
            <color indexed="81"/>
            <rFont val="ＭＳ Ｐゴシック"/>
            <family val="3"/>
            <charset val="128"/>
          </rPr>
          <t>グレーのセルは入力しないで下さい。</t>
        </r>
      </text>
    </comment>
    <comment ref="BX35" authorId="0" shapeId="0" xr:uid="{E058B358-3FA7-4181-B3DB-B7F1056848B4}">
      <text>
        <r>
          <rPr>
            <b/>
            <sz val="9"/>
            <color indexed="81"/>
            <rFont val="ＭＳ Ｐゴシック"/>
            <family val="3"/>
            <charset val="128"/>
          </rPr>
          <t>2022.10.1より、断熱等性能等級、一次エネルギー消費量等級共に必須事項です。
それ以前は、いずれかです。
2022.4.1より、等級5創設
2023.4.1より、共同住宅も等級6.7創設</t>
        </r>
      </text>
    </comment>
    <comment ref="BY35" authorId="0" shapeId="0" xr:uid="{00000000-0006-0000-0100-000020000000}">
      <text>
        <r>
          <rPr>
            <b/>
            <sz val="9"/>
            <color indexed="81"/>
            <rFont val="ＭＳ Ｐゴシック"/>
            <family val="3"/>
            <charset val="128"/>
          </rPr>
          <t>等級7で評価書に値を記載する場合のみ入力して下さい</t>
        </r>
      </text>
    </comment>
    <comment ref="CA35" authorId="0" shapeId="0" xr:uid="{00000000-0006-0000-0100-000021000000}">
      <text>
        <r>
          <rPr>
            <b/>
            <sz val="9"/>
            <color indexed="81"/>
            <rFont val="ＭＳ Ｐゴシック"/>
            <family val="3"/>
            <charset val="128"/>
          </rPr>
          <t>等級7で評価書に値を記載する場合のみ入力して下さい</t>
        </r>
      </text>
    </comment>
    <comment ref="CD35" authorId="1" shapeId="0" xr:uid="{E3F6BA7B-F4C4-4065-95E5-C6B0E6B64F4B}">
      <text>
        <r>
          <rPr>
            <b/>
            <sz val="9"/>
            <color indexed="81"/>
            <rFont val="MS P ゴシック"/>
            <family val="3"/>
            <charset val="128"/>
          </rPr>
          <t>2022.10.1より、断熱等性能等級、一次エネルギー消費量等級共に必須事項です。
それ以前は、いずれかです。
2022.4.1より、等級6創設</t>
        </r>
      </text>
    </comment>
    <comment ref="CE35" authorId="0" shapeId="0" xr:uid="{00000000-0006-0000-0100-000023000000}">
      <text>
        <r>
          <rPr>
            <b/>
            <sz val="9"/>
            <color indexed="81"/>
            <rFont val="ＭＳ Ｐゴシック"/>
            <family val="3"/>
            <charset val="128"/>
          </rPr>
          <t>等級6で評価書に値を記載する場合のみ入力してください
小数点以下を切り上げた整数としてください</t>
        </r>
      </text>
    </comment>
    <comment ref="CV35" authorId="0" shapeId="0" xr:uid="{00000000-0006-0000-0100-000024000000}">
      <text>
        <r>
          <rPr>
            <b/>
            <sz val="9"/>
            <color indexed="81"/>
            <rFont val="ＭＳ Ｐゴシック"/>
            <family val="3"/>
            <charset val="128"/>
          </rPr>
          <t>当該住戸に【便所】がない場合は、【該当なし】に○をしてください</t>
        </r>
        <r>
          <rPr>
            <sz val="9"/>
            <color indexed="81"/>
            <rFont val="ＭＳ Ｐゴシック"/>
            <family val="3"/>
            <charset val="128"/>
          </rPr>
          <t xml:space="preserve">
</t>
        </r>
      </text>
    </comment>
    <comment ref="CY35" authorId="0" shapeId="0" xr:uid="{00000000-0006-0000-0100-000025000000}">
      <text>
        <r>
          <rPr>
            <b/>
            <sz val="9"/>
            <color indexed="81"/>
            <rFont val="ＭＳ Ｐゴシック"/>
            <family val="3"/>
            <charset val="128"/>
          </rPr>
          <t>【機械換気設備】、【換気のできる窓】いずれも設置ない場合に○をしてください</t>
        </r>
        <r>
          <rPr>
            <sz val="9"/>
            <color indexed="81"/>
            <rFont val="ＭＳ Ｐゴシック"/>
            <family val="3"/>
            <charset val="128"/>
          </rPr>
          <t xml:space="preserve">
</t>
        </r>
      </text>
    </comment>
    <comment ref="CZ35" authorId="0" shapeId="0" xr:uid="{00000000-0006-0000-0100-000026000000}">
      <text>
        <r>
          <rPr>
            <b/>
            <sz val="9"/>
            <color indexed="81"/>
            <rFont val="ＭＳ Ｐゴシック"/>
            <family val="3"/>
            <charset val="128"/>
          </rPr>
          <t>当該住戸に【浴室】がない場合は、【該当なし】に○をしてください</t>
        </r>
        <r>
          <rPr>
            <sz val="9"/>
            <color indexed="81"/>
            <rFont val="ＭＳ Ｐゴシック"/>
            <family val="3"/>
            <charset val="128"/>
          </rPr>
          <t xml:space="preserve">
</t>
        </r>
      </text>
    </comment>
    <comment ref="DD35" authorId="0" shapeId="0" xr:uid="{00000000-0006-0000-0100-000028000000}">
      <text>
        <r>
          <rPr>
            <b/>
            <sz val="9"/>
            <color indexed="81"/>
            <rFont val="ＭＳ Ｐゴシック"/>
            <family val="3"/>
            <charset val="128"/>
          </rPr>
          <t>当該住戸に【台所】がない場合は、【該当なし】に○をしてください</t>
        </r>
      </text>
    </comment>
    <comment ref="DN35" authorId="0" shapeId="0" xr:uid="{00000000-0006-0000-0100-00002A000000}">
      <text>
        <r>
          <rPr>
            <b/>
            <sz val="9"/>
            <color indexed="81"/>
            <rFont val="ＭＳ Ｐゴシック"/>
            <family val="3"/>
            <charset val="128"/>
          </rPr>
          <t>対策等級か相当スラブ厚かの別を選択し、選択した区別の該当の欄に入力してください</t>
        </r>
        <r>
          <rPr>
            <sz val="9"/>
            <color indexed="81"/>
            <rFont val="ＭＳ Ｐゴシック"/>
            <family val="3"/>
            <charset val="128"/>
          </rPr>
          <t xml:space="preserve">
</t>
        </r>
      </text>
    </comment>
    <comment ref="DV35" authorId="0" shapeId="0" xr:uid="{00000000-0006-0000-0100-00002B000000}">
      <text>
        <r>
          <rPr>
            <b/>
            <sz val="9"/>
            <color indexed="81"/>
            <rFont val="ＭＳ Ｐゴシック"/>
            <family val="3"/>
            <charset val="128"/>
          </rPr>
          <t>0:該当なし　
a:27cm以上　
b:20cm以上　
c:15cm以上　
d:11cm以上　
e:その他</t>
        </r>
      </text>
    </comment>
    <comment ref="DY35" authorId="0" shapeId="0" xr:uid="{00000000-0006-0000-0100-00002C000000}">
      <text>
        <r>
          <rPr>
            <b/>
            <sz val="9"/>
            <color indexed="81"/>
            <rFont val="ＭＳ Ｐゴシック"/>
            <family val="3"/>
            <charset val="128"/>
          </rPr>
          <t>0:該当なし　
a:27cm以上　
b:20cm以上　
c:15cm以上　
d:11cm以上　
e:その他</t>
        </r>
      </text>
    </comment>
    <comment ref="DZ35" authorId="0" shapeId="0" xr:uid="{00000000-0006-0000-0100-00002D000000}">
      <text>
        <r>
          <rPr>
            <b/>
            <sz val="9"/>
            <color indexed="81"/>
            <rFont val="ＭＳ Ｐゴシック"/>
            <family val="3"/>
            <charset val="128"/>
          </rPr>
          <t>対策等級かレベル低減量かの別を選択し、選択した区別の該当の欄に入力してください</t>
        </r>
      </text>
    </comment>
    <comment ref="EM35" authorId="0" shapeId="0" xr:uid="{00000000-0006-0000-0100-00002E000000}">
      <text>
        <r>
          <rPr>
            <b/>
            <sz val="9"/>
            <color indexed="81"/>
            <rFont val="ＭＳ Ｐゴシック"/>
            <family val="3"/>
            <charset val="128"/>
          </rPr>
          <t>北側に開口部がない場合は、0(ゼロ)を入力して下さい</t>
        </r>
      </text>
    </comment>
    <comment ref="EN35" authorId="0" shapeId="0" xr:uid="{00000000-0006-0000-0100-00002F000000}">
      <text>
        <r>
          <rPr>
            <b/>
            <sz val="9"/>
            <color indexed="81"/>
            <rFont val="ＭＳ Ｐゴシック"/>
            <family val="3"/>
            <charset val="128"/>
          </rPr>
          <t>東側に開口部がない場合は、0(ゼロ)を入力して下さい</t>
        </r>
        <r>
          <rPr>
            <sz val="9"/>
            <color indexed="81"/>
            <rFont val="ＭＳ Ｐゴシック"/>
            <family val="3"/>
            <charset val="128"/>
          </rPr>
          <t xml:space="preserve">
</t>
        </r>
      </text>
    </comment>
    <comment ref="EO35" authorId="0" shapeId="0" xr:uid="{00000000-0006-0000-0100-000030000000}">
      <text>
        <r>
          <rPr>
            <b/>
            <sz val="9"/>
            <color indexed="81"/>
            <rFont val="ＭＳ Ｐゴシック"/>
            <family val="3"/>
            <charset val="128"/>
          </rPr>
          <t>南側に開口部がない場合は、0(ゼロ)を入力して下さい</t>
        </r>
        <r>
          <rPr>
            <sz val="9"/>
            <color indexed="81"/>
            <rFont val="ＭＳ Ｐゴシック"/>
            <family val="3"/>
            <charset val="128"/>
          </rPr>
          <t xml:space="preserve">
</t>
        </r>
      </text>
    </comment>
    <comment ref="EP35" authorId="0" shapeId="0" xr:uid="{00000000-0006-0000-0100-000031000000}">
      <text>
        <r>
          <rPr>
            <b/>
            <sz val="9"/>
            <color indexed="81"/>
            <rFont val="ＭＳ Ｐゴシック"/>
            <family val="3"/>
            <charset val="128"/>
          </rPr>
          <t>西側に開口部がない場合は、0(ゼロ)を入力して下さい</t>
        </r>
        <r>
          <rPr>
            <sz val="9"/>
            <color indexed="81"/>
            <rFont val="ＭＳ Ｐゴシック"/>
            <family val="3"/>
            <charset val="128"/>
          </rPr>
          <t xml:space="preserve">
</t>
        </r>
      </text>
    </comment>
    <comment ref="ER35" authorId="0" shapeId="0" xr:uid="{00000000-0006-0000-0100-000032000000}">
      <text>
        <r>
          <rPr>
            <b/>
            <sz val="9"/>
            <color indexed="81"/>
            <rFont val="ＭＳ Ｐゴシック"/>
            <family val="3"/>
            <charset val="128"/>
          </rPr>
          <t>共用部分がない場合は、【0】を選択してください</t>
        </r>
        <r>
          <rPr>
            <sz val="9"/>
            <color indexed="81"/>
            <rFont val="ＭＳ Ｐゴシック"/>
            <family val="3"/>
            <charset val="128"/>
          </rPr>
          <t xml:space="preserve">
</t>
        </r>
      </text>
    </comment>
    <comment ref="EV35" authorId="0" shapeId="0" xr:uid="{00000000-0006-0000-0100-000033000000}">
      <text>
        <r>
          <rPr>
            <b/>
            <sz val="9"/>
            <color indexed="81"/>
            <rFont val="ＭＳ Ｐゴシック"/>
            <family val="3"/>
            <charset val="128"/>
          </rPr>
          <t>有効： 侵入防止対策上有効な措置
シャッター： 雨戸等による対策
その他： その他
無し： 該当する開口部無し</t>
        </r>
      </text>
    </comment>
    <comment ref="FD35" authorId="0" shapeId="0" xr:uid="{00000000-0006-0000-0100-000034000000}">
      <text>
        <r>
          <rPr>
            <b/>
            <sz val="9"/>
            <color indexed="81"/>
            <rFont val="ＭＳ Ｐゴシック"/>
            <family val="3"/>
            <charset val="128"/>
          </rPr>
          <t>メゾネットの場合
開口部の侵入防止対策（2）の欄に入力して下さい
○か×を選択してください</t>
        </r>
      </text>
    </comment>
    <comment ref="BQ41" authorId="0" shapeId="0" xr:uid="{00000000-0006-0000-0100-000037000000}">
      <text>
        <r>
          <rPr>
            <sz val="9"/>
            <color indexed="81"/>
            <rFont val="ＭＳ Ｐゴシック"/>
            <family val="3"/>
            <charset val="128"/>
          </rPr>
          <t>グレーのセルは数式が入っていますので、入力しないで下さい。</t>
        </r>
      </text>
    </comment>
    <comment ref="BU41" authorId="0" shapeId="0" xr:uid="{00000000-0006-0000-0100-000038000000}">
      <text>
        <r>
          <rPr>
            <b/>
            <sz val="9"/>
            <color indexed="81"/>
            <rFont val="ＭＳ Ｐゴシック"/>
            <family val="3"/>
            <charset val="128"/>
          </rPr>
          <t>グレーのセルは数式が入っていますので、入力しないで下さい。</t>
        </r>
      </text>
    </comment>
    <comment ref="BV41" authorId="0" shapeId="0" xr:uid="{00000000-0006-0000-0100-000039000000}">
      <text>
        <r>
          <rPr>
            <b/>
            <sz val="9"/>
            <color indexed="81"/>
            <rFont val="ＭＳ Ｐゴシック"/>
            <family val="3"/>
            <charset val="128"/>
          </rPr>
          <t>グレーのセルは数式が入っていますので、入力しないで下さい。</t>
        </r>
      </text>
    </comment>
    <comment ref="BQ47" authorId="0" shapeId="0" xr:uid="{00000000-0006-0000-0100-00003C000000}">
      <text>
        <r>
          <rPr>
            <sz val="9"/>
            <color indexed="81"/>
            <rFont val="ＭＳ Ｐゴシック"/>
            <family val="3"/>
            <charset val="128"/>
          </rPr>
          <t>グレーのセルは数式が入っていますので、入力しないで下さい。</t>
        </r>
      </text>
    </comment>
    <comment ref="BU47" authorId="0" shapeId="0" xr:uid="{00000000-0006-0000-0100-00003D000000}">
      <text>
        <r>
          <rPr>
            <b/>
            <sz val="9"/>
            <color indexed="81"/>
            <rFont val="ＭＳ Ｐゴシック"/>
            <family val="3"/>
            <charset val="128"/>
          </rPr>
          <t>グレーのセルは数式が入っていますので、入力しないで下さい。</t>
        </r>
      </text>
    </comment>
    <comment ref="BV47" authorId="0" shapeId="0" xr:uid="{00000000-0006-0000-0100-00003E000000}">
      <text>
        <r>
          <rPr>
            <b/>
            <sz val="9"/>
            <color indexed="81"/>
            <rFont val="ＭＳ Ｐゴシック"/>
            <family val="3"/>
            <charset val="128"/>
          </rPr>
          <t>グレーのセルは数式が入っていますので、入力しないで下さい。</t>
        </r>
      </text>
    </comment>
    <comment ref="D56" authorId="0" shapeId="0" xr:uid="{00000000-0006-0000-0100-00003F000000}">
      <text>
        <r>
          <rPr>
            <b/>
            <sz val="9"/>
            <color indexed="81"/>
            <rFont val="ＭＳ Ｐゴシック"/>
            <family val="3"/>
            <charset val="128"/>
          </rPr>
          <t xml:space="preserve">グレーのセルは数式が入っていますので、入力しないで下さい。
</t>
        </r>
      </text>
    </comment>
    <comment ref="P56" authorId="0" shapeId="0" xr:uid="{00000000-0006-0000-0100-000040000000}">
      <text>
        <r>
          <rPr>
            <b/>
            <sz val="9"/>
            <color indexed="81"/>
            <rFont val="ＭＳ Ｐゴシック"/>
            <family val="3"/>
            <charset val="128"/>
          </rPr>
          <t>グレーのセルは数式が入っていますので、入力しないで下さい。</t>
        </r>
      </text>
    </comment>
    <comment ref="BQ56" authorId="0" shapeId="0" xr:uid="{00000000-0006-0000-0100-000041000000}">
      <text>
        <r>
          <rPr>
            <sz val="9"/>
            <color indexed="81"/>
            <rFont val="ＭＳ Ｐゴシック"/>
            <family val="3"/>
            <charset val="128"/>
          </rPr>
          <t>グレーのセルは数式が入っていますので、入力しないで下さい。</t>
        </r>
      </text>
    </comment>
    <comment ref="BU56" authorId="0" shapeId="0" xr:uid="{00000000-0006-0000-0100-000042000000}">
      <text>
        <r>
          <rPr>
            <b/>
            <sz val="9"/>
            <color indexed="81"/>
            <rFont val="ＭＳ Ｐゴシック"/>
            <family val="3"/>
            <charset val="128"/>
          </rPr>
          <t>グレーのセルは数式が入っていますので、入力しないで下さい。</t>
        </r>
      </text>
    </comment>
    <comment ref="BV56" authorId="0" shapeId="0" xr:uid="{00000000-0006-0000-0100-000043000000}">
      <text>
        <r>
          <rPr>
            <b/>
            <sz val="9"/>
            <color indexed="81"/>
            <rFont val="ＭＳ Ｐゴシック"/>
            <family val="3"/>
            <charset val="128"/>
          </rPr>
          <t>グレーのセルは数式が入っていますので、入力しないで下さい。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54EA8E82-92BB-4E5D-BFAB-0E8BE12A2BDD}">
      <text>
        <r>
          <rPr>
            <b/>
            <sz val="9"/>
            <color indexed="81"/>
            <rFont val="MS P ゴシック"/>
            <family val="3"/>
            <charset val="128"/>
          </rPr>
          <t>上段に代表住戸以外の住戸番号を入力するか、下段の選択項目から選択してください</t>
        </r>
      </text>
    </comment>
    <comment ref="AM7" authorId="0" shapeId="0" xr:uid="{C821A9CD-4DDF-4543-BD67-3EAC6F5C55F5}">
      <text>
        <r>
          <rPr>
            <b/>
            <sz val="9"/>
            <color indexed="81"/>
            <rFont val="MS P ゴシック"/>
            <family val="3"/>
            <charset val="128"/>
          </rPr>
          <t>上段に代表住戸以外の住戸番号を入力するか、下段の選択項目から選択してください</t>
        </r>
      </text>
    </comment>
    <comment ref="AU7" authorId="0" shapeId="0" xr:uid="{4AE34CE6-F68C-4459-809F-FFBFC5B783D1}">
      <text>
        <r>
          <rPr>
            <b/>
            <sz val="9"/>
            <color indexed="81"/>
            <rFont val="MS P ゴシック"/>
            <family val="3"/>
            <charset val="128"/>
          </rPr>
          <t>上段に代表住戸以外の住戸番号を入力するか、下段の選択項目から選択してください</t>
        </r>
      </text>
    </comment>
    <comment ref="BC7" authorId="0" shapeId="0" xr:uid="{56FB7E19-7DED-4BBF-BFCB-CCC99D8E1B5F}">
      <text>
        <r>
          <rPr>
            <b/>
            <sz val="9"/>
            <color indexed="81"/>
            <rFont val="MS P ゴシック"/>
            <family val="3"/>
            <charset val="128"/>
          </rPr>
          <t>上段に代表住戸以外の住戸番号を入力するか、下段の選択項目から選択してください</t>
        </r>
      </text>
    </comment>
    <comment ref="BK7" authorId="0" shapeId="0" xr:uid="{BA93AC6B-FE0A-4655-8E17-44267D74BE8F}">
      <text>
        <r>
          <rPr>
            <b/>
            <sz val="9"/>
            <color indexed="81"/>
            <rFont val="MS P ゴシック"/>
            <family val="3"/>
            <charset val="128"/>
          </rPr>
          <t>上段に代表住戸以外の住戸番号を入力するか、下段の選択項目から選択してください</t>
        </r>
      </text>
    </comment>
    <comment ref="AE8" authorId="0" shapeId="0" xr:uid="{C88ADFE1-F369-4084-B596-23279E7D2191}">
      <text>
        <r>
          <rPr>
            <b/>
            <sz val="9"/>
            <color indexed="81"/>
            <rFont val="MS P ゴシック"/>
            <family val="3"/>
            <charset val="128"/>
          </rPr>
          <t>上段に代表住戸以外の住戸番号を入力するか、下段の選択項目から選択してください</t>
        </r>
      </text>
    </comment>
    <comment ref="AM8" authorId="0" shapeId="0" xr:uid="{6E9D4965-BA7B-42ED-A4B9-3D00317835F6}">
      <text>
        <r>
          <rPr>
            <b/>
            <sz val="9"/>
            <color indexed="81"/>
            <rFont val="MS P ゴシック"/>
            <family val="3"/>
            <charset val="128"/>
          </rPr>
          <t>上段に代表住戸以外の住戸番号を入力するか、下段の選択項目から選択してください</t>
        </r>
      </text>
    </comment>
    <comment ref="AU8" authorId="0" shapeId="0" xr:uid="{95BCB28E-18B2-42FC-A66B-CAFD81C88F38}">
      <text>
        <r>
          <rPr>
            <b/>
            <sz val="9"/>
            <color indexed="81"/>
            <rFont val="MS P ゴシック"/>
            <family val="3"/>
            <charset val="128"/>
          </rPr>
          <t>上段に代表住戸以外の住戸番号を入力するか、下段の選択項目から選択してください</t>
        </r>
      </text>
    </comment>
    <comment ref="BC8" authorId="0" shapeId="0" xr:uid="{63B760F1-73A2-4AC1-B2EA-47360CE33D00}">
      <text>
        <r>
          <rPr>
            <b/>
            <sz val="9"/>
            <color indexed="81"/>
            <rFont val="MS P ゴシック"/>
            <family val="3"/>
            <charset val="128"/>
          </rPr>
          <t>上段に代表住戸以外の住戸番号を入力するか、下段の選択項目から選択してください</t>
        </r>
      </text>
    </comment>
    <comment ref="BK8" authorId="0" shapeId="0" xr:uid="{097F0C13-8B8A-41E9-98DA-AFC3299534F4}">
      <text>
        <r>
          <rPr>
            <b/>
            <sz val="9"/>
            <color indexed="81"/>
            <rFont val="MS P ゴシック"/>
            <family val="3"/>
            <charset val="128"/>
          </rPr>
          <t>上段に代表住戸以外の住戸番号を入力するか、下段の選択項目から選択してください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93DB73A5-7F14-4B7D-9C52-C8BD537D8149}">
      <text>
        <r>
          <rPr>
            <b/>
            <sz val="9"/>
            <color indexed="81"/>
            <rFont val="MS P ゴシック"/>
            <family val="3"/>
            <charset val="128"/>
          </rPr>
          <t>上段に代表住戸以外の住戸番号を入力するか、下段の選択項目から選択してください</t>
        </r>
      </text>
    </comment>
    <comment ref="AM7" authorId="0" shapeId="0" xr:uid="{CF4A199E-8C8B-487F-B8E0-F7FEA2A2DF79}">
      <text>
        <r>
          <rPr>
            <b/>
            <sz val="9"/>
            <color indexed="81"/>
            <rFont val="MS P ゴシック"/>
            <family val="3"/>
            <charset val="128"/>
          </rPr>
          <t>上段に代表住戸以外の住戸番号を入力するか、下段の選択項目から選択してください</t>
        </r>
      </text>
    </comment>
    <comment ref="AU7" authorId="0" shapeId="0" xr:uid="{8E0BC510-C985-4F2B-B326-1954D2434629}">
      <text>
        <r>
          <rPr>
            <b/>
            <sz val="9"/>
            <color indexed="81"/>
            <rFont val="MS P ゴシック"/>
            <family val="3"/>
            <charset val="128"/>
          </rPr>
          <t>上段に代表住戸以外の住戸番号を入力するか、下段の選択項目から選択してください</t>
        </r>
      </text>
    </comment>
    <comment ref="BC7" authorId="0" shapeId="0" xr:uid="{ED7FB934-E37B-43E2-A33C-25E4B949B2C5}">
      <text>
        <r>
          <rPr>
            <b/>
            <sz val="9"/>
            <color indexed="81"/>
            <rFont val="MS P ゴシック"/>
            <family val="3"/>
            <charset val="128"/>
          </rPr>
          <t>上段に代表住戸以外の住戸番号を入力するか、下段の選択項目から選択してください</t>
        </r>
      </text>
    </comment>
    <comment ref="BK7" authorId="0" shapeId="0" xr:uid="{8E178B8B-67D6-4012-BA4B-CDBD5E9D16D6}">
      <text>
        <r>
          <rPr>
            <b/>
            <sz val="9"/>
            <color indexed="81"/>
            <rFont val="MS P ゴシック"/>
            <family val="3"/>
            <charset val="128"/>
          </rPr>
          <t>上段に代表住戸以外の住戸番号を入力するか、下段の選択項目から選択してください</t>
        </r>
      </text>
    </comment>
    <comment ref="AE8" authorId="0" shapeId="0" xr:uid="{AF2DF733-E6C3-4F93-9A8B-1A073A4EE5A8}">
      <text>
        <r>
          <rPr>
            <b/>
            <sz val="9"/>
            <color indexed="81"/>
            <rFont val="MS P ゴシック"/>
            <family val="3"/>
            <charset val="128"/>
          </rPr>
          <t>上段に代表住戸以外の住戸番号を入力するか、下段の選択項目から選択してください</t>
        </r>
      </text>
    </comment>
    <comment ref="AM8" authorId="0" shapeId="0" xr:uid="{1F7D3B61-B1EF-4AC2-87FB-5804EEFC1235}">
      <text>
        <r>
          <rPr>
            <b/>
            <sz val="9"/>
            <color indexed="81"/>
            <rFont val="MS P ゴシック"/>
            <family val="3"/>
            <charset val="128"/>
          </rPr>
          <t>上段に代表住戸以外の住戸番号を入力するか、下段の選択項目から選択してください</t>
        </r>
      </text>
    </comment>
    <comment ref="AU8" authorId="0" shapeId="0" xr:uid="{6801AD77-2CD5-4184-AFCD-F82EF7AD8679}">
      <text>
        <r>
          <rPr>
            <b/>
            <sz val="9"/>
            <color indexed="81"/>
            <rFont val="MS P ゴシック"/>
            <family val="3"/>
            <charset val="128"/>
          </rPr>
          <t>上段に代表住戸以外の住戸番号を入力するか、下段の選択項目から選択してください</t>
        </r>
      </text>
    </comment>
    <comment ref="BC8" authorId="0" shapeId="0" xr:uid="{0047B59C-8D45-494D-B3B6-01A73E9A6941}">
      <text>
        <r>
          <rPr>
            <b/>
            <sz val="9"/>
            <color indexed="81"/>
            <rFont val="MS P ゴシック"/>
            <family val="3"/>
            <charset val="128"/>
          </rPr>
          <t>上段に代表住戸以外の住戸番号を入力するか、下段の選択項目から選択してください</t>
        </r>
      </text>
    </comment>
    <comment ref="BK8" authorId="0" shapeId="0" xr:uid="{DFDAFCAB-EF12-41D2-BA1B-FBCBC751546E}">
      <text>
        <r>
          <rPr>
            <b/>
            <sz val="9"/>
            <color indexed="81"/>
            <rFont val="MS P ゴシック"/>
            <family val="3"/>
            <charset val="128"/>
          </rPr>
          <t>上段に代表住戸以外の住戸番号を入力するか、下段の選択項目から選択してください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375372D4-8DDB-4BCF-A7C6-722618278D7E}">
      <text>
        <r>
          <rPr>
            <b/>
            <sz val="9"/>
            <color indexed="81"/>
            <rFont val="MS P ゴシック"/>
            <family val="3"/>
            <charset val="128"/>
          </rPr>
          <t>上段に代表住戸以外の住戸番号を入力するか、下段の選択項目から選択してください</t>
        </r>
      </text>
    </comment>
    <comment ref="AM7" authorId="0" shapeId="0" xr:uid="{D41FD127-F84C-4C4F-8FE1-C649E822209C}">
      <text>
        <r>
          <rPr>
            <b/>
            <sz val="9"/>
            <color indexed="81"/>
            <rFont val="MS P ゴシック"/>
            <family val="3"/>
            <charset val="128"/>
          </rPr>
          <t>上段に代表住戸以外の住戸番号を入力するか、下段の選択項目から選択してください</t>
        </r>
      </text>
    </comment>
    <comment ref="AU7" authorId="0" shapeId="0" xr:uid="{01AC7C4A-F205-41E3-ADE6-BD696769891C}">
      <text>
        <r>
          <rPr>
            <b/>
            <sz val="9"/>
            <color indexed="81"/>
            <rFont val="MS P ゴシック"/>
            <family val="3"/>
            <charset val="128"/>
          </rPr>
          <t>上段に代表住戸以外の住戸番号を入力するか、下段の選択項目から選択してください</t>
        </r>
      </text>
    </comment>
    <comment ref="BC7" authorId="0" shapeId="0" xr:uid="{6B9F3DC3-4B63-40F5-896C-0B27E47D6E27}">
      <text>
        <r>
          <rPr>
            <b/>
            <sz val="9"/>
            <color indexed="81"/>
            <rFont val="MS P ゴシック"/>
            <family val="3"/>
            <charset val="128"/>
          </rPr>
          <t>上段に代表住戸以外の住戸番号を入力するか、下段の選択項目から選択してください</t>
        </r>
      </text>
    </comment>
    <comment ref="BK7" authorId="0" shapeId="0" xr:uid="{DAB6C53E-5321-4F0A-A853-1112917B29A7}">
      <text>
        <r>
          <rPr>
            <b/>
            <sz val="9"/>
            <color indexed="81"/>
            <rFont val="MS P ゴシック"/>
            <family val="3"/>
            <charset val="128"/>
          </rPr>
          <t>上段に代表住戸以外の住戸番号を入力するか、下段の選択項目から選択してください</t>
        </r>
      </text>
    </comment>
    <comment ref="AE8" authorId="0" shapeId="0" xr:uid="{D5D67621-733D-4E2F-B4CA-A79F15AB784A}">
      <text>
        <r>
          <rPr>
            <b/>
            <sz val="9"/>
            <color indexed="81"/>
            <rFont val="MS P ゴシック"/>
            <family val="3"/>
            <charset val="128"/>
          </rPr>
          <t>上段に代表住戸以外の住戸番号を入力するか、下段の選択項目から選択してください</t>
        </r>
      </text>
    </comment>
    <comment ref="AM8" authorId="0" shapeId="0" xr:uid="{F1965814-C3D7-406A-A3E5-D352A13D0911}">
      <text>
        <r>
          <rPr>
            <b/>
            <sz val="9"/>
            <color indexed="81"/>
            <rFont val="MS P ゴシック"/>
            <family val="3"/>
            <charset val="128"/>
          </rPr>
          <t>上段に代表住戸以外の住戸番号を入力するか、下段の選択項目から選択してください</t>
        </r>
      </text>
    </comment>
    <comment ref="AU8" authorId="0" shapeId="0" xr:uid="{3405FBF1-3AD6-45C8-856A-783FC3A262A0}">
      <text>
        <r>
          <rPr>
            <b/>
            <sz val="9"/>
            <color indexed="81"/>
            <rFont val="MS P ゴシック"/>
            <family val="3"/>
            <charset val="128"/>
          </rPr>
          <t>上段に代表住戸以外の住戸番号を入力するか、下段の選択項目から選択してください</t>
        </r>
      </text>
    </comment>
    <comment ref="BC8" authorId="0" shapeId="0" xr:uid="{1F1A2185-1D3E-4424-B4E2-926A7A1599A4}">
      <text>
        <r>
          <rPr>
            <b/>
            <sz val="9"/>
            <color indexed="81"/>
            <rFont val="MS P ゴシック"/>
            <family val="3"/>
            <charset val="128"/>
          </rPr>
          <t>上段に代表住戸以外の住戸番号を入力するか、下段の選択項目から選択してください</t>
        </r>
      </text>
    </comment>
    <comment ref="BK8" authorId="0" shapeId="0" xr:uid="{620BAFA9-0FDF-48D4-BD8B-92E7DA7F33BC}">
      <text>
        <r>
          <rPr>
            <b/>
            <sz val="9"/>
            <color indexed="81"/>
            <rFont val="MS P ゴシック"/>
            <family val="3"/>
            <charset val="128"/>
          </rPr>
          <t>上段に代表住戸以外の住戸番号を入力するか、下段の選択項目から選択してください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4C12CD55-B26A-41F4-9232-05BD5E834010}">
      <text>
        <r>
          <rPr>
            <b/>
            <sz val="9"/>
            <color indexed="81"/>
            <rFont val="MS P ゴシック"/>
            <family val="3"/>
            <charset val="128"/>
          </rPr>
          <t>上段に代表住戸以外の住戸番号を入力するか、下段の選択項目から選択してください</t>
        </r>
      </text>
    </comment>
    <comment ref="AM7" authorId="0" shapeId="0" xr:uid="{A72C1839-670D-490F-BF53-08B027E060EC}">
      <text>
        <r>
          <rPr>
            <b/>
            <sz val="9"/>
            <color indexed="81"/>
            <rFont val="MS P ゴシック"/>
            <family val="3"/>
            <charset val="128"/>
          </rPr>
          <t>上段に代表住戸以外の住戸番号を入力するか、下段の選択項目から選択してください</t>
        </r>
      </text>
    </comment>
    <comment ref="AU7" authorId="0" shapeId="0" xr:uid="{78566F21-DB9E-4736-9B19-3B244981D966}">
      <text>
        <r>
          <rPr>
            <b/>
            <sz val="9"/>
            <color indexed="81"/>
            <rFont val="MS P ゴシック"/>
            <family val="3"/>
            <charset val="128"/>
          </rPr>
          <t>上段に代表住戸以外の住戸番号を入力するか、下段の選択項目から選択してください</t>
        </r>
      </text>
    </comment>
    <comment ref="BC7" authorId="0" shapeId="0" xr:uid="{28816957-0776-4EC5-97C9-5B1DED7561EC}">
      <text>
        <r>
          <rPr>
            <b/>
            <sz val="9"/>
            <color indexed="81"/>
            <rFont val="MS P ゴシック"/>
            <family val="3"/>
            <charset val="128"/>
          </rPr>
          <t>上段に代表住戸以外の住戸番号を入力するか、下段の選択項目から選択してください</t>
        </r>
      </text>
    </comment>
    <comment ref="BK7" authorId="0" shapeId="0" xr:uid="{2EFB94FC-5E1A-4392-886E-3058FB527BA6}">
      <text>
        <r>
          <rPr>
            <b/>
            <sz val="9"/>
            <color indexed="81"/>
            <rFont val="MS P ゴシック"/>
            <family val="3"/>
            <charset val="128"/>
          </rPr>
          <t>上段に代表住戸以外の住戸番号を入力するか、下段の選択項目から選択してください</t>
        </r>
      </text>
    </comment>
    <comment ref="AE8" authorId="0" shapeId="0" xr:uid="{10E11AAC-7951-4AFE-8172-8F5BB56998CD}">
      <text>
        <r>
          <rPr>
            <b/>
            <sz val="9"/>
            <color indexed="81"/>
            <rFont val="MS P ゴシック"/>
            <family val="3"/>
            <charset val="128"/>
          </rPr>
          <t>上段に代表住戸以外の住戸番号を入力するか、下段の選択項目から選択してください</t>
        </r>
      </text>
    </comment>
    <comment ref="AM8" authorId="0" shapeId="0" xr:uid="{BE470666-FD89-46D3-B5FC-0ADF3A4323DB}">
      <text>
        <r>
          <rPr>
            <b/>
            <sz val="9"/>
            <color indexed="81"/>
            <rFont val="MS P ゴシック"/>
            <family val="3"/>
            <charset val="128"/>
          </rPr>
          <t>上段に代表住戸以外の住戸番号を入力するか、下段の選択項目から選択してください</t>
        </r>
      </text>
    </comment>
    <comment ref="AU8" authorId="0" shapeId="0" xr:uid="{379DD6D3-899B-4235-877A-BE6C0EF27258}">
      <text>
        <r>
          <rPr>
            <b/>
            <sz val="9"/>
            <color indexed="81"/>
            <rFont val="MS P ゴシック"/>
            <family val="3"/>
            <charset val="128"/>
          </rPr>
          <t>上段に代表住戸以外の住戸番号を入力するか、下段の選択項目から選択してください</t>
        </r>
      </text>
    </comment>
    <comment ref="BC8" authorId="0" shapeId="0" xr:uid="{C5B4A902-F9F1-4EEC-BA05-7CA8A2E570E0}">
      <text>
        <r>
          <rPr>
            <b/>
            <sz val="9"/>
            <color indexed="81"/>
            <rFont val="MS P ゴシック"/>
            <family val="3"/>
            <charset val="128"/>
          </rPr>
          <t>上段に代表住戸以外の住戸番号を入力するか、下段の選択項目から選択してください</t>
        </r>
      </text>
    </comment>
    <comment ref="BK8" authorId="0" shapeId="0" xr:uid="{A0ED2103-7496-4ECE-89DC-7A6128EE41D2}">
      <text>
        <r>
          <rPr>
            <b/>
            <sz val="9"/>
            <color indexed="81"/>
            <rFont val="MS P ゴシック"/>
            <family val="3"/>
            <charset val="128"/>
          </rPr>
          <t>上段に代表住戸以外の住戸番号を入力するか、下段の選択項目から選択してください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6" authorId="0" shapeId="0" xr:uid="{9EFC78A9-6C2D-4E8E-ACF4-089D7B4C9E90}">
      <text>
        <r>
          <rPr>
            <b/>
            <sz val="9"/>
            <color indexed="81"/>
            <rFont val="MS P ゴシック"/>
            <family val="3"/>
            <charset val="128"/>
          </rPr>
          <t>上段に代表住戸以外の住戸番号を入力するか、下段の選択項目から選択してください</t>
        </r>
      </text>
    </comment>
    <comment ref="AM6" authorId="0" shapeId="0" xr:uid="{EB7855FE-704C-4D72-B90C-C765C3CA3CA8}">
      <text>
        <r>
          <rPr>
            <b/>
            <sz val="9"/>
            <color indexed="81"/>
            <rFont val="MS P ゴシック"/>
            <family val="3"/>
            <charset val="128"/>
          </rPr>
          <t>上段に代表住戸以外の住戸番号を入力するか、下段の選択項目から選択してください</t>
        </r>
      </text>
    </comment>
    <comment ref="AU6" authorId="0" shapeId="0" xr:uid="{A81FA738-1202-48BA-8E19-0CEC7A30D265}">
      <text>
        <r>
          <rPr>
            <b/>
            <sz val="9"/>
            <color indexed="81"/>
            <rFont val="MS P ゴシック"/>
            <family val="3"/>
            <charset val="128"/>
          </rPr>
          <t>上段に代表住戸以外の住戸番号を入力するか、下段の選択項目から選択してください</t>
        </r>
      </text>
    </comment>
    <comment ref="BC6" authorId="0" shapeId="0" xr:uid="{213C7460-BDB6-4B0D-9338-E43932E47182}">
      <text>
        <r>
          <rPr>
            <b/>
            <sz val="9"/>
            <color indexed="81"/>
            <rFont val="MS P ゴシック"/>
            <family val="3"/>
            <charset val="128"/>
          </rPr>
          <t>上段に代表住戸以外の住戸番号を入力するか、下段の選択項目から選択してください</t>
        </r>
      </text>
    </comment>
    <comment ref="BK6" authorId="0" shapeId="0" xr:uid="{BFFDE2DA-0C4D-49A0-94C0-E7FB2F97805F}">
      <text>
        <r>
          <rPr>
            <b/>
            <sz val="9"/>
            <color indexed="81"/>
            <rFont val="MS P ゴシック"/>
            <family val="3"/>
            <charset val="128"/>
          </rPr>
          <t>上段に代表住戸以外の住戸番号を入力するか、下段の選択項目から選択してください</t>
        </r>
      </text>
    </comment>
    <comment ref="AE7" authorId="0" shapeId="0" xr:uid="{91D1C748-5FB2-4264-AA00-5E83DC4C0097}">
      <text>
        <r>
          <rPr>
            <b/>
            <sz val="9"/>
            <color indexed="81"/>
            <rFont val="MS P ゴシック"/>
            <family val="3"/>
            <charset val="128"/>
          </rPr>
          <t>上段に代表住戸以外の住戸番号を入力するか、下段の選択項目から選択してください</t>
        </r>
      </text>
    </comment>
    <comment ref="AM7" authorId="0" shapeId="0" xr:uid="{89689F25-D6B3-4E7B-8C6C-C080B261B219}">
      <text>
        <r>
          <rPr>
            <b/>
            <sz val="9"/>
            <color indexed="81"/>
            <rFont val="MS P ゴシック"/>
            <family val="3"/>
            <charset val="128"/>
          </rPr>
          <t>上段に代表住戸以外の住戸番号を入力するか、下段の選択項目から選択してください</t>
        </r>
      </text>
    </comment>
    <comment ref="AU7" authorId="0" shapeId="0" xr:uid="{A008137A-25DD-4EDC-BCC2-6B6068989E1B}">
      <text>
        <r>
          <rPr>
            <b/>
            <sz val="9"/>
            <color indexed="81"/>
            <rFont val="MS P ゴシック"/>
            <family val="3"/>
            <charset val="128"/>
          </rPr>
          <t>上段に代表住戸以外の住戸番号を入力するか、下段の選択項目から選択してください</t>
        </r>
      </text>
    </comment>
    <comment ref="BC7" authorId="0" shapeId="0" xr:uid="{9AAB43B5-0F90-4463-B568-2ADB116B58A2}">
      <text>
        <r>
          <rPr>
            <b/>
            <sz val="9"/>
            <color indexed="81"/>
            <rFont val="MS P ゴシック"/>
            <family val="3"/>
            <charset val="128"/>
          </rPr>
          <t>上段に代表住戸以外の住戸番号を入力するか、下段の選択項目から選択してください</t>
        </r>
      </text>
    </comment>
    <comment ref="BK7" authorId="0" shapeId="0" xr:uid="{98B34E3D-9FF6-41A4-BFA1-A616271E6B73}">
      <text>
        <r>
          <rPr>
            <b/>
            <sz val="9"/>
            <color indexed="81"/>
            <rFont val="MS P ゴシック"/>
            <family val="3"/>
            <charset val="128"/>
          </rPr>
          <t>上段に代表住戸以外の住戸番号を入力するか、下段の選択項目から選択してください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G7" authorId="0" shapeId="0" xr:uid="{93C4133A-D23E-4519-95DD-FE76BDB1BB96}">
      <text>
        <r>
          <rPr>
            <b/>
            <sz val="9"/>
            <color indexed="81"/>
            <rFont val="MS P ゴシック"/>
            <family val="3"/>
            <charset val="128"/>
          </rPr>
          <t>上段に代表住戸以外の住戸番号を入力するか、下段の選択項目から選択してください</t>
        </r>
      </text>
    </comment>
    <comment ref="AO7" authorId="0" shapeId="0" xr:uid="{FF28F021-6331-4D40-AD2F-5399C5786D00}">
      <text>
        <r>
          <rPr>
            <b/>
            <sz val="9"/>
            <color indexed="81"/>
            <rFont val="MS P ゴシック"/>
            <family val="3"/>
            <charset val="128"/>
          </rPr>
          <t>上段に代表住戸以外の住戸番号を入力するか、下段の選択項目から選択してください</t>
        </r>
      </text>
    </comment>
    <comment ref="AW7" authorId="0" shapeId="0" xr:uid="{5C6C7078-8E12-4214-90D4-59E0F3768324}">
      <text>
        <r>
          <rPr>
            <b/>
            <sz val="9"/>
            <color indexed="81"/>
            <rFont val="MS P ゴシック"/>
            <family val="3"/>
            <charset val="128"/>
          </rPr>
          <t>上段に代表住戸以外の住戸番号を入力するか、下段の選択項目から選択してください</t>
        </r>
      </text>
    </comment>
    <comment ref="BE7" authorId="0" shapeId="0" xr:uid="{DF34A09D-AF83-4F7F-B0D8-8FC606148F43}">
      <text>
        <r>
          <rPr>
            <b/>
            <sz val="9"/>
            <color indexed="81"/>
            <rFont val="MS P ゴシック"/>
            <family val="3"/>
            <charset val="128"/>
          </rPr>
          <t>上段に代表住戸以外の住戸番号を入力するか、下段の選択項目から選択してください</t>
        </r>
      </text>
    </comment>
    <comment ref="BM7" authorId="0" shapeId="0" xr:uid="{09A56DA5-1C76-49C0-BD82-C3479403DC8F}">
      <text>
        <r>
          <rPr>
            <b/>
            <sz val="9"/>
            <color indexed="81"/>
            <rFont val="MS P ゴシック"/>
            <family val="3"/>
            <charset val="128"/>
          </rPr>
          <t>上段に代表住戸以外の住戸番号を入力するか、下段の選択項目から選択してください</t>
        </r>
      </text>
    </comment>
    <comment ref="AG8" authorId="0" shapeId="0" xr:uid="{5A5B3846-0321-4C6B-89BB-64273FD04D19}">
      <text>
        <r>
          <rPr>
            <b/>
            <sz val="9"/>
            <color indexed="81"/>
            <rFont val="MS P ゴシック"/>
            <family val="3"/>
            <charset val="128"/>
          </rPr>
          <t>上段に代表住戸以外の住戸番号を入力するか、下段の選択項目から選択してください</t>
        </r>
      </text>
    </comment>
    <comment ref="AO8" authorId="0" shapeId="0" xr:uid="{60110B7E-CD0F-47DB-A075-B25EDE72B0A0}">
      <text>
        <r>
          <rPr>
            <b/>
            <sz val="9"/>
            <color indexed="81"/>
            <rFont val="MS P ゴシック"/>
            <family val="3"/>
            <charset val="128"/>
          </rPr>
          <t>上段に代表住戸以外の住戸番号を入力するか、下段の選択項目から選択してください</t>
        </r>
      </text>
    </comment>
    <comment ref="AW8" authorId="0" shapeId="0" xr:uid="{04F8CCF9-5EFB-4844-9507-18D8661BD0B7}">
      <text>
        <r>
          <rPr>
            <b/>
            <sz val="9"/>
            <color indexed="81"/>
            <rFont val="MS P ゴシック"/>
            <family val="3"/>
            <charset val="128"/>
          </rPr>
          <t>上段に代表住戸以外の住戸番号を入力するか、下段の選択項目から選択してください</t>
        </r>
      </text>
    </comment>
    <comment ref="BE8" authorId="0" shapeId="0" xr:uid="{99EC15A9-E9FC-4192-9C1D-379620FEEB8D}">
      <text>
        <r>
          <rPr>
            <b/>
            <sz val="9"/>
            <color indexed="81"/>
            <rFont val="MS P ゴシック"/>
            <family val="3"/>
            <charset val="128"/>
          </rPr>
          <t>上段に代表住戸以外の住戸番号を入力するか、下段の選択項目から選択してください</t>
        </r>
      </text>
    </comment>
    <comment ref="BM8" authorId="0" shapeId="0" xr:uid="{F05CD26C-34B8-46B4-9BF4-0521AC7E56ED}">
      <text>
        <r>
          <rPr>
            <b/>
            <sz val="9"/>
            <color indexed="81"/>
            <rFont val="MS P ゴシック"/>
            <family val="3"/>
            <charset val="128"/>
          </rPr>
          <t>上段に代表住戸以外の住戸番号を入力するか、下段の選択項目から選択してください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6C284642-4EB2-41A8-AF13-633E8DB77518}">
      <text>
        <r>
          <rPr>
            <b/>
            <sz val="9"/>
            <color indexed="81"/>
            <rFont val="MS P ゴシック"/>
            <family val="3"/>
            <charset val="128"/>
          </rPr>
          <t>上段に代表住戸以外の住戸番号を入力するか、下段の選択項目から選択してください</t>
        </r>
      </text>
    </comment>
    <comment ref="AN7" authorId="0" shapeId="0" xr:uid="{1E7325EA-0B90-4B14-9DA3-137E17AE1F5F}">
      <text>
        <r>
          <rPr>
            <b/>
            <sz val="9"/>
            <color indexed="81"/>
            <rFont val="MS P ゴシック"/>
            <family val="3"/>
            <charset val="128"/>
          </rPr>
          <t>上段に代表住戸以外の住戸番号を入力するか、下段の選択項目から選択してください</t>
        </r>
      </text>
    </comment>
    <comment ref="AW7" authorId="0" shapeId="0" xr:uid="{075C1946-BEE5-482A-8D6E-8A3708BB3C09}">
      <text>
        <r>
          <rPr>
            <b/>
            <sz val="9"/>
            <color indexed="81"/>
            <rFont val="MS P ゴシック"/>
            <family val="3"/>
            <charset val="128"/>
          </rPr>
          <t>上段に代表住戸以外の住戸番号を入力するか、下段の選択項目から選択してください</t>
        </r>
      </text>
    </comment>
    <comment ref="BF7" authorId="0" shapeId="0" xr:uid="{05FC8DA9-FBAD-41C4-A7BC-469DBA49C833}">
      <text>
        <r>
          <rPr>
            <b/>
            <sz val="9"/>
            <color indexed="81"/>
            <rFont val="MS P ゴシック"/>
            <family val="3"/>
            <charset val="128"/>
          </rPr>
          <t>上段に代表住戸以外の住戸番号を入力するか、下段の選択項目から選択してください</t>
        </r>
      </text>
    </comment>
    <comment ref="BO7" authorId="0" shapeId="0" xr:uid="{4111D42C-4E08-4913-81D9-86817DE543B1}">
      <text>
        <r>
          <rPr>
            <b/>
            <sz val="9"/>
            <color indexed="81"/>
            <rFont val="MS P ゴシック"/>
            <family val="3"/>
            <charset val="128"/>
          </rPr>
          <t>上段に代表住戸以外の住戸番号を入力するか、下段の選択項目から選択してください</t>
        </r>
      </text>
    </comment>
    <comment ref="AE8" authorId="0" shapeId="0" xr:uid="{7609123E-AD8A-4688-AF5F-FCF56C73B70D}">
      <text>
        <r>
          <rPr>
            <b/>
            <sz val="9"/>
            <color indexed="81"/>
            <rFont val="MS P ゴシック"/>
            <family val="3"/>
            <charset val="128"/>
          </rPr>
          <t>上段に代表住戸以外の住戸番号を入力するか、下段の選択項目から選択してください</t>
        </r>
      </text>
    </comment>
    <comment ref="AN8" authorId="0" shapeId="0" xr:uid="{225A0CEC-C786-4A9F-BBEE-A81441A2A95E}">
      <text>
        <r>
          <rPr>
            <b/>
            <sz val="9"/>
            <color indexed="81"/>
            <rFont val="MS P ゴシック"/>
            <family val="3"/>
            <charset val="128"/>
          </rPr>
          <t>上段に代表住戸以外の住戸番号を入力するか、下段の選択項目から選択してください</t>
        </r>
      </text>
    </comment>
    <comment ref="AW8" authorId="0" shapeId="0" xr:uid="{6D8C736B-A05C-4478-A346-27689F8D1989}">
      <text>
        <r>
          <rPr>
            <b/>
            <sz val="9"/>
            <color indexed="81"/>
            <rFont val="MS P ゴシック"/>
            <family val="3"/>
            <charset val="128"/>
          </rPr>
          <t>上段に代表住戸以外の住戸番号を入力するか、下段の選択項目から選択してください</t>
        </r>
      </text>
    </comment>
    <comment ref="BF8" authorId="0" shapeId="0" xr:uid="{A4DD9F4B-3B93-46B2-A8FB-4B1875FD2A6F}">
      <text>
        <r>
          <rPr>
            <b/>
            <sz val="9"/>
            <color indexed="81"/>
            <rFont val="MS P ゴシック"/>
            <family val="3"/>
            <charset val="128"/>
          </rPr>
          <t>上段に代表住戸以外の住戸番号を入力するか、下段の選択項目から選択してください</t>
        </r>
      </text>
    </comment>
    <comment ref="BO8" authorId="0" shapeId="0" xr:uid="{845D0F33-6E92-4F44-88C1-C45737174DD1}">
      <text>
        <r>
          <rPr>
            <b/>
            <sz val="9"/>
            <color indexed="81"/>
            <rFont val="MS P ゴシック"/>
            <family val="3"/>
            <charset val="128"/>
          </rPr>
          <t>上段に代表住戸以外の住戸番号を入力するか、下段の選択項目から選択してください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4412E385-6787-4AAB-87E7-D043D47B2218}">
      <text>
        <r>
          <rPr>
            <b/>
            <sz val="9"/>
            <color indexed="81"/>
            <rFont val="MS P ゴシック"/>
            <family val="3"/>
            <charset val="128"/>
          </rPr>
          <t>上段に代表住戸以外の住戸番号を入力するか、下段の選択項目から選択してください</t>
        </r>
      </text>
    </comment>
    <comment ref="AO6" authorId="0" shapeId="0" xr:uid="{2F57343E-CAC0-41D7-8495-4ACF75C3FADF}">
      <text>
        <r>
          <rPr>
            <b/>
            <sz val="9"/>
            <color indexed="81"/>
            <rFont val="MS P ゴシック"/>
            <family val="3"/>
            <charset val="128"/>
          </rPr>
          <t>上段に代表住戸以外の住戸番号を入力するか、下段の選択項目から選択してください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7B70D4C8-464C-4228-9645-13F8A8FB7528}">
      <text>
        <r>
          <rPr>
            <b/>
            <sz val="9"/>
            <color indexed="81"/>
            <rFont val="MS P ゴシック"/>
            <family val="3"/>
            <charset val="128"/>
          </rPr>
          <t>上段に代表住戸以外の住戸番号を入力するか、下段の選択項目から選択してください</t>
        </r>
      </text>
    </comment>
    <comment ref="AO6" authorId="0" shapeId="0" xr:uid="{AF8D861D-CA93-4402-85C9-BCFE5087B9E7}">
      <text>
        <r>
          <rPr>
            <b/>
            <sz val="9"/>
            <color indexed="81"/>
            <rFont val="MS P ゴシック"/>
            <family val="3"/>
            <charset val="128"/>
          </rPr>
          <t>上段に代表住戸以外の住戸番号を入力するか、下段の選択項目から選択してください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875BB5BC-CD96-4178-BEFD-CDDBCB386E5C}">
      <text>
        <r>
          <rPr>
            <b/>
            <sz val="9"/>
            <color indexed="81"/>
            <rFont val="MS P ゴシック"/>
            <family val="3"/>
            <charset val="128"/>
          </rPr>
          <t>上段に代表住戸以外の住戸番号を入力するか、下段の選択項目から選択してください</t>
        </r>
      </text>
    </comment>
    <comment ref="AO6" authorId="0" shapeId="0" xr:uid="{33F74DCE-EEBE-4535-8D5E-0A2C092D4865}">
      <text>
        <r>
          <rPr>
            <b/>
            <sz val="9"/>
            <color indexed="81"/>
            <rFont val="MS P ゴシック"/>
            <family val="3"/>
            <charset val="128"/>
          </rPr>
          <t>上段に代表住戸以外の住戸番号を入力するか、下段の選択項目から選択してください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MASTER</author>
  </authors>
  <commentList>
    <comment ref="W11" authorId="0" shapeId="0" xr:uid="{00000000-0006-0000-0300-000001000000}">
      <text>
        <r>
          <rPr>
            <b/>
            <sz val="9"/>
            <color indexed="81"/>
            <rFont val="ＭＳ Ｐゴシック"/>
            <family val="3"/>
            <charset val="128"/>
          </rPr>
          <t>ドロップダウンリストに該当の項目がない場合は、直接入力して頂けます。</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C6C60C9D-679E-4C37-B7F3-6C36DDF033B1}">
      <text>
        <r>
          <rPr>
            <b/>
            <sz val="9"/>
            <color indexed="81"/>
            <rFont val="MS P ゴシック"/>
            <family val="3"/>
            <charset val="128"/>
          </rPr>
          <t>上段に代表住戸以外の住戸番号を入力するか、下段の選択項目から選択してください</t>
        </r>
      </text>
    </comment>
    <comment ref="AO6" authorId="0" shapeId="0" xr:uid="{9A3A529B-92BA-4190-B8AE-199C9DDA1358}">
      <text>
        <r>
          <rPr>
            <b/>
            <sz val="9"/>
            <color indexed="81"/>
            <rFont val="MS P ゴシック"/>
            <family val="3"/>
            <charset val="128"/>
          </rPr>
          <t>上段に代表住戸以外の住戸番号を入力するか、下段の選択項目から選択してください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F7" authorId="0" shapeId="0" xr:uid="{B5A3355C-0302-4286-BB32-005D9BA8D320}">
      <text>
        <r>
          <rPr>
            <b/>
            <sz val="9"/>
            <color indexed="81"/>
            <rFont val="MS P ゴシック"/>
            <family val="3"/>
            <charset val="128"/>
          </rPr>
          <t>上段に代表住戸以外の住戸番号を入力するか、下段の選択項目から選択してください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F7" authorId="0" shapeId="0" xr:uid="{24460015-C72D-4D0A-B8B6-76DAAFFE87CD}">
      <text>
        <r>
          <rPr>
            <b/>
            <sz val="9"/>
            <color indexed="81"/>
            <rFont val="MS P ゴシック"/>
            <family val="3"/>
            <charset val="128"/>
          </rPr>
          <t>上段に代表住戸以外の住戸番号を入力するか、下段の選択項目から選択してください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6" authorId="0" shapeId="0" xr:uid="{88D00C67-5959-480A-AC8F-002A17ED9D6B}">
      <text>
        <r>
          <rPr>
            <b/>
            <sz val="9"/>
            <color indexed="81"/>
            <rFont val="MS P ゴシック"/>
            <family val="3"/>
            <charset val="128"/>
          </rPr>
          <t>上段に代表住戸以外の住戸番号を入力するか、下段の選択項目から選択してください</t>
        </r>
      </text>
    </comment>
    <comment ref="AM6" authorId="0" shapeId="0" xr:uid="{817DCA0A-D3A4-4144-8831-ADF5BF6B1B48}">
      <text>
        <r>
          <rPr>
            <b/>
            <sz val="9"/>
            <color indexed="81"/>
            <rFont val="MS P ゴシック"/>
            <family val="3"/>
            <charset val="128"/>
          </rPr>
          <t>上段に代表住戸以外の住戸番号を入力するか、下段の選択項目から選択してください</t>
        </r>
      </text>
    </comment>
    <comment ref="AU6" authorId="0" shapeId="0" xr:uid="{6464C64F-00CA-4697-BCEF-47F2B31D9841}">
      <text>
        <r>
          <rPr>
            <b/>
            <sz val="9"/>
            <color indexed="81"/>
            <rFont val="MS P ゴシック"/>
            <family val="3"/>
            <charset val="128"/>
          </rPr>
          <t>上段に代表住戸以外の住戸番号を入力するか、下段の選択項目から選択してください</t>
        </r>
      </text>
    </comment>
    <comment ref="BC6" authorId="0" shapeId="0" xr:uid="{BDA48512-11BE-4B8A-ABF5-BB5BC45FBAD6}">
      <text>
        <r>
          <rPr>
            <b/>
            <sz val="9"/>
            <color indexed="81"/>
            <rFont val="MS P ゴシック"/>
            <family val="3"/>
            <charset val="128"/>
          </rPr>
          <t>上段に代表住戸以外の住戸番号を入力するか、下段の選択項目から選択してください</t>
        </r>
      </text>
    </comment>
    <comment ref="BK6" authorId="0" shapeId="0" xr:uid="{0103688B-AA30-4EF3-AB36-FFF7DDDE32DE}">
      <text>
        <r>
          <rPr>
            <b/>
            <sz val="9"/>
            <color indexed="81"/>
            <rFont val="MS P ゴシック"/>
            <family val="3"/>
            <charset val="128"/>
          </rPr>
          <t>上段に代表住戸以外の住戸番号を入力するか、下段の選択項目から選択してください</t>
        </r>
      </text>
    </comment>
    <comment ref="AE7" authorId="0" shapeId="0" xr:uid="{CBA1FFD8-752F-4F39-BA9E-52ED25014854}">
      <text>
        <r>
          <rPr>
            <b/>
            <sz val="9"/>
            <color indexed="81"/>
            <rFont val="MS P ゴシック"/>
            <family val="3"/>
            <charset val="128"/>
          </rPr>
          <t>上段に代表住戸以外の住戸番号を入力するか、下段の選択項目から選択してください</t>
        </r>
      </text>
    </comment>
    <comment ref="AM7" authorId="0" shapeId="0" xr:uid="{84B394DF-17A6-4904-B759-A2D4408ED812}">
      <text>
        <r>
          <rPr>
            <b/>
            <sz val="9"/>
            <color indexed="81"/>
            <rFont val="MS P ゴシック"/>
            <family val="3"/>
            <charset val="128"/>
          </rPr>
          <t>上段に代表住戸以外の住戸番号を入力するか、下段の選択項目から選択してください</t>
        </r>
      </text>
    </comment>
    <comment ref="AU7" authorId="0" shapeId="0" xr:uid="{22FAC9F1-B0CE-4C9D-B3D4-B32E2E54BB1A}">
      <text>
        <r>
          <rPr>
            <b/>
            <sz val="9"/>
            <color indexed="81"/>
            <rFont val="MS P ゴシック"/>
            <family val="3"/>
            <charset val="128"/>
          </rPr>
          <t>上段に代表住戸以外の住戸番号を入力するか、下段の選択項目から選択してください</t>
        </r>
      </text>
    </comment>
    <comment ref="BC7" authorId="0" shapeId="0" xr:uid="{26D872E3-E731-4F02-B7D2-8A86B4A5C464}">
      <text>
        <r>
          <rPr>
            <b/>
            <sz val="9"/>
            <color indexed="81"/>
            <rFont val="MS P ゴシック"/>
            <family val="3"/>
            <charset val="128"/>
          </rPr>
          <t>上段に代表住戸以外の住戸番号を入力するか、下段の選択項目から選択してください</t>
        </r>
      </text>
    </comment>
    <comment ref="BK7" authorId="0" shapeId="0" xr:uid="{13E6BFAE-8687-47E2-8A4C-33439341E14E}">
      <text>
        <r>
          <rPr>
            <b/>
            <sz val="9"/>
            <color indexed="81"/>
            <rFont val="MS P ゴシック"/>
            <family val="3"/>
            <charset val="128"/>
          </rPr>
          <t>上段に代表住戸以外の住戸番号を入力するか、下段の選択項目から選択してください</t>
        </r>
      </text>
    </comment>
    <comment ref="AE24" authorId="0" shapeId="0" xr:uid="{FE1E6A6A-36FA-4231-81A6-EA0A99D9D95C}">
      <text>
        <r>
          <rPr>
            <b/>
            <sz val="9"/>
            <color indexed="81"/>
            <rFont val="MS P ゴシック"/>
            <family val="3"/>
            <charset val="128"/>
          </rPr>
          <t>上段に代表住戸以外の住戸番号を入力するか、下段の選択項目から選択してください</t>
        </r>
      </text>
    </comment>
    <comment ref="AM24" authorId="0" shapeId="0" xr:uid="{C25D77C7-1861-44CC-9D6C-912A7EAB95AE}">
      <text>
        <r>
          <rPr>
            <b/>
            <sz val="9"/>
            <color indexed="81"/>
            <rFont val="MS P ゴシック"/>
            <family val="3"/>
            <charset val="128"/>
          </rPr>
          <t>上段に代表住戸以外の住戸番号を入力するか、下段の選択項目から選択してください</t>
        </r>
      </text>
    </comment>
    <comment ref="AU24" authorId="0" shapeId="0" xr:uid="{FD859368-CA94-45B3-8C38-F0C302D05FDB}">
      <text>
        <r>
          <rPr>
            <b/>
            <sz val="9"/>
            <color indexed="81"/>
            <rFont val="MS P ゴシック"/>
            <family val="3"/>
            <charset val="128"/>
          </rPr>
          <t>上段に代表住戸以外の住戸番号を入力するか、下段の選択項目から選択してください</t>
        </r>
      </text>
    </comment>
    <comment ref="BC24" authorId="0" shapeId="0" xr:uid="{7C3778AA-A902-48E5-9BED-0A297B09C23D}">
      <text>
        <r>
          <rPr>
            <b/>
            <sz val="9"/>
            <color indexed="81"/>
            <rFont val="MS P ゴシック"/>
            <family val="3"/>
            <charset val="128"/>
          </rPr>
          <t>上段に代表住戸以外の住戸番号を入力するか、下段の選択項目から選択してください</t>
        </r>
      </text>
    </comment>
    <comment ref="BK24" authorId="0" shapeId="0" xr:uid="{90C83AA6-85BE-4E49-8759-AF9B8CAD77B1}">
      <text>
        <r>
          <rPr>
            <b/>
            <sz val="9"/>
            <color indexed="81"/>
            <rFont val="MS P ゴシック"/>
            <family val="3"/>
            <charset val="128"/>
          </rPr>
          <t>上段に代表住戸以外の住戸番号を入力するか、下段の選択項目から選択してください</t>
        </r>
      </text>
    </comment>
    <comment ref="AE25" authorId="0" shapeId="0" xr:uid="{2AA9A643-BB94-4539-AB4F-AF45588F3410}">
      <text>
        <r>
          <rPr>
            <b/>
            <sz val="9"/>
            <color indexed="81"/>
            <rFont val="MS P ゴシック"/>
            <family val="3"/>
            <charset val="128"/>
          </rPr>
          <t>上段に代表住戸以外の住戸番号を入力するか、下段の選択項目から選択してください</t>
        </r>
      </text>
    </comment>
    <comment ref="AM25" authorId="0" shapeId="0" xr:uid="{EB5F10BF-33FE-43DE-A20B-325D75394726}">
      <text>
        <r>
          <rPr>
            <b/>
            <sz val="9"/>
            <color indexed="81"/>
            <rFont val="MS P ゴシック"/>
            <family val="3"/>
            <charset val="128"/>
          </rPr>
          <t>上段に代表住戸以外の住戸番号を入力するか、下段の選択項目から選択してください</t>
        </r>
      </text>
    </comment>
    <comment ref="AU25" authorId="0" shapeId="0" xr:uid="{50140980-AFA3-47C8-A197-C3EDA7629F9A}">
      <text>
        <r>
          <rPr>
            <b/>
            <sz val="9"/>
            <color indexed="81"/>
            <rFont val="MS P ゴシック"/>
            <family val="3"/>
            <charset val="128"/>
          </rPr>
          <t>上段に代表住戸以外の住戸番号を入力するか、下段の選択項目から選択してください</t>
        </r>
      </text>
    </comment>
    <comment ref="BC25" authorId="0" shapeId="0" xr:uid="{5026ACAF-6F83-4919-93AB-DA2CEEE5C062}">
      <text>
        <r>
          <rPr>
            <b/>
            <sz val="9"/>
            <color indexed="81"/>
            <rFont val="MS P ゴシック"/>
            <family val="3"/>
            <charset val="128"/>
          </rPr>
          <t>上段に代表住戸以外の住戸番号を入力するか、下段の選択項目から選択してください</t>
        </r>
      </text>
    </comment>
    <comment ref="BK25" authorId="0" shapeId="0" xr:uid="{B0C8009E-41C0-450C-B3A5-8C5A0F8F3D91}">
      <text>
        <r>
          <rPr>
            <b/>
            <sz val="9"/>
            <color indexed="81"/>
            <rFont val="MS P ゴシック"/>
            <family val="3"/>
            <charset val="128"/>
          </rPr>
          <t>上段に代表住戸以外の住戸番号を入力するか、下段の選択項目から選択してください</t>
        </r>
      </text>
    </comment>
    <comment ref="AE61" authorId="0" shapeId="0" xr:uid="{40E8EBF5-9915-4142-B0C1-8331929EF379}">
      <text>
        <r>
          <rPr>
            <b/>
            <sz val="9"/>
            <color indexed="81"/>
            <rFont val="MS P ゴシック"/>
            <family val="3"/>
            <charset val="128"/>
          </rPr>
          <t>上段に代表住戸以外の住戸番号を入力するか、下段の選択項目から選択してください</t>
        </r>
      </text>
    </comment>
    <comment ref="AM61" authorId="0" shapeId="0" xr:uid="{23194EF6-7667-418F-8BD2-461AE11DDF3B}">
      <text>
        <r>
          <rPr>
            <b/>
            <sz val="9"/>
            <color indexed="81"/>
            <rFont val="MS P ゴシック"/>
            <family val="3"/>
            <charset val="128"/>
          </rPr>
          <t>上段に代表住戸以外の住戸番号を入力するか、下段の選択項目から選択してください</t>
        </r>
      </text>
    </comment>
    <comment ref="AU61" authorId="0" shapeId="0" xr:uid="{19372F58-6A44-46F2-885F-F1EC052F126A}">
      <text>
        <r>
          <rPr>
            <b/>
            <sz val="9"/>
            <color indexed="81"/>
            <rFont val="MS P ゴシック"/>
            <family val="3"/>
            <charset val="128"/>
          </rPr>
          <t>上段に代表住戸以外の住戸番号を入力するか、下段の選択項目から選択してください</t>
        </r>
      </text>
    </comment>
    <comment ref="BC61" authorId="0" shapeId="0" xr:uid="{F9251FF7-8472-477D-8C1C-E0E137E69D34}">
      <text>
        <r>
          <rPr>
            <b/>
            <sz val="9"/>
            <color indexed="81"/>
            <rFont val="MS P ゴシック"/>
            <family val="3"/>
            <charset val="128"/>
          </rPr>
          <t>上段に代表住戸以外の住戸番号を入力するか、下段の選択項目から選択してください</t>
        </r>
      </text>
    </comment>
    <comment ref="BK61" authorId="0" shapeId="0" xr:uid="{07F5D0D5-74C8-4145-97D9-04FB4D7C085F}">
      <text>
        <r>
          <rPr>
            <b/>
            <sz val="9"/>
            <color indexed="81"/>
            <rFont val="MS P ゴシック"/>
            <family val="3"/>
            <charset val="128"/>
          </rPr>
          <t>上段に代表住戸以外の住戸番号を入力するか、下段の選択項目から選択してください</t>
        </r>
      </text>
    </comment>
    <comment ref="AE62" authorId="0" shapeId="0" xr:uid="{A7C6EA19-10EE-4EE1-A6C1-BC5739787AEA}">
      <text>
        <r>
          <rPr>
            <b/>
            <sz val="9"/>
            <color indexed="81"/>
            <rFont val="MS P ゴシック"/>
            <family val="3"/>
            <charset val="128"/>
          </rPr>
          <t>上段に代表住戸以外の住戸番号を入力するか、下段の選択項目から選択してください</t>
        </r>
      </text>
    </comment>
    <comment ref="AM62" authorId="0" shapeId="0" xr:uid="{C502F636-7631-4AD6-8140-B7680FD241AB}">
      <text>
        <r>
          <rPr>
            <b/>
            <sz val="9"/>
            <color indexed="81"/>
            <rFont val="MS P ゴシック"/>
            <family val="3"/>
            <charset val="128"/>
          </rPr>
          <t>上段に代表住戸以外の住戸番号を入力するか、下段の選択項目から選択してください</t>
        </r>
      </text>
    </comment>
    <comment ref="AU62" authorId="0" shapeId="0" xr:uid="{692D6D34-D442-4EF3-A4FF-800193E25A4D}">
      <text>
        <r>
          <rPr>
            <b/>
            <sz val="9"/>
            <color indexed="81"/>
            <rFont val="MS P ゴシック"/>
            <family val="3"/>
            <charset val="128"/>
          </rPr>
          <t>上段に代表住戸以外の住戸番号を入力するか、下段の選択項目から選択してください</t>
        </r>
      </text>
    </comment>
    <comment ref="BC62" authorId="0" shapeId="0" xr:uid="{746AA14D-6B9C-4973-B5BB-4FFBDE0EB934}">
      <text>
        <r>
          <rPr>
            <b/>
            <sz val="9"/>
            <color indexed="81"/>
            <rFont val="MS P ゴシック"/>
            <family val="3"/>
            <charset val="128"/>
          </rPr>
          <t>上段に代表住戸以外の住戸番号を入力するか、下段の選択項目から選択してください</t>
        </r>
      </text>
    </comment>
    <comment ref="BK62" authorId="0" shapeId="0" xr:uid="{6DE9616E-E027-4E0B-AA59-B37F29FB3173}">
      <text>
        <r>
          <rPr>
            <b/>
            <sz val="9"/>
            <color indexed="81"/>
            <rFont val="MS P ゴシック"/>
            <family val="3"/>
            <charset val="128"/>
          </rPr>
          <t>上段に代表住戸以外の住戸番号を入力するか、下段の選択項目から選択してください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F7" authorId="0" shapeId="0" xr:uid="{7924D5DA-A874-4DBD-97EE-9D5EE0173CAA}">
      <text>
        <r>
          <rPr>
            <b/>
            <sz val="9"/>
            <color indexed="81"/>
            <rFont val="MS P ゴシック"/>
            <family val="3"/>
            <charset val="128"/>
          </rPr>
          <t>上段に代表住戸以外の住戸番号を入力するか、下段の選択項目から選択してください</t>
        </r>
      </text>
    </comment>
    <comment ref="AF8" authorId="0" shapeId="0" xr:uid="{9D299863-7F9D-4761-94F1-043CD533D611}">
      <text>
        <r>
          <rPr>
            <b/>
            <sz val="9"/>
            <color indexed="81"/>
            <rFont val="MS P ゴシック"/>
            <family val="3"/>
            <charset val="128"/>
          </rPr>
          <t>上段に代表住戸以外の住戸番号を入力するか、下段の選択項目から選択してください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5153FFDD-876B-4F9A-BC00-75D1B36D4FD4}">
      <text>
        <r>
          <rPr>
            <b/>
            <sz val="9"/>
            <color indexed="81"/>
            <rFont val="MS P ゴシック"/>
            <family val="3"/>
            <charset val="128"/>
          </rPr>
          <t>上段に代表住戸以外の住戸番号を入力するか、下段の選択項目から選択してください</t>
        </r>
      </text>
    </comment>
    <comment ref="AM7" authorId="0" shapeId="0" xr:uid="{78EE197B-FCEC-42A6-8818-5622D0AC0486}">
      <text>
        <r>
          <rPr>
            <b/>
            <sz val="9"/>
            <color indexed="81"/>
            <rFont val="MS P ゴシック"/>
            <family val="3"/>
            <charset val="128"/>
          </rPr>
          <t>上段に代表住戸以外の住戸番号を入力するか、下段の選択項目から選択してください</t>
        </r>
      </text>
    </comment>
    <comment ref="AU7" authorId="0" shapeId="0" xr:uid="{FD7ADFF9-90A2-43CE-8C98-4445BAD8B621}">
      <text>
        <r>
          <rPr>
            <b/>
            <sz val="9"/>
            <color indexed="81"/>
            <rFont val="MS P ゴシック"/>
            <family val="3"/>
            <charset val="128"/>
          </rPr>
          <t>上段に代表住戸以外の住戸番号を入力するか、下段の選択項目から選択してください</t>
        </r>
      </text>
    </comment>
    <comment ref="BC7" authorId="0" shapeId="0" xr:uid="{9B481EFA-E353-4728-A9D5-A5D32244C75B}">
      <text>
        <r>
          <rPr>
            <b/>
            <sz val="9"/>
            <color indexed="81"/>
            <rFont val="MS P ゴシック"/>
            <family val="3"/>
            <charset val="128"/>
          </rPr>
          <t>上段に代表住戸以外の住戸番号を入力するか、下段の選択項目から選択してください</t>
        </r>
      </text>
    </comment>
    <comment ref="BK7" authorId="0" shapeId="0" xr:uid="{C8426D94-8124-417C-93FE-234A919A136B}">
      <text>
        <r>
          <rPr>
            <b/>
            <sz val="9"/>
            <color indexed="81"/>
            <rFont val="MS P ゴシック"/>
            <family val="3"/>
            <charset val="128"/>
          </rPr>
          <t>上段に代表住戸以外の住戸番号を入力するか、下段の選択項目から選択してください</t>
        </r>
      </text>
    </comment>
    <comment ref="AE8" authorId="0" shapeId="0" xr:uid="{76024EC3-FB6A-4B56-A4C8-38E7738EBDA2}">
      <text>
        <r>
          <rPr>
            <b/>
            <sz val="9"/>
            <color indexed="81"/>
            <rFont val="MS P ゴシック"/>
            <family val="3"/>
            <charset val="128"/>
          </rPr>
          <t>上段に代表住戸以外の住戸番号を入力するか、下段の選択項目から選択してください</t>
        </r>
      </text>
    </comment>
    <comment ref="AM8" authorId="0" shapeId="0" xr:uid="{B0BF64B9-F9B5-4B7A-8150-BA8439CC4872}">
      <text>
        <r>
          <rPr>
            <b/>
            <sz val="9"/>
            <color indexed="81"/>
            <rFont val="MS P ゴシック"/>
            <family val="3"/>
            <charset val="128"/>
          </rPr>
          <t>上段に代表住戸以外の住戸番号を入力するか、下段の選択項目から選択してください</t>
        </r>
      </text>
    </comment>
    <comment ref="AU8" authorId="0" shapeId="0" xr:uid="{928A3E93-5EE2-43F9-8278-137B470AB853}">
      <text>
        <r>
          <rPr>
            <b/>
            <sz val="9"/>
            <color indexed="81"/>
            <rFont val="MS P ゴシック"/>
            <family val="3"/>
            <charset val="128"/>
          </rPr>
          <t>上段に代表住戸以外の住戸番号を入力するか、下段の選択項目から選択してください</t>
        </r>
      </text>
    </comment>
    <comment ref="BC8" authorId="0" shapeId="0" xr:uid="{B7DC3E79-3E6F-4E40-AC07-F9183DF2E4E4}">
      <text>
        <r>
          <rPr>
            <b/>
            <sz val="9"/>
            <color indexed="81"/>
            <rFont val="MS P ゴシック"/>
            <family val="3"/>
            <charset val="128"/>
          </rPr>
          <t>上段に代表住戸以外の住戸番号を入力するか、下段の選択項目から選択してください</t>
        </r>
      </text>
    </comment>
    <comment ref="BK8" authorId="0" shapeId="0" xr:uid="{23B25D01-6A92-45AC-9871-2752EBF4518B}">
      <text>
        <r>
          <rPr>
            <b/>
            <sz val="9"/>
            <color indexed="81"/>
            <rFont val="MS P ゴシック"/>
            <family val="3"/>
            <charset val="128"/>
          </rPr>
          <t>上段に代表住戸以外の住戸番号を入力するか、下段の選択項目から選択してください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AB591C88-25A4-4856-8A7E-929D8D15C2D1}">
      <text>
        <r>
          <rPr>
            <b/>
            <sz val="9"/>
            <color indexed="81"/>
            <rFont val="MS P ゴシック"/>
            <family val="3"/>
            <charset val="128"/>
          </rPr>
          <t>上段に代表住戸以外の住戸番号を入力するか、下段の選択項目から選択してください</t>
        </r>
      </text>
    </comment>
    <comment ref="AM7" authorId="0" shapeId="0" xr:uid="{5DEADC6C-D573-4BE5-896C-7A0CE32AB8BF}">
      <text>
        <r>
          <rPr>
            <b/>
            <sz val="9"/>
            <color indexed="81"/>
            <rFont val="MS P ゴシック"/>
            <family val="3"/>
            <charset val="128"/>
          </rPr>
          <t>上段に代表住戸以外の住戸番号を入力するか、下段の選択項目から選択してください</t>
        </r>
      </text>
    </comment>
    <comment ref="AU7" authorId="0" shapeId="0" xr:uid="{FE279D04-0982-440E-9071-D92B41787D50}">
      <text>
        <r>
          <rPr>
            <b/>
            <sz val="9"/>
            <color indexed="81"/>
            <rFont val="MS P ゴシック"/>
            <family val="3"/>
            <charset val="128"/>
          </rPr>
          <t>上段に代表住戸以外の住戸番号を入力するか、下段の選択項目から選択してください</t>
        </r>
      </text>
    </comment>
    <comment ref="BC7" authorId="0" shapeId="0" xr:uid="{C9FEF66C-EB3E-4EDC-AE6E-942257A40C5B}">
      <text>
        <r>
          <rPr>
            <b/>
            <sz val="9"/>
            <color indexed="81"/>
            <rFont val="MS P ゴシック"/>
            <family val="3"/>
            <charset val="128"/>
          </rPr>
          <t>上段に代表住戸以外の住戸番号を入力するか、下段の選択項目から選択してください</t>
        </r>
      </text>
    </comment>
    <comment ref="BK7" authorId="0" shapeId="0" xr:uid="{1F180984-80DB-4397-B068-EFB7EDA7AB4B}">
      <text>
        <r>
          <rPr>
            <b/>
            <sz val="9"/>
            <color indexed="81"/>
            <rFont val="MS P ゴシック"/>
            <family val="3"/>
            <charset val="128"/>
          </rPr>
          <t>上段に代表住戸以外の住戸番号を入力するか、下段の選択項目から選択してください</t>
        </r>
      </text>
    </comment>
    <comment ref="AE8" authorId="0" shapeId="0" xr:uid="{1339317F-1F75-4C8B-A576-F7F1C7894C42}">
      <text>
        <r>
          <rPr>
            <b/>
            <sz val="9"/>
            <color indexed="81"/>
            <rFont val="MS P ゴシック"/>
            <family val="3"/>
            <charset val="128"/>
          </rPr>
          <t>上段に代表住戸以外の住戸番号を入力するか、下段の選択項目から選択してください</t>
        </r>
      </text>
    </comment>
    <comment ref="AM8" authorId="0" shapeId="0" xr:uid="{FF1DE2EA-90BF-4DEF-8861-2BDE03171161}">
      <text>
        <r>
          <rPr>
            <b/>
            <sz val="9"/>
            <color indexed="81"/>
            <rFont val="MS P ゴシック"/>
            <family val="3"/>
            <charset val="128"/>
          </rPr>
          <t>上段に代表住戸以外の住戸番号を入力するか、下段の選択項目から選択してください</t>
        </r>
      </text>
    </comment>
    <comment ref="AU8" authorId="0" shapeId="0" xr:uid="{427DECCC-B7F1-4948-AE42-ACE7322B7A4A}">
      <text>
        <r>
          <rPr>
            <b/>
            <sz val="9"/>
            <color indexed="81"/>
            <rFont val="MS P ゴシック"/>
            <family val="3"/>
            <charset val="128"/>
          </rPr>
          <t>上段に代表住戸以外の住戸番号を入力するか、下段の選択項目から選択してください</t>
        </r>
      </text>
    </comment>
    <comment ref="BC8" authorId="0" shapeId="0" xr:uid="{D4ED99A5-1A4E-48A7-9E03-B3358F04A316}">
      <text>
        <r>
          <rPr>
            <b/>
            <sz val="9"/>
            <color indexed="81"/>
            <rFont val="MS P ゴシック"/>
            <family val="3"/>
            <charset val="128"/>
          </rPr>
          <t>上段に代表住戸以外の住戸番号を入力するか、下段の選択項目から選択してください</t>
        </r>
      </text>
    </comment>
    <comment ref="BK8" authorId="0" shapeId="0" xr:uid="{A79DED01-F7B9-494C-8ED0-C345820ADA40}">
      <text>
        <r>
          <rPr>
            <b/>
            <sz val="9"/>
            <color indexed="81"/>
            <rFont val="MS P ゴシック"/>
            <family val="3"/>
            <charset val="128"/>
          </rPr>
          <t>上段に代表住戸以外の住戸番号を入力するか、下段の選択項目から選択してください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1AE3D4A9-E9A3-403F-8E45-DC8F6C664E1A}">
      <text>
        <r>
          <rPr>
            <b/>
            <sz val="9"/>
            <color indexed="81"/>
            <rFont val="MS P ゴシック"/>
            <family val="3"/>
            <charset val="128"/>
          </rPr>
          <t>上段に代表住戸以外の住戸番号を入力するか、下段の選択項目から選択してください</t>
        </r>
      </text>
    </comment>
    <comment ref="AM7" authorId="0" shapeId="0" xr:uid="{F2654E8E-BB28-490A-95B8-E78AF70DD31D}">
      <text>
        <r>
          <rPr>
            <b/>
            <sz val="9"/>
            <color indexed="81"/>
            <rFont val="MS P ゴシック"/>
            <family val="3"/>
            <charset val="128"/>
          </rPr>
          <t>上段に代表住戸以外の住戸番号を入力するか、下段の選択項目から選択してください</t>
        </r>
      </text>
    </comment>
    <comment ref="AU7" authorId="0" shapeId="0" xr:uid="{34C7F486-8CD1-4F3F-BE5A-009D14475E39}">
      <text>
        <r>
          <rPr>
            <b/>
            <sz val="9"/>
            <color indexed="81"/>
            <rFont val="MS P ゴシック"/>
            <family val="3"/>
            <charset val="128"/>
          </rPr>
          <t>上段に代表住戸以外の住戸番号を入力するか、下段の選択項目から選択してください</t>
        </r>
      </text>
    </comment>
    <comment ref="BC7" authorId="0" shapeId="0" xr:uid="{2DCCC266-6303-40F0-8050-8E15BD654903}">
      <text>
        <r>
          <rPr>
            <b/>
            <sz val="9"/>
            <color indexed="81"/>
            <rFont val="MS P ゴシック"/>
            <family val="3"/>
            <charset val="128"/>
          </rPr>
          <t>上段に代表住戸以外の住戸番号を入力するか、下段の選択項目から選択してください</t>
        </r>
      </text>
    </comment>
    <comment ref="BK7" authorId="0" shapeId="0" xr:uid="{A506A69F-AB22-41D0-A56D-E008B0373F51}">
      <text>
        <r>
          <rPr>
            <b/>
            <sz val="9"/>
            <color indexed="81"/>
            <rFont val="MS P ゴシック"/>
            <family val="3"/>
            <charset val="128"/>
          </rPr>
          <t>上段に代表住戸以外の住戸番号を入力するか、下段の選択項目から選択してください</t>
        </r>
      </text>
    </comment>
    <comment ref="AE8" authorId="0" shapeId="0" xr:uid="{9FA60EBF-4677-4FAA-9A10-851C74DC2CD2}">
      <text>
        <r>
          <rPr>
            <b/>
            <sz val="9"/>
            <color indexed="81"/>
            <rFont val="MS P ゴシック"/>
            <family val="3"/>
            <charset val="128"/>
          </rPr>
          <t>上段に代表住戸以外の住戸番号を入力するか、下段の選択項目から選択してください</t>
        </r>
      </text>
    </comment>
    <comment ref="AM8" authorId="0" shapeId="0" xr:uid="{4D242E66-D57C-4904-868E-68660B1B9AD5}">
      <text>
        <r>
          <rPr>
            <b/>
            <sz val="9"/>
            <color indexed="81"/>
            <rFont val="MS P ゴシック"/>
            <family val="3"/>
            <charset val="128"/>
          </rPr>
          <t>上段に代表住戸以外の住戸番号を入力するか、下段の選択項目から選択してください</t>
        </r>
      </text>
    </comment>
    <comment ref="AU8" authorId="0" shapeId="0" xr:uid="{3397288A-FA5D-43D1-8BE0-15A6DB48FBC7}">
      <text>
        <r>
          <rPr>
            <b/>
            <sz val="9"/>
            <color indexed="81"/>
            <rFont val="MS P ゴシック"/>
            <family val="3"/>
            <charset val="128"/>
          </rPr>
          <t>上段に代表住戸以外の住戸番号を入力するか、下段の選択項目から選択してください</t>
        </r>
      </text>
    </comment>
    <comment ref="BC8" authorId="0" shapeId="0" xr:uid="{8FBDC4D2-A24B-4CA6-B9C5-BC787C119A67}">
      <text>
        <r>
          <rPr>
            <b/>
            <sz val="9"/>
            <color indexed="81"/>
            <rFont val="MS P ゴシック"/>
            <family val="3"/>
            <charset val="128"/>
          </rPr>
          <t>上段に代表住戸以外の住戸番号を入力するか、下段の選択項目から選択してください</t>
        </r>
      </text>
    </comment>
    <comment ref="BK8" authorId="0" shapeId="0" xr:uid="{96ED525B-C955-483F-AC3F-705289D851DF}">
      <text>
        <r>
          <rPr>
            <b/>
            <sz val="9"/>
            <color indexed="81"/>
            <rFont val="MS P ゴシック"/>
            <family val="3"/>
            <charset val="128"/>
          </rPr>
          <t>上段に代表住戸以外の住戸番号を入力するか、下段の選択項目から選択してください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D6ABA532-3893-4E0E-A883-36E3C3ED231B}">
      <text>
        <r>
          <rPr>
            <b/>
            <sz val="9"/>
            <color indexed="81"/>
            <rFont val="MS P ゴシック"/>
            <family val="3"/>
            <charset val="128"/>
          </rPr>
          <t>上段に代表住戸以外の住戸番号を入力するか、下段の選択項目から選択してください</t>
        </r>
      </text>
    </comment>
    <comment ref="AM7" authorId="0" shapeId="0" xr:uid="{CACE7555-F803-4FD6-81D3-A15F42F80FC9}">
      <text>
        <r>
          <rPr>
            <b/>
            <sz val="9"/>
            <color indexed="81"/>
            <rFont val="MS P ゴシック"/>
            <family val="3"/>
            <charset val="128"/>
          </rPr>
          <t>上段に代表住戸以外の住戸番号を入力するか、下段の選択項目から選択してください</t>
        </r>
      </text>
    </comment>
    <comment ref="AU7" authorId="0" shapeId="0" xr:uid="{F7143B2E-8BA5-4610-B18C-29FC5981785C}">
      <text>
        <r>
          <rPr>
            <b/>
            <sz val="9"/>
            <color indexed="81"/>
            <rFont val="MS P ゴシック"/>
            <family val="3"/>
            <charset val="128"/>
          </rPr>
          <t>上段に代表住戸以外の住戸番号を入力するか、下段の選択項目から選択してください</t>
        </r>
      </text>
    </comment>
    <comment ref="BC7" authorId="0" shapeId="0" xr:uid="{C212027C-2CEE-4467-9B2E-86E371EE690E}">
      <text>
        <r>
          <rPr>
            <b/>
            <sz val="9"/>
            <color indexed="81"/>
            <rFont val="MS P ゴシック"/>
            <family val="3"/>
            <charset val="128"/>
          </rPr>
          <t>上段に代表住戸以外の住戸番号を入力するか、下段の選択項目から選択してください</t>
        </r>
      </text>
    </comment>
    <comment ref="BK7" authorId="0" shapeId="0" xr:uid="{9A584864-FFEA-41A1-BEE9-63A69372AC67}">
      <text>
        <r>
          <rPr>
            <b/>
            <sz val="9"/>
            <color indexed="81"/>
            <rFont val="MS P ゴシック"/>
            <family val="3"/>
            <charset val="128"/>
          </rPr>
          <t>上段に代表住戸以外の住戸番号を入力するか、下段の選択項目から選択してください</t>
        </r>
      </text>
    </comment>
    <comment ref="AE8" authorId="0" shapeId="0" xr:uid="{315DC053-79C3-4FB1-B2A8-C4E28431B8C8}">
      <text>
        <r>
          <rPr>
            <b/>
            <sz val="9"/>
            <color indexed="81"/>
            <rFont val="MS P ゴシック"/>
            <family val="3"/>
            <charset val="128"/>
          </rPr>
          <t>上段に代表住戸以外の住戸番号を入力するか、下段の選択項目から選択してください</t>
        </r>
      </text>
    </comment>
    <comment ref="AM8" authorId="0" shapeId="0" xr:uid="{E279AB8B-429F-4B15-B8E8-3FC4312A5F4F}">
      <text>
        <r>
          <rPr>
            <b/>
            <sz val="9"/>
            <color indexed="81"/>
            <rFont val="MS P ゴシック"/>
            <family val="3"/>
            <charset val="128"/>
          </rPr>
          <t>上段に代表住戸以外の住戸番号を入力するか、下段の選択項目から選択してください</t>
        </r>
      </text>
    </comment>
    <comment ref="AU8" authorId="0" shapeId="0" xr:uid="{201AA153-44D5-4CA9-873A-12010E170EF6}">
      <text>
        <r>
          <rPr>
            <b/>
            <sz val="9"/>
            <color indexed="81"/>
            <rFont val="MS P ゴシック"/>
            <family val="3"/>
            <charset val="128"/>
          </rPr>
          <t>上段に代表住戸以外の住戸番号を入力するか、下段の選択項目から選択してください</t>
        </r>
      </text>
    </comment>
    <comment ref="BC8" authorId="0" shapeId="0" xr:uid="{5C60FCE1-9B67-43D1-9EF2-E3A9557593A3}">
      <text>
        <r>
          <rPr>
            <b/>
            <sz val="9"/>
            <color indexed="81"/>
            <rFont val="MS P ゴシック"/>
            <family val="3"/>
            <charset val="128"/>
          </rPr>
          <t>上段に代表住戸以外の住戸番号を入力するか、下段の選択項目から選択してください</t>
        </r>
      </text>
    </comment>
    <comment ref="BK8" authorId="0" shapeId="0" xr:uid="{62688C82-B916-4134-B6D5-E86EC6CDB31E}">
      <text>
        <r>
          <rPr>
            <b/>
            <sz val="9"/>
            <color indexed="81"/>
            <rFont val="MS P ゴシック"/>
            <family val="3"/>
            <charset val="128"/>
          </rPr>
          <t>上段に代表住戸以外の住戸番号を入力するか、下段の選択項目から選択してください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710E8A59-83FC-49F5-A59D-7C5C64BF5FA5}">
      <text>
        <r>
          <rPr>
            <b/>
            <sz val="9"/>
            <color indexed="81"/>
            <rFont val="MS P ゴシック"/>
            <family val="3"/>
            <charset val="128"/>
          </rPr>
          <t>上段に代表住戸以外の住戸番号を入力するか、下段の選択項目から選択してください</t>
        </r>
      </text>
    </comment>
    <comment ref="AM7" authorId="0" shapeId="0" xr:uid="{6CD1BC3B-C520-469E-9EC3-F4161E734E14}">
      <text>
        <r>
          <rPr>
            <b/>
            <sz val="9"/>
            <color indexed="81"/>
            <rFont val="MS P ゴシック"/>
            <family val="3"/>
            <charset val="128"/>
          </rPr>
          <t>上段に代表住戸以外の住戸番号を入力するか、下段の選択項目から選択してください</t>
        </r>
      </text>
    </comment>
    <comment ref="AU7" authorId="0" shapeId="0" xr:uid="{C01EF141-5DD1-4E75-8D1E-58F9D1568DB7}">
      <text>
        <r>
          <rPr>
            <b/>
            <sz val="9"/>
            <color indexed="81"/>
            <rFont val="MS P ゴシック"/>
            <family val="3"/>
            <charset val="128"/>
          </rPr>
          <t>上段に代表住戸以外の住戸番号を入力するか、下段の選択項目から選択してください</t>
        </r>
      </text>
    </comment>
    <comment ref="BC7" authorId="0" shapeId="0" xr:uid="{F907ECFE-DCD7-4686-B0FD-58520216F54C}">
      <text>
        <r>
          <rPr>
            <b/>
            <sz val="9"/>
            <color indexed="81"/>
            <rFont val="MS P ゴシック"/>
            <family val="3"/>
            <charset val="128"/>
          </rPr>
          <t>上段に代表住戸以外の住戸番号を入力するか、下段の選択項目から選択してください</t>
        </r>
      </text>
    </comment>
    <comment ref="BK7" authorId="0" shapeId="0" xr:uid="{865C00C3-A053-4211-8424-916D9AC1F880}">
      <text>
        <r>
          <rPr>
            <b/>
            <sz val="9"/>
            <color indexed="81"/>
            <rFont val="MS P ゴシック"/>
            <family val="3"/>
            <charset val="128"/>
          </rPr>
          <t>上段に代表住戸以外の住戸番号を入力するか、下段の選択項目から選択してください</t>
        </r>
      </text>
    </comment>
    <comment ref="AE8" authorId="0" shapeId="0" xr:uid="{9D161368-5962-4C0F-A402-9AB81FCB6E17}">
      <text>
        <r>
          <rPr>
            <b/>
            <sz val="9"/>
            <color indexed="81"/>
            <rFont val="MS P ゴシック"/>
            <family val="3"/>
            <charset val="128"/>
          </rPr>
          <t>上段に代表住戸以外の住戸番号を入力するか、下段の選択項目から選択してください</t>
        </r>
      </text>
    </comment>
    <comment ref="AM8" authorId="0" shapeId="0" xr:uid="{EBFDA7EA-48CF-465A-B808-15A780C242E3}">
      <text>
        <r>
          <rPr>
            <b/>
            <sz val="9"/>
            <color indexed="81"/>
            <rFont val="MS P ゴシック"/>
            <family val="3"/>
            <charset val="128"/>
          </rPr>
          <t>上段に代表住戸以外の住戸番号を入力するか、下段の選択項目から選択してください</t>
        </r>
      </text>
    </comment>
    <comment ref="AU8" authorId="0" shapeId="0" xr:uid="{D8747650-5279-4591-A6DB-3FFEFF0A3AA2}">
      <text>
        <r>
          <rPr>
            <b/>
            <sz val="9"/>
            <color indexed="81"/>
            <rFont val="MS P ゴシック"/>
            <family val="3"/>
            <charset val="128"/>
          </rPr>
          <t>上段に代表住戸以外の住戸番号を入力するか、下段の選択項目から選択してください</t>
        </r>
      </text>
    </comment>
    <comment ref="BC8" authorId="0" shapeId="0" xr:uid="{9BFB7678-57AD-49FC-8304-BD5017572E35}">
      <text>
        <r>
          <rPr>
            <b/>
            <sz val="9"/>
            <color indexed="81"/>
            <rFont val="MS P ゴシック"/>
            <family val="3"/>
            <charset val="128"/>
          </rPr>
          <t>上段に代表住戸以外の住戸番号を入力するか、下段の選択項目から選択してください</t>
        </r>
      </text>
    </comment>
    <comment ref="BK8" authorId="0" shapeId="0" xr:uid="{ACCB0B3D-29D1-4B13-8D42-0A984CD679A0}">
      <text>
        <r>
          <rPr>
            <b/>
            <sz val="9"/>
            <color indexed="81"/>
            <rFont val="MS P ゴシック"/>
            <family val="3"/>
            <charset val="128"/>
          </rPr>
          <t>上段に代表住戸以外の住戸番号を入力するか、下段の選択項目から選択してください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<sst xmlns="http://schemas.openxmlformats.org/spreadsheetml/2006/main" count="10383" uniqueCount="1714">
  <si>
    <t>（第一面）</t>
  </si>
  <si>
    <t>評価対象建築物の名称</t>
    <rPh sb="0" eb="2">
      <t>ヒョウカ</t>
    </rPh>
    <rPh sb="2" eb="4">
      <t>タイショウ</t>
    </rPh>
    <rPh sb="4" eb="7">
      <t>ケンチクブツ</t>
    </rPh>
    <rPh sb="8" eb="10">
      <t>メイショウ</t>
    </rPh>
    <phoneticPr fontId="4"/>
  </si>
  <si>
    <t>評価対象建築物の所在地</t>
  </si>
  <si>
    <t>設計者等の氏名</t>
    <rPh sb="0" eb="4">
      <t>セッケイシャトウ</t>
    </rPh>
    <rPh sb="5" eb="7">
      <t>シメイ</t>
    </rPh>
    <phoneticPr fontId="4"/>
  </si>
  <si>
    <t>評価者氏名</t>
    <rPh sb="0" eb="2">
      <t>ヒョウカ</t>
    </rPh>
    <rPh sb="2" eb="3">
      <t>シャ</t>
    </rPh>
    <rPh sb="3" eb="5">
      <t>シメイ</t>
    </rPh>
    <phoneticPr fontId="4"/>
  </si>
  <si>
    <t>一般財団法人さいたま住宅検査センター</t>
    <rPh sb="0" eb="2">
      <t>イッパン</t>
    </rPh>
    <rPh sb="2" eb="4">
      <t>ザイダン</t>
    </rPh>
    <rPh sb="4" eb="6">
      <t>ホウジン</t>
    </rPh>
    <rPh sb="10" eb="12">
      <t>ジュウタク</t>
    </rPh>
    <rPh sb="12" eb="14">
      <t>ケンサ</t>
    </rPh>
    <phoneticPr fontId="4"/>
  </si>
  <si>
    <t>―必須項目―</t>
    <rPh sb="1" eb="3">
      <t>ヒッス</t>
    </rPh>
    <rPh sb="3" eb="5">
      <t>コウモク</t>
    </rPh>
    <phoneticPr fontId="4"/>
  </si>
  <si>
    <t>基準：評価方法基準による　　特認：特別評価方法認定による　　認定：住宅型式性能認定による　　認証：型式住宅部分等製造者の認証による</t>
  </si>
  <si>
    <t>性能表示　　　　</t>
    <rPh sb="0" eb="2">
      <t>セイノウ</t>
    </rPh>
    <rPh sb="2" eb="4">
      <t>ヒョウジ</t>
    </rPh>
    <phoneticPr fontId="4"/>
  </si>
  <si>
    <t>自己
評価
結果</t>
    <rPh sb="0" eb="2">
      <t>ジコ</t>
    </rPh>
    <rPh sb="3" eb="5">
      <t>ヒョウカ</t>
    </rPh>
    <rPh sb="6" eb="8">
      <t>ケッカ</t>
    </rPh>
    <phoneticPr fontId="4"/>
  </si>
  <si>
    <t>評価
方法</t>
    <rPh sb="0" eb="2">
      <t>ヒョウカ</t>
    </rPh>
    <rPh sb="3" eb="5">
      <t>ホウホウ</t>
    </rPh>
    <phoneticPr fontId="4"/>
  </si>
  <si>
    <t>確認</t>
    <rPh sb="0" eb="2">
      <t>カクニン</t>
    </rPh>
    <phoneticPr fontId="4"/>
  </si>
  <si>
    <t>設計内容説明欄</t>
    <rPh sb="0" eb="2">
      <t>セッケイ</t>
    </rPh>
    <rPh sb="2" eb="4">
      <t>ナイヨウ</t>
    </rPh>
    <rPh sb="4" eb="6">
      <t>セツメイ</t>
    </rPh>
    <rPh sb="6" eb="7">
      <t>ラン</t>
    </rPh>
    <phoneticPr fontId="4"/>
  </si>
  <si>
    <t>設計
内容
確認欄</t>
    <rPh sb="0" eb="2">
      <t>セッケイ</t>
    </rPh>
    <rPh sb="3" eb="5">
      <t>ナイヨウ</t>
    </rPh>
    <rPh sb="6" eb="8">
      <t>カクニン</t>
    </rPh>
    <rPh sb="8" eb="9">
      <t>ラン</t>
    </rPh>
    <phoneticPr fontId="4"/>
  </si>
  <si>
    <t>事項</t>
    <rPh sb="0" eb="2">
      <t>ジコウ</t>
    </rPh>
    <phoneticPr fontId="4"/>
  </si>
  <si>
    <t>項目</t>
    <rPh sb="0" eb="2">
      <t>コウモク</t>
    </rPh>
    <phoneticPr fontId="4"/>
  </si>
  <si>
    <t>設計内容</t>
    <rPh sb="0" eb="2">
      <t>セッケイ</t>
    </rPh>
    <rPh sb="2" eb="4">
      <t>ナイヨウ</t>
    </rPh>
    <phoneticPr fontId="4"/>
  </si>
  <si>
    <t>記載図書</t>
    <rPh sb="0" eb="2">
      <t>キサイ</t>
    </rPh>
    <rPh sb="2" eb="4">
      <t>トショ</t>
    </rPh>
    <phoneticPr fontId="4"/>
  </si>
  <si>
    <t xml:space="preserve">1構造の安定 </t>
    <rPh sb="1" eb="3">
      <t>コウゾウ</t>
    </rPh>
    <rPh sb="4" eb="6">
      <t>アンテイ</t>
    </rPh>
    <phoneticPr fontId="4"/>
  </si>
  <si>
    <t>１－１</t>
  </si>
  <si>
    <t>等級</t>
    <rPh sb="0" eb="2">
      <t>トウキュウ</t>
    </rPh>
    <phoneticPr fontId="4"/>
  </si>
  <si>
    <t>構造躯体</t>
    <rPh sb="0" eb="2">
      <t>コウゾウ</t>
    </rPh>
    <rPh sb="2" eb="4">
      <t>クタイ</t>
    </rPh>
    <phoneticPr fontId="4"/>
  </si>
  <si>
    <t>□</t>
  </si>
  <si>
    <t>耐震等級</t>
    <rPh sb="0" eb="2">
      <t>タイシン</t>
    </rPh>
    <rPh sb="2" eb="4">
      <t>トウキュウ</t>
    </rPh>
    <phoneticPr fontId="4"/>
  </si>
  <si>
    <t>基準</t>
    <rPh sb="0" eb="2">
      <t>キジュン</t>
    </rPh>
    <phoneticPr fontId="4"/>
  </si>
  <si>
    <t>評価員記入欄</t>
    <phoneticPr fontId="4"/>
  </si>
  <si>
    <t>（倒壊等防止）</t>
    <rPh sb="1" eb="3">
      <t>トウカイ</t>
    </rPh>
    <rPh sb="3" eb="4">
      <t>トウ</t>
    </rPh>
    <rPh sb="4" eb="6">
      <t>ボウシ</t>
    </rPh>
    <phoneticPr fontId="4"/>
  </si>
  <si>
    <t>□</t>
    <phoneticPr fontId="4"/>
  </si>
  <si>
    <t>特認</t>
    <rPh sb="0" eb="2">
      <t>トクニン</t>
    </rPh>
    <phoneticPr fontId="4"/>
  </si>
  <si>
    <t>その他</t>
    <rPh sb="2" eb="3">
      <t>タ</t>
    </rPh>
    <phoneticPr fontId="4"/>
  </si>
  <si>
    <t>（</t>
  </si>
  <si>
    <t>）</t>
  </si>
  <si>
    <t>型式</t>
    <rPh sb="0" eb="2">
      <t>カタシキ</t>
    </rPh>
    <phoneticPr fontId="4"/>
  </si>
  <si>
    <t>基礎</t>
    <rPh sb="0" eb="2">
      <t>キソ</t>
    </rPh>
    <phoneticPr fontId="4"/>
  </si>
  <si>
    <t>□</t>
    <phoneticPr fontId="4"/>
  </si>
  <si>
    <t>１－２</t>
  </si>
  <si>
    <t>認証</t>
    <rPh sb="0" eb="2">
      <t>ニンショウ</t>
    </rPh>
    <phoneticPr fontId="4"/>
  </si>
  <si>
    <t>耐震等級</t>
  </si>
  <si>
    <t>（損傷防止）</t>
    <rPh sb="1" eb="3">
      <t>ソンショウ</t>
    </rPh>
    <rPh sb="3" eb="5">
      <t>ボウシ</t>
    </rPh>
    <phoneticPr fontId="4"/>
  </si>
  <si>
    <t>１－３</t>
  </si>
  <si>
    <t>その他</t>
  </si>
  <si>
    <t>免震建築物</t>
  </si>
  <si>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4"/>
  </si>
  <si>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4"/>
  </si>
  <si>
    <t>１－４</t>
  </si>
  <si>
    <t>耐風等級</t>
  </si>
  <si>
    <t>地盤</t>
    <rPh sb="0" eb="2">
      <t>ジバン</t>
    </rPh>
    <phoneticPr fontId="4"/>
  </si>
  <si>
    <t>地盤又は杭の</t>
    <rPh sb="0" eb="2">
      <t>ジバン</t>
    </rPh>
    <rPh sb="2" eb="3">
      <t>マタ</t>
    </rPh>
    <phoneticPr fontId="4"/>
  </si>
  <si>
    <t>地盤の許容応力度</t>
  </si>
  <si>
    <t>[</t>
  </si>
  <si>
    <t>kN/㎡]</t>
  </si>
  <si>
    <t>仕様書</t>
    <rPh sb="0" eb="3">
      <t>シヨウショ</t>
    </rPh>
    <phoneticPr fontId="4"/>
  </si>
  <si>
    <t>（１－６）</t>
  </si>
  <si>
    <t>許容支持力等</t>
    <rPh sb="0" eb="2">
      <t>キョヨウ</t>
    </rPh>
    <rPh sb="2" eb="4">
      <t>シジ</t>
    </rPh>
    <phoneticPr fontId="4"/>
  </si>
  <si>
    <t>杭状改良地盤の許容支持力度</t>
    <rPh sb="2" eb="4">
      <t>カイリョウ</t>
    </rPh>
    <rPh sb="4" eb="6">
      <t>ジバン</t>
    </rPh>
    <rPh sb="7" eb="9">
      <t>キョヨウ</t>
    </rPh>
    <rPh sb="12" eb="13">
      <t>ド</t>
    </rPh>
    <phoneticPr fontId="4"/>
  </si>
  <si>
    <t>調査書</t>
    <rPh sb="0" eb="3">
      <t>チョウサショ</t>
    </rPh>
    <phoneticPr fontId="4"/>
  </si>
  <si>
    <t>評価員記入欄</t>
    <phoneticPr fontId="4"/>
  </si>
  <si>
    <t>１－５</t>
  </si>
  <si>
    <t>杭状改良地盤の許容支持力</t>
    <rPh sb="2" eb="4">
      <t>カイリョウ</t>
    </rPh>
    <rPh sb="4" eb="6">
      <t>ジバン</t>
    </rPh>
    <rPh sb="7" eb="9">
      <t>キョヨウ</t>
    </rPh>
    <phoneticPr fontId="4"/>
  </si>
  <si>
    <t>kN/本]</t>
    <rPh sb="3" eb="4">
      <t>ホン</t>
    </rPh>
    <phoneticPr fontId="4"/>
  </si>
  <si>
    <t>耐積雪等級</t>
  </si>
  <si>
    <t>杭の許容支持力</t>
  </si>
  <si>
    <t>及びその設定</t>
  </si>
  <si>
    <t>地盤調査方法等</t>
    <phoneticPr fontId="4"/>
  </si>
  <si>
    <t>方法</t>
  </si>
  <si>
    <t>１－６地盤又は</t>
    <rPh sb="3" eb="5">
      <t>ジバン</t>
    </rPh>
    <rPh sb="5" eb="6">
      <t>マタ</t>
    </rPh>
    <phoneticPr fontId="4"/>
  </si>
  <si>
    <t>杭の許容支持</t>
    <rPh sb="0" eb="1">
      <t>クイ</t>
    </rPh>
    <rPh sb="2" eb="4">
      <t>キョヨウ</t>
    </rPh>
    <rPh sb="4" eb="6">
      <t>シジ</t>
    </rPh>
    <phoneticPr fontId="4"/>
  </si>
  <si>
    <t>設計
内容
説明
欄と
同様</t>
    <rPh sb="0" eb="2">
      <t>セッケイ</t>
    </rPh>
    <rPh sb="3" eb="5">
      <t>ナイヨウ</t>
    </rPh>
    <rPh sb="6" eb="8">
      <t>セツメイ</t>
    </rPh>
    <rPh sb="9" eb="10">
      <t>ラン</t>
    </rPh>
    <rPh sb="12" eb="14">
      <t>ドウヨウ</t>
    </rPh>
    <phoneticPr fontId="4"/>
  </si>
  <si>
    <t>地盤改良有</t>
    <rPh sb="0" eb="2">
      <t>ジバン</t>
    </rPh>
    <rPh sb="2" eb="4">
      <t>カイリョウ</t>
    </rPh>
    <rPh sb="4" eb="5">
      <t>アリ</t>
    </rPh>
    <phoneticPr fontId="4"/>
  </si>
  <si>
    <t>力等及びその</t>
    <rPh sb="0" eb="1">
      <t>チカラ</t>
    </rPh>
    <rPh sb="1" eb="2">
      <t>トウ</t>
    </rPh>
    <rPh sb="2" eb="3">
      <t>オヨ</t>
    </rPh>
    <phoneticPr fontId="4"/>
  </si>
  <si>
    <t>方法</t>
    <rPh sb="0" eb="2">
      <t>ホウホウ</t>
    </rPh>
    <phoneticPr fontId="4"/>
  </si>
  <si>
    <t>　</t>
  </si>
  <si>
    <t>設定方法</t>
    <rPh sb="0" eb="2">
      <t>セッテイ</t>
    </rPh>
    <rPh sb="2" eb="4">
      <t>ホウホウ</t>
    </rPh>
    <phoneticPr fontId="4"/>
  </si>
  <si>
    <t>基礎の構造方</t>
  </si>
  <si>
    <t>直接基礎</t>
    <rPh sb="0" eb="2">
      <t>チョクセツ</t>
    </rPh>
    <rPh sb="2" eb="4">
      <t>キソ</t>
    </rPh>
    <phoneticPr fontId="4"/>
  </si>
  <si>
    <t>構造方法</t>
  </si>
  <si>
    <t>１－７基礎の</t>
    <rPh sb="3" eb="5">
      <t>キソ</t>
    </rPh>
    <phoneticPr fontId="4"/>
  </si>
  <si>
    <t>（１－７）</t>
  </si>
  <si>
    <t>法及び形式等</t>
  </si>
  <si>
    <t>形式</t>
    <rPh sb="0" eb="2">
      <t>ケイシキ</t>
    </rPh>
    <phoneticPr fontId="4"/>
  </si>
  <si>
    <t>構造方法及び</t>
    <rPh sb="2" eb="4">
      <t>ホウホウ</t>
    </rPh>
    <rPh sb="4" eb="5">
      <t>オヨ</t>
    </rPh>
    <phoneticPr fontId="4"/>
  </si>
  <si>
    <t>杭基礎</t>
    <rPh sb="0" eb="1">
      <t>クイ</t>
    </rPh>
    <rPh sb="1" eb="3">
      <t>キソ</t>
    </rPh>
    <phoneticPr fontId="4"/>
  </si>
  <si>
    <t>杭種</t>
    <rPh sb="0" eb="1">
      <t>クイ</t>
    </rPh>
    <rPh sb="1" eb="2">
      <t>シュ</t>
    </rPh>
    <phoneticPr fontId="4"/>
  </si>
  <si>
    <t>形式等</t>
    <rPh sb="1" eb="2">
      <t>シキ</t>
    </rPh>
    <rPh sb="2" eb="3">
      <t>ナド</t>
    </rPh>
    <phoneticPr fontId="4"/>
  </si>
  <si>
    <t>杭径</t>
  </si>
  <si>
    <t>□</t>
    <phoneticPr fontId="4"/>
  </si>
  <si>
    <t>３劣化の軽減</t>
    <rPh sb="1" eb="3">
      <t>レッカ</t>
    </rPh>
    <rPh sb="4" eb="6">
      <t>ケイゲン</t>
    </rPh>
    <phoneticPr fontId="4"/>
  </si>
  <si>
    <t>３－１</t>
    <phoneticPr fontId="4"/>
  </si>
  <si>
    <t>仕上表</t>
    <rPh sb="0" eb="2">
      <t>シア</t>
    </rPh>
    <rPh sb="2" eb="3">
      <t>ヒョウ</t>
    </rPh>
    <phoneticPr fontId="4"/>
  </si>
  <si>
    <t>劣化対策</t>
    <rPh sb="0" eb="2">
      <t>レッカ</t>
    </rPh>
    <rPh sb="2" eb="4">
      <t>タイサク</t>
    </rPh>
    <phoneticPr fontId="4"/>
  </si>
  <si>
    <t>立面図</t>
    <rPh sb="0" eb="3">
      <t>リツメンズ</t>
    </rPh>
    <phoneticPr fontId="4"/>
  </si>
  <si>
    <t>（構造躯体等）</t>
    <rPh sb="1" eb="3">
      <t>コウゾウ</t>
    </rPh>
    <rPh sb="3" eb="4">
      <t>ムクロ</t>
    </rPh>
    <rPh sb="4" eb="6">
      <t>カラダナド</t>
    </rPh>
    <phoneticPr fontId="4"/>
  </si>
  <si>
    <t>伏図等</t>
    <rPh sb="0" eb="1">
      <t>フ</t>
    </rPh>
    <rPh sb="1" eb="2">
      <t>ズ</t>
    </rPh>
    <rPh sb="2" eb="3">
      <t>トウ</t>
    </rPh>
    <phoneticPr fontId="4"/>
  </si>
  <si>
    <t>　　</t>
    <phoneticPr fontId="4"/>
  </si>
  <si>
    <t>（</t>
    <phoneticPr fontId="4"/>
  </si>
  <si>
    <t>）</t>
    <phoneticPr fontId="4"/>
  </si>
  <si>
    <t>(</t>
    <phoneticPr fontId="4"/>
  </si>
  <si>
    <t>〔</t>
    <phoneticPr fontId="4"/>
  </si>
  <si>
    <t>有</t>
    <rPh sb="0" eb="1">
      <t>ア</t>
    </rPh>
    <phoneticPr fontId="4"/>
  </si>
  <si>
    <t>〕</t>
    <phoneticPr fontId="4"/>
  </si>
  <si>
    <t>床下防湿</t>
    <rPh sb="0" eb="2">
      <t>ユカシタ</t>
    </rPh>
    <rPh sb="2" eb="4">
      <t>ボウシツ</t>
    </rPh>
    <phoneticPr fontId="4"/>
  </si>
  <si>
    <t>床下地盤面の</t>
    <rPh sb="0" eb="2">
      <t>ユカシタ</t>
    </rPh>
    <rPh sb="2" eb="4">
      <t>ジバン</t>
    </rPh>
    <rPh sb="4" eb="5">
      <t>メン</t>
    </rPh>
    <phoneticPr fontId="4"/>
  </si>
  <si>
    <t>防湿フィルム</t>
    <rPh sb="0" eb="2">
      <t>ボウシツ</t>
    </rPh>
    <phoneticPr fontId="4"/>
  </si>
  <si>
    <t>措置等</t>
    <rPh sb="0" eb="2">
      <t>ソチ</t>
    </rPh>
    <rPh sb="2" eb="3">
      <t>トウ</t>
    </rPh>
    <phoneticPr fontId="4"/>
  </si>
  <si>
    <t>換気措置</t>
    <rPh sb="0" eb="2">
      <t>カンキ</t>
    </rPh>
    <rPh sb="2" eb="4">
      <t>ソチ</t>
    </rPh>
    <phoneticPr fontId="4"/>
  </si>
  <si>
    <t>換気口</t>
    <rPh sb="0" eb="2">
      <t>カンキ</t>
    </rPh>
    <rPh sb="2" eb="3">
      <t>コウ</t>
    </rPh>
    <phoneticPr fontId="4"/>
  </si>
  <si>
    <t>ねこ土台</t>
    <phoneticPr fontId="4"/>
  </si>
  <si>
    <t>小屋裏</t>
    <rPh sb="0" eb="2">
      <t>コヤ</t>
    </rPh>
    <rPh sb="2" eb="3">
      <t>ウラ</t>
    </rPh>
    <phoneticPr fontId="4"/>
  </si>
  <si>
    <t>小屋裏換気</t>
    <rPh sb="0" eb="2">
      <t>コヤ</t>
    </rPh>
    <rPh sb="2" eb="3">
      <t>ウラ</t>
    </rPh>
    <rPh sb="3" eb="5">
      <t>カンキ</t>
    </rPh>
    <phoneticPr fontId="4"/>
  </si>
  <si>
    <t>換気</t>
    <rPh sb="0" eb="2">
      <t>カンキ</t>
    </rPh>
    <phoneticPr fontId="4"/>
  </si>
  <si>
    <t>の措置</t>
    <rPh sb="1" eb="3">
      <t>ソチ</t>
    </rPh>
    <phoneticPr fontId="4"/>
  </si>
  <si>
    <t>認定書等</t>
    <rPh sb="0" eb="3">
      <t>ニンテイショ</t>
    </rPh>
    <rPh sb="3" eb="4">
      <t>トウ</t>
    </rPh>
    <phoneticPr fontId="4"/>
  </si>
  <si>
    <t>（第二面）</t>
    <phoneticPr fontId="4"/>
  </si>
  <si>
    <t>４維持管理・更新対策</t>
    <rPh sb="1" eb="3">
      <t>イジ</t>
    </rPh>
    <rPh sb="3" eb="5">
      <t>カンリ</t>
    </rPh>
    <rPh sb="6" eb="8">
      <t>コウシン</t>
    </rPh>
    <rPh sb="8" eb="10">
      <t>タイサク</t>
    </rPh>
    <phoneticPr fontId="4"/>
  </si>
  <si>
    <t>専用配管</t>
    <rPh sb="0" eb="2">
      <t>センヨウ</t>
    </rPh>
    <rPh sb="2" eb="4">
      <t>ハイカン</t>
    </rPh>
    <phoneticPr fontId="4"/>
  </si>
  <si>
    <t>維持管理</t>
    <rPh sb="0" eb="2">
      <t>イジ</t>
    </rPh>
    <rPh sb="2" eb="4">
      <t>カンリ</t>
    </rPh>
    <phoneticPr fontId="4"/>
  </si>
  <si>
    <t>地中</t>
    <rPh sb="0" eb="2">
      <t>チチュウ</t>
    </rPh>
    <phoneticPr fontId="4"/>
  </si>
  <si>
    <t>埋設管上の</t>
    <rPh sb="0" eb="2">
      <t>マイセツ</t>
    </rPh>
    <rPh sb="2" eb="3">
      <t>カン</t>
    </rPh>
    <rPh sb="3" eb="4">
      <t>ウエ</t>
    </rPh>
    <phoneticPr fontId="4"/>
  </si>
  <si>
    <t>配置図</t>
    <phoneticPr fontId="4"/>
  </si>
  <si>
    <t>評価員記入欄</t>
    <phoneticPr fontId="4"/>
  </si>
  <si>
    <t>対策等級</t>
    <rPh sb="0" eb="2">
      <t>タイサク</t>
    </rPh>
    <rPh sb="2" eb="4">
      <t>トウキュウ</t>
    </rPh>
    <phoneticPr fontId="4"/>
  </si>
  <si>
    <t>埋設管</t>
    <rPh sb="0" eb="2">
      <t>マイセツ</t>
    </rPh>
    <rPh sb="2" eb="3">
      <t>カン</t>
    </rPh>
    <phoneticPr fontId="4"/>
  </si>
  <si>
    <t>ｺﾝｸﾘｰﾄ打設</t>
    <rPh sb="6" eb="7">
      <t>ダ</t>
    </rPh>
    <rPh sb="7" eb="8">
      <t>セツ</t>
    </rPh>
    <phoneticPr fontId="4"/>
  </si>
  <si>
    <t>平面図</t>
    <phoneticPr fontId="4"/>
  </si>
  <si>
    <t>（専用配管）</t>
    <rPh sb="1" eb="3">
      <t>センヨウ</t>
    </rPh>
    <rPh sb="3" eb="5">
      <t>ハイカン</t>
    </rPh>
    <phoneticPr fontId="4"/>
  </si>
  <si>
    <t>排水管の</t>
    <rPh sb="0" eb="3">
      <t>ハイスイカン</t>
    </rPh>
    <phoneticPr fontId="4"/>
  </si>
  <si>
    <t>内面の仕様</t>
    <rPh sb="0" eb="2">
      <t>ナイメン</t>
    </rPh>
    <rPh sb="3" eb="5">
      <t>シヨウ</t>
    </rPh>
    <phoneticPr fontId="4"/>
  </si>
  <si>
    <t>排水管内面が平滑である</t>
    <rPh sb="0" eb="3">
      <t>ハイスイカン</t>
    </rPh>
    <rPh sb="3" eb="5">
      <t>ナイメン</t>
    </rPh>
    <rPh sb="6" eb="8">
      <t>ヘイカツ</t>
    </rPh>
    <phoneticPr fontId="4"/>
  </si>
  <si>
    <t>□</t>
    <phoneticPr fontId="4"/>
  </si>
  <si>
    <t>性状等</t>
    <rPh sb="0" eb="2">
      <t>セイジョウ</t>
    </rPh>
    <rPh sb="2" eb="3">
      <t>トウ</t>
    </rPh>
    <phoneticPr fontId="4"/>
  </si>
  <si>
    <t>設置状態</t>
    <rPh sb="0" eb="2">
      <t>セッチ</t>
    </rPh>
    <rPh sb="2" eb="4">
      <t>ジョウタイ</t>
    </rPh>
    <phoneticPr fontId="4"/>
  </si>
  <si>
    <t>たわみ、抜け等が生じないよう設置</t>
    <rPh sb="4" eb="5">
      <t>ヌ</t>
    </rPh>
    <rPh sb="6" eb="7">
      <t>トウ</t>
    </rPh>
    <rPh sb="8" eb="9">
      <t>ショウ</t>
    </rPh>
    <rPh sb="14" eb="16">
      <t>セッチ</t>
    </rPh>
    <phoneticPr fontId="4"/>
  </si>
  <si>
    <t>設備図</t>
    <phoneticPr fontId="4"/>
  </si>
  <si>
    <t>専用</t>
    <rPh sb="0" eb="2">
      <t>センヨウ</t>
    </rPh>
    <phoneticPr fontId="4"/>
  </si>
  <si>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4"/>
  </si>
  <si>
    <t>排水管</t>
    <rPh sb="0" eb="3">
      <t>ハイスイカン</t>
    </rPh>
    <phoneticPr fontId="4"/>
  </si>
  <si>
    <t>清掃措置</t>
    <phoneticPr fontId="4"/>
  </si>
  <si>
    <t>配管</t>
    <rPh sb="0" eb="2">
      <t>ハイカン</t>
    </rPh>
    <phoneticPr fontId="4"/>
  </si>
  <si>
    <t>主要接合部等</t>
    <rPh sb="0" eb="2">
      <t>シュヨウ</t>
    </rPh>
    <rPh sb="2" eb="4">
      <t>セツゴウ</t>
    </rPh>
    <rPh sb="4" eb="5">
      <t>ブ</t>
    </rPh>
    <rPh sb="5" eb="6">
      <t>トウ</t>
    </rPh>
    <phoneticPr fontId="4"/>
  </si>
  <si>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4"/>
  </si>
  <si>
    <t>点検口</t>
    <rPh sb="0" eb="2">
      <t>テンケン</t>
    </rPh>
    <rPh sb="2" eb="3">
      <t>クチ</t>
    </rPh>
    <phoneticPr fontId="4"/>
  </si>
  <si>
    <t>の点検措置</t>
    <rPh sb="1" eb="3">
      <t>テンケン</t>
    </rPh>
    <rPh sb="3" eb="5">
      <t>ソチ</t>
    </rPh>
    <phoneticPr fontId="4"/>
  </si>
  <si>
    <t>計算書</t>
    <rPh sb="0" eb="3">
      <t>ケイサンショ</t>
    </rPh>
    <phoneticPr fontId="4"/>
  </si>
  <si>
    <t>平面図</t>
    <rPh sb="0" eb="3">
      <t>ヘイメンズ</t>
    </rPh>
    <phoneticPr fontId="4"/>
  </si>
  <si>
    <t>矩計図</t>
    <rPh sb="0" eb="3">
      <t>カナバカリズ</t>
    </rPh>
    <phoneticPr fontId="4"/>
  </si>
  <si>
    <t>繊維系断熱材</t>
    <rPh sb="0" eb="2">
      <t>センイ</t>
    </rPh>
    <rPh sb="2" eb="3">
      <t>ケイ</t>
    </rPh>
    <rPh sb="3" eb="6">
      <t>ダンネツザイ</t>
    </rPh>
    <phoneticPr fontId="4"/>
  </si>
  <si>
    <t>通気層</t>
    <rPh sb="0" eb="2">
      <t>ツウキ</t>
    </rPh>
    <phoneticPr fontId="4"/>
  </si>
  <si>
    <t>一次エネルギー</t>
    <rPh sb="0" eb="2">
      <t>イチジ</t>
    </rPh>
    <phoneticPr fontId="4"/>
  </si>
  <si>
    <t>消費量等級</t>
    <rPh sb="0" eb="3">
      <t>ショウヒリョウ</t>
    </rPh>
    <rPh sb="3" eb="5">
      <t>トウキュウ</t>
    </rPh>
    <phoneticPr fontId="4"/>
  </si>
  <si>
    <t>―選択項目―</t>
    <rPh sb="1" eb="3">
      <t>センタク</t>
    </rPh>
    <rPh sb="3" eb="5">
      <t>コウモク</t>
    </rPh>
    <phoneticPr fontId="4"/>
  </si>
  <si>
    <t>感知警報装</t>
    <rPh sb="0" eb="2">
      <t>カンチ</t>
    </rPh>
    <rPh sb="2" eb="4">
      <t>ケイホウ</t>
    </rPh>
    <rPh sb="4" eb="5">
      <t>ソウ</t>
    </rPh>
    <phoneticPr fontId="4"/>
  </si>
  <si>
    <t>居室</t>
    <rPh sb="0" eb="2">
      <t>キョシツ</t>
    </rPh>
    <phoneticPr fontId="4"/>
  </si>
  <si>
    <t>置設置等級</t>
    <rPh sb="0" eb="1">
      <t>オ</t>
    </rPh>
    <rPh sb="1" eb="3">
      <t>セッチ</t>
    </rPh>
    <rPh sb="3" eb="5">
      <t>トウキュウ</t>
    </rPh>
    <phoneticPr fontId="4"/>
  </si>
  <si>
    <t>避難器具</t>
    <rPh sb="0" eb="2">
      <t>ヒナン</t>
    </rPh>
    <rPh sb="2" eb="4">
      <t>キグ</t>
    </rPh>
    <phoneticPr fontId="4"/>
  </si>
  <si>
    <t>該当なし</t>
    <rPh sb="0" eb="2">
      <t>ガイトウ</t>
    </rPh>
    <phoneticPr fontId="4"/>
  </si>
  <si>
    <t>（延焼のおそ</t>
    <rPh sb="1" eb="3">
      <t>エンショウ</t>
    </rPh>
    <phoneticPr fontId="4"/>
  </si>
  <si>
    <t>60分以上</t>
    <rPh sb="2" eb="3">
      <t>プン</t>
    </rPh>
    <rPh sb="3" eb="5">
      <t>イジョウ</t>
    </rPh>
    <phoneticPr fontId="4"/>
  </si>
  <si>
    <t>建具表</t>
    <rPh sb="0" eb="2">
      <t>タテグ</t>
    </rPh>
    <rPh sb="2" eb="3">
      <t>ヒョウ</t>
    </rPh>
    <phoneticPr fontId="4"/>
  </si>
  <si>
    <t>20分以上</t>
    <rPh sb="2" eb="3">
      <t>プン</t>
    </rPh>
    <rPh sb="3" eb="5">
      <t>イジョウ</t>
    </rPh>
    <phoneticPr fontId="4"/>
  </si>
  <si>
    <t>６－１</t>
    <phoneticPr fontId="4"/>
  </si>
  <si>
    <t>使用建材</t>
    <rPh sb="0" eb="2">
      <t>シヨウ</t>
    </rPh>
    <rPh sb="2" eb="4">
      <t>ケンザイ</t>
    </rPh>
    <phoneticPr fontId="4"/>
  </si>
  <si>
    <t>特定建材</t>
    <rPh sb="0" eb="2">
      <t>トクテイ</t>
    </rPh>
    <rPh sb="2" eb="4">
      <t>ケンザイ</t>
    </rPh>
    <phoneticPr fontId="4"/>
  </si>
  <si>
    <t>６－２</t>
    <phoneticPr fontId="4"/>
  </si>
  <si>
    <t>機械換気設備</t>
    <rPh sb="0" eb="2">
      <t>キカイ</t>
    </rPh>
    <rPh sb="2" eb="4">
      <t>カンキ</t>
    </rPh>
    <rPh sb="4" eb="6">
      <t>セツビ</t>
    </rPh>
    <phoneticPr fontId="4"/>
  </si>
  <si>
    <t>仕上表</t>
    <rPh sb="0" eb="2">
      <t>シアゲ</t>
    </rPh>
    <rPh sb="2" eb="3">
      <t>ヒョウ</t>
    </rPh>
    <phoneticPr fontId="4"/>
  </si>
  <si>
    <t>浴室</t>
    <rPh sb="0" eb="2">
      <t>ヨクシツ</t>
    </rPh>
    <phoneticPr fontId="4"/>
  </si>
  <si>
    <t>台所</t>
    <rPh sb="0" eb="2">
      <t>ダイドコロ</t>
    </rPh>
    <phoneticPr fontId="4"/>
  </si>
  <si>
    <t>７－１</t>
    <phoneticPr fontId="4"/>
  </si>
  <si>
    <t>単純開口率</t>
    <rPh sb="0" eb="2">
      <t>タンジュン</t>
    </rPh>
    <rPh sb="2" eb="4">
      <t>カイコウ</t>
    </rPh>
    <rPh sb="4" eb="5">
      <t>リツ</t>
    </rPh>
    <phoneticPr fontId="4"/>
  </si>
  <si>
    <t>７－２</t>
    <phoneticPr fontId="4"/>
  </si>
  <si>
    <t>８－４</t>
    <phoneticPr fontId="4"/>
  </si>
  <si>
    <t>９－１</t>
    <phoneticPr fontId="4"/>
  </si>
  <si>
    <t>便所</t>
    <rPh sb="0" eb="2">
      <t>ベンジョ</t>
    </rPh>
    <phoneticPr fontId="4"/>
  </si>
  <si>
    <t>１０－１</t>
    <phoneticPr fontId="4"/>
  </si>
  <si>
    <t>階</t>
    <rPh sb="0" eb="1">
      <t>カイ</t>
    </rPh>
    <phoneticPr fontId="4"/>
  </si>
  <si>
    <t>―認定書等―</t>
  </si>
  <si>
    <t>性能表示事項</t>
    <rPh sb="0" eb="2">
      <t>セイノウ</t>
    </rPh>
    <rPh sb="2" eb="4">
      <t>ヒョウジ</t>
    </rPh>
    <rPh sb="4" eb="6">
      <t>ジコウ</t>
    </rPh>
    <phoneticPr fontId="4"/>
  </si>
  <si>
    <t>種別</t>
    <rPh sb="0" eb="2">
      <t>シュベツ</t>
    </rPh>
    <phoneticPr fontId="4"/>
  </si>
  <si>
    <t>番号</t>
    <rPh sb="0" eb="2">
      <t>バンゴウ</t>
    </rPh>
    <phoneticPr fontId="4"/>
  </si>
  <si>
    <t>認定書等添付状況</t>
    <phoneticPr fontId="4"/>
  </si>
  <si>
    <t>型式認定</t>
    <rPh sb="0" eb="2">
      <t>カタシキ</t>
    </rPh>
    <rPh sb="2" eb="4">
      <t>ニンテイ</t>
    </rPh>
    <phoneticPr fontId="4"/>
  </si>
  <si>
    <t>特認</t>
    <rPh sb="0" eb="1">
      <t>トク</t>
    </rPh>
    <rPh sb="1" eb="2">
      <t>ニン</t>
    </rPh>
    <phoneticPr fontId="4"/>
  </si>
  <si>
    <t>添付</t>
    <rPh sb="0" eb="2">
      <t>テンプ</t>
    </rPh>
    <phoneticPr fontId="4"/>
  </si>
  <si>
    <t>表紙のみ添付</t>
    <rPh sb="0" eb="2">
      <t>ヒョウシ</t>
    </rPh>
    <rPh sb="4" eb="6">
      <t>テンプ</t>
    </rPh>
    <phoneticPr fontId="4"/>
  </si>
  <si>
    <t>型式確認</t>
    <rPh sb="0" eb="2">
      <t>カタシキ</t>
    </rPh>
    <rPh sb="2" eb="4">
      <t>カクニン</t>
    </rPh>
    <phoneticPr fontId="4"/>
  </si>
  <si>
    <t>同等性証明</t>
    <rPh sb="0" eb="3">
      <t>ドウトウセイ</t>
    </rPh>
    <rPh sb="3" eb="5">
      <t>ショウメイ</t>
    </rPh>
    <phoneticPr fontId="4"/>
  </si>
  <si>
    <t>件名：</t>
    <rPh sb="0" eb="2">
      <t>ケンメイ</t>
    </rPh>
    <phoneticPr fontId="4"/>
  </si>
  <si>
    <t>（住棟部分）</t>
    <rPh sb="1" eb="2">
      <t>ジュウ</t>
    </rPh>
    <rPh sb="2" eb="3">
      <t>トウ</t>
    </rPh>
    <rPh sb="3" eb="5">
      <t>ブブン</t>
    </rPh>
    <phoneticPr fontId="4"/>
  </si>
  <si>
    <t>１構造の安定</t>
    <phoneticPr fontId="4"/>
  </si>
  <si>
    <t>1-6.</t>
    <phoneticPr fontId="4"/>
  </si>
  <si>
    <t>地盤又は杭の許容支持力等及びその設定方法</t>
  </si>
  <si>
    <t>1-7.</t>
    <phoneticPr fontId="4"/>
  </si>
  <si>
    <t>基礎の構造方法及び形式等</t>
    <rPh sb="11" eb="12">
      <t>トウ</t>
    </rPh>
    <phoneticPr fontId="4"/>
  </si>
  <si>
    <t>火災時の安全</t>
  </si>
  <si>
    <t>維持管理への配慮</t>
  </si>
  <si>
    <t>読込種類</t>
    <rPh sb="0" eb="2">
      <t>ヨミコミ</t>
    </rPh>
    <rPh sb="2" eb="4">
      <t>シュルイ</t>
    </rPh>
    <phoneticPr fontId="4"/>
  </si>
  <si>
    <t>読込判定に使用（1: 概要、2: 等級）</t>
    <rPh sb="0" eb="2">
      <t>ヨミコミ</t>
    </rPh>
    <rPh sb="2" eb="4">
      <t>ハンテイ</t>
    </rPh>
    <rPh sb="5" eb="7">
      <t>シヨウ</t>
    </rPh>
    <rPh sb="11" eb="13">
      <t>ガイヨウ</t>
    </rPh>
    <rPh sb="17" eb="19">
      <t>トウキュウ</t>
    </rPh>
    <phoneticPr fontId="4"/>
  </si>
  <si>
    <t>1-1.</t>
    <phoneticPr fontId="4"/>
  </si>
  <si>
    <t>耐震等級(倒壊等防止)</t>
  </si>
  <si>
    <t>kN/㎡</t>
  </si>
  <si>
    <t>a.</t>
  </si>
  <si>
    <t>直接基礎</t>
  </si>
  <si>
    <t>2-5.</t>
    <phoneticPr fontId="4"/>
  </si>
  <si>
    <t>耐火等級(開口部)</t>
    <phoneticPr fontId="14"/>
  </si>
  <si>
    <t>[0-3]</t>
    <phoneticPr fontId="4"/>
  </si>
  <si>
    <t>4-2.</t>
    <phoneticPr fontId="4"/>
  </si>
  <si>
    <t>維持管理対策等級(共用配管)</t>
  </si>
  <si>
    <t>評価の種類</t>
    <rPh sb="0" eb="2">
      <t>ヒョウカ</t>
    </rPh>
    <rPh sb="3" eb="5">
      <t>シュルイ</t>
    </rPh>
    <phoneticPr fontId="4"/>
  </si>
  <si>
    <t>〃</t>
    <phoneticPr fontId="4"/>
  </si>
  <si>
    <t>1-2.</t>
  </si>
  <si>
    <t>耐震等級(損傷防止)</t>
  </si>
  <si>
    <t>地盤改良後の数値とする</t>
    <phoneticPr fontId="4"/>
  </si>
  <si>
    <t>形式</t>
  </si>
  <si>
    <t>2-6.</t>
    <phoneticPr fontId="4"/>
  </si>
  <si>
    <t>耐火等級(開口部以外)</t>
    <phoneticPr fontId="4"/>
  </si>
  <si>
    <t>[0-4]</t>
    <phoneticPr fontId="4"/>
  </si>
  <si>
    <t>4-3.</t>
    <phoneticPr fontId="4"/>
  </si>
  <si>
    <t>更新対策等級(共用排水管)</t>
  </si>
  <si>
    <t>住宅の種類</t>
    <rPh sb="0" eb="2">
      <t>ジュウタク</t>
    </rPh>
    <rPh sb="3" eb="5">
      <t>シュルイ</t>
    </rPh>
    <phoneticPr fontId="4"/>
  </si>
  <si>
    <t>1-3.</t>
  </si>
  <si>
    <t>免震構造物</t>
    <phoneticPr fontId="4"/>
  </si>
  <si>
    <t>kN/本</t>
  </si>
  <si>
    <t>b.</t>
  </si>
  <si>
    <t>杭基礎</t>
  </si>
  <si>
    <t>杭種</t>
  </si>
  <si>
    <t>劣化の軽減</t>
  </si>
  <si>
    <t>共用排水立管の位置</t>
    <phoneticPr fontId="4"/>
  </si>
  <si>
    <t>共用廊下に面する共用部分</t>
    <phoneticPr fontId="4"/>
  </si>
  <si>
    <t>1.3 免震構造物 免震建築物</t>
    <rPh sb="4" eb="8">
      <t>メンシンコウゾウ</t>
    </rPh>
    <rPh sb="8" eb="9">
      <t>ブツ</t>
    </rPh>
    <rPh sb="10" eb="11">
      <t>メン</t>
    </rPh>
    <rPh sb="11" eb="12">
      <t>フル</t>
    </rPh>
    <rPh sb="12" eb="15">
      <t>ケンチクブツ</t>
    </rPh>
    <phoneticPr fontId="4"/>
  </si>
  <si>
    <t>読込データとして使用</t>
    <rPh sb="0" eb="2">
      <t>ヨミコミ</t>
    </rPh>
    <rPh sb="8" eb="10">
      <t>シヨウ</t>
    </rPh>
    <phoneticPr fontId="4"/>
  </si>
  <si>
    <t>1-4.</t>
  </si>
  <si>
    <t>[1-2]</t>
    <phoneticPr fontId="4"/>
  </si>
  <si>
    <t>杭状改良地盤の許容支持力度</t>
    <phoneticPr fontId="4"/>
  </si>
  <si>
    <t>cm</t>
    <phoneticPr fontId="14"/>
  </si>
  <si>
    <t>3-1.</t>
  </si>
  <si>
    <t>劣化対策等級</t>
    <phoneticPr fontId="14"/>
  </si>
  <si>
    <t>[1-3]</t>
    <phoneticPr fontId="4"/>
  </si>
  <si>
    <t>外壁面、吹き抜け等の住戸外周部</t>
    <phoneticPr fontId="4"/>
  </si>
  <si>
    <t>1.3 免震構造物 その他</t>
    <rPh sb="4" eb="8">
      <t>メンシンコウゾウ</t>
    </rPh>
    <rPh sb="8" eb="9">
      <t>ブツ</t>
    </rPh>
    <rPh sb="12" eb="13">
      <t>タ</t>
    </rPh>
    <phoneticPr fontId="4"/>
  </si>
  <si>
    <t>1-5.</t>
    <phoneticPr fontId="4"/>
  </si>
  <si>
    <t>杭状改良地盤の許容支持力</t>
    <phoneticPr fontId="4"/>
  </si>
  <si>
    <t>杭長</t>
  </si>
  <si>
    <t>ｍ</t>
    <phoneticPr fontId="14"/>
  </si>
  <si>
    <t>バルコニー</t>
    <phoneticPr fontId="4"/>
  </si>
  <si>
    <t>1.6 地盤調査方法等</t>
    <phoneticPr fontId="4"/>
  </si>
  <si>
    <t>地盤調査方法等</t>
    <phoneticPr fontId="4"/>
  </si>
  <si>
    <t>住戸専用部</t>
    <phoneticPr fontId="4"/>
  </si>
  <si>
    <t>1.7 杭径</t>
    <rPh sb="4" eb="5">
      <t>クイ</t>
    </rPh>
    <rPh sb="5" eb="6">
      <t>ケイ</t>
    </rPh>
    <phoneticPr fontId="4"/>
  </si>
  <si>
    <t>その他</t>
    <phoneticPr fontId="4"/>
  </si>
  <si>
    <t>1.7 杭長</t>
    <rPh sb="4" eb="5">
      <t>クイ</t>
    </rPh>
    <rPh sb="5" eb="6">
      <t>ナガ</t>
    </rPh>
    <phoneticPr fontId="4"/>
  </si>
  <si>
    <t>〃</t>
    <phoneticPr fontId="4"/>
  </si>
  <si>
    <t>地盤改良方法</t>
    <rPh sb="0" eb="2">
      <t>ジバン</t>
    </rPh>
    <rPh sb="2" eb="4">
      <t>カイリョウ</t>
    </rPh>
    <rPh sb="4" eb="6">
      <t>ホウホウ</t>
    </rPh>
    <phoneticPr fontId="14"/>
  </si>
  <si>
    <t>その他備考</t>
    <rPh sb="2" eb="3">
      <t>タ</t>
    </rPh>
    <rPh sb="3" eb="5">
      <t>ビコウ</t>
    </rPh>
    <phoneticPr fontId="4"/>
  </si>
  <si>
    <t/>
  </si>
  <si>
    <t>※その２：メゾネットの場合</t>
    <rPh sb="11" eb="13">
      <t>バアイ</t>
    </rPh>
    <phoneticPr fontId="4"/>
  </si>
  <si>
    <t>※方位別開口比の値が100の場合には、[%以上]を[%]と読み替える。</t>
    <phoneticPr fontId="4"/>
  </si>
  <si>
    <t>（住戸部分）</t>
    <rPh sb="1" eb="2">
      <t>ジュウ</t>
    </rPh>
    <rPh sb="2" eb="3">
      <t>コ</t>
    </rPh>
    <rPh sb="3" eb="5">
      <t>ブブン</t>
    </rPh>
    <phoneticPr fontId="4"/>
  </si>
  <si>
    <t>※方位別開口比の値が[-]の場合には、[0%]と読み替える。</t>
    <phoneticPr fontId="4"/>
  </si>
  <si>
    <t>レベル低減量：0:該当なし　a:30db　b:25db　c:20db　d:15db　e:その他</t>
  </si>
  <si>
    <t>通し番号</t>
    <rPh sb="0" eb="1">
      <t>ツウ</t>
    </rPh>
    <rPh sb="2" eb="3">
      <t>バン</t>
    </rPh>
    <rPh sb="3" eb="4">
      <t>ゴウ</t>
    </rPh>
    <phoneticPr fontId="4"/>
  </si>
  <si>
    <t>住戸番号　新</t>
    <rPh sb="5" eb="6">
      <t>シン</t>
    </rPh>
    <phoneticPr fontId="4"/>
  </si>
  <si>
    <t>住戸番号</t>
    <phoneticPr fontId="4"/>
  </si>
  <si>
    <t>タイプ</t>
    <phoneticPr fontId="4"/>
  </si>
  <si>
    <t>住戸への経路（共用階段）</t>
    <rPh sb="0" eb="1">
      <t>ジュウ</t>
    </rPh>
    <rPh sb="1" eb="2">
      <t>コ</t>
    </rPh>
    <rPh sb="4" eb="6">
      <t>ケイロ</t>
    </rPh>
    <rPh sb="7" eb="9">
      <t>キョウヨウ</t>
    </rPh>
    <rPh sb="9" eb="11">
      <t>カイダン</t>
    </rPh>
    <phoneticPr fontId="4"/>
  </si>
  <si>
    <t>住戸への経路（共用廊下）</t>
    <rPh sb="0" eb="1">
      <t>ジュウ</t>
    </rPh>
    <rPh sb="1" eb="2">
      <t>コ</t>
    </rPh>
    <rPh sb="4" eb="6">
      <t>ケイロ</t>
    </rPh>
    <rPh sb="7" eb="9">
      <t>キョウヨウ</t>
    </rPh>
    <rPh sb="9" eb="11">
      <t>ロウカ</t>
    </rPh>
    <phoneticPr fontId="4"/>
  </si>
  <si>
    <t>住戸への経路（エレベーター）</t>
    <rPh sb="0" eb="1">
      <t>ジュウ</t>
    </rPh>
    <rPh sb="1" eb="2">
      <t>コ</t>
    </rPh>
    <rPh sb="4" eb="6">
      <t>ケイロ</t>
    </rPh>
    <phoneticPr fontId="4"/>
  </si>
  <si>
    <t>界壁</t>
    <rPh sb="0" eb="1">
      <t>カイ</t>
    </rPh>
    <rPh sb="1" eb="2">
      <t>ヘキ</t>
    </rPh>
    <phoneticPr fontId="4"/>
  </si>
  <si>
    <t>界床</t>
    <rPh sb="0" eb="1">
      <t>カイ</t>
    </rPh>
    <rPh sb="1" eb="2">
      <t>ショウ</t>
    </rPh>
    <phoneticPr fontId="4"/>
  </si>
  <si>
    <t>2.火災時の安全</t>
    <rPh sb="2" eb="5">
      <t>カサイジ</t>
    </rPh>
    <rPh sb="6" eb="8">
      <t>アンゼン</t>
    </rPh>
    <phoneticPr fontId="4"/>
  </si>
  <si>
    <t>4.維持管理・更新対策</t>
    <rPh sb="2" eb="4">
      <t>イジ</t>
    </rPh>
    <rPh sb="4" eb="6">
      <t>カンリ</t>
    </rPh>
    <rPh sb="7" eb="9">
      <t>コウシン</t>
    </rPh>
    <rPh sb="9" eb="11">
      <t>タイサク</t>
    </rPh>
    <phoneticPr fontId="4"/>
  </si>
  <si>
    <t>5.温熱</t>
    <rPh sb="2" eb="4">
      <t>オンネツ</t>
    </rPh>
    <phoneticPr fontId="4"/>
  </si>
  <si>
    <t>6.空気環境</t>
    <rPh sb="2" eb="4">
      <t>クウキ</t>
    </rPh>
    <rPh sb="4" eb="6">
      <t>カンキョウ</t>
    </rPh>
    <phoneticPr fontId="4"/>
  </si>
  <si>
    <t>7.光・視環境</t>
    <rPh sb="2" eb="3">
      <t>ヒカリ</t>
    </rPh>
    <rPh sb="4" eb="5">
      <t>シ</t>
    </rPh>
    <rPh sb="5" eb="7">
      <t>カンキョウ</t>
    </rPh>
    <phoneticPr fontId="4"/>
  </si>
  <si>
    <t>　8.音環境</t>
  </si>
  <si>
    <t>9.高齢</t>
    <rPh sb="2" eb="4">
      <t>コウレイ</t>
    </rPh>
    <phoneticPr fontId="4"/>
  </si>
  <si>
    <t>10.防犯</t>
    <rPh sb="3" eb="5">
      <t>ボウハン</t>
    </rPh>
    <phoneticPr fontId="4"/>
  </si>
  <si>
    <t>3.避難安全対策</t>
    <rPh sb="2" eb="4">
      <t>ヒナン</t>
    </rPh>
    <rPh sb="4" eb="6">
      <t>アンゼン</t>
    </rPh>
    <rPh sb="6" eb="8">
      <t>タイサク</t>
    </rPh>
    <phoneticPr fontId="4"/>
  </si>
  <si>
    <t>4.脱出対策</t>
    <rPh sb="2" eb="4">
      <t>ダッシュツ</t>
    </rPh>
    <rPh sb="4" eb="6">
      <t>タイサク</t>
    </rPh>
    <phoneticPr fontId="4"/>
  </si>
  <si>
    <t>4.更新対策</t>
    <rPh sb="2" eb="4">
      <t>コウシン</t>
    </rPh>
    <rPh sb="4" eb="6">
      <t>タイサク</t>
    </rPh>
    <phoneticPr fontId="4"/>
  </si>
  <si>
    <t>1.ホルムアルデヒドﾞ対策</t>
    <rPh sb="11" eb="13">
      <t>タイサク</t>
    </rPh>
    <phoneticPr fontId="4"/>
  </si>
  <si>
    <t>2.換気対策</t>
    <rPh sb="2" eb="4">
      <t>カンキ</t>
    </rPh>
    <rPh sb="4" eb="6">
      <t>タイサク</t>
    </rPh>
    <phoneticPr fontId="4"/>
  </si>
  <si>
    <t>2.方位別開口比</t>
    <rPh sb="2" eb="4">
      <t>ホウイ</t>
    </rPh>
    <rPh sb="4" eb="5">
      <t>ベツ</t>
    </rPh>
    <rPh sb="5" eb="7">
      <t>カイコウ</t>
    </rPh>
    <rPh sb="7" eb="8">
      <t>ヒ</t>
    </rPh>
    <phoneticPr fontId="4"/>
  </si>
  <si>
    <t>1.重量床衝撃音対策</t>
    <phoneticPr fontId="4"/>
  </si>
  <si>
    <t>2．軽量床衝撃音対策</t>
    <rPh sb="8" eb="10">
      <t>タイサク</t>
    </rPh>
    <phoneticPr fontId="4"/>
  </si>
  <si>
    <t>透過損失等級</t>
    <rPh sb="0" eb="2">
      <t>トウカ</t>
    </rPh>
    <rPh sb="2" eb="4">
      <t>ソンシツ</t>
    </rPh>
    <rPh sb="4" eb="6">
      <t>トウキュウ</t>
    </rPh>
    <phoneticPr fontId="4"/>
  </si>
  <si>
    <t>1.開口部の侵入防止対策（１）</t>
    <phoneticPr fontId="4"/>
  </si>
  <si>
    <t>1.開口部の侵入防止対策（２）</t>
    <phoneticPr fontId="4"/>
  </si>
  <si>
    <t>1.開口部の侵入防止対策（３）</t>
    <phoneticPr fontId="4"/>
  </si>
  <si>
    <t>1.開口部の侵入防止対策（４）</t>
    <phoneticPr fontId="4"/>
  </si>
  <si>
    <t>2-1選択</t>
    <rPh sb="3" eb="5">
      <t>センタク</t>
    </rPh>
    <phoneticPr fontId="4"/>
  </si>
  <si>
    <t>感知警報装置（自住戸）</t>
    <rPh sb="0" eb="2">
      <t>カンチ</t>
    </rPh>
    <rPh sb="2" eb="4">
      <t>ケイホウ</t>
    </rPh>
    <rPh sb="7" eb="8">
      <t>ジ</t>
    </rPh>
    <rPh sb="8" eb="10">
      <t>ジュウコ</t>
    </rPh>
    <phoneticPr fontId="4"/>
  </si>
  <si>
    <t>2-2選択</t>
    <rPh sb="3" eb="5">
      <t>センタク</t>
    </rPh>
    <phoneticPr fontId="4"/>
  </si>
  <si>
    <t>感知警報装置（他住戸）</t>
    <rPh sb="0" eb="2">
      <t>カンチ</t>
    </rPh>
    <rPh sb="2" eb="4">
      <t>ケイホウ</t>
    </rPh>
    <rPh sb="7" eb="8">
      <t>タ</t>
    </rPh>
    <rPh sb="8" eb="10">
      <t>ジュウコ</t>
    </rPh>
    <phoneticPr fontId="4"/>
  </si>
  <si>
    <t>2-3選択</t>
    <rPh sb="3" eb="5">
      <t>センタク</t>
    </rPh>
    <phoneticPr fontId="4"/>
  </si>
  <si>
    <t>該当なし</t>
    <phoneticPr fontId="4"/>
  </si>
  <si>
    <t>排煙形式</t>
    <rPh sb="0" eb="2">
      <t>ハイエン</t>
    </rPh>
    <rPh sb="2" eb="4">
      <t>ケイシキ</t>
    </rPh>
    <phoneticPr fontId="4"/>
  </si>
  <si>
    <t>平面形状</t>
    <rPh sb="0" eb="2">
      <t>ヘイメン</t>
    </rPh>
    <rPh sb="2" eb="4">
      <t>ケイジョウ</t>
    </rPh>
    <phoneticPr fontId="4"/>
  </si>
  <si>
    <t>隔壁開口部等級</t>
    <rPh sb="2" eb="5">
      <t>カイコウブ</t>
    </rPh>
    <rPh sb="5" eb="7">
      <t>トウキュウ</t>
    </rPh>
    <phoneticPr fontId="4"/>
  </si>
  <si>
    <t>2-4選択</t>
    <rPh sb="3" eb="5">
      <t>センタク</t>
    </rPh>
    <phoneticPr fontId="4"/>
  </si>
  <si>
    <t>直通バルコニー</t>
    <rPh sb="0" eb="2">
      <t>チョクツウ</t>
    </rPh>
    <phoneticPr fontId="4"/>
  </si>
  <si>
    <t>隣戸バルコニー</t>
    <rPh sb="0" eb="1">
      <t>リン</t>
    </rPh>
    <rPh sb="1" eb="2">
      <t>コ</t>
    </rPh>
    <phoneticPr fontId="4"/>
  </si>
  <si>
    <t>2-7選択</t>
    <rPh sb="3" eb="5">
      <t>センタク</t>
    </rPh>
    <phoneticPr fontId="4"/>
  </si>
  <si>
    <t>界壁及び界床</t>
    <rPh sb="0" eb="1">
      <t>サカイ</t>
    </rPh>
    <rPh sb="1" eb="2">
      <t>カベ</t>
    </rPh>
    <rPh sb="2" eb="3">
      <t>オヨ</t>
    </rPh>
    <rPh sb="4" eb="5">
      <t>サカイ</t>
    </rPh>
    <rPh sb="5" eb="6">
      <t>ユカ</t>
    </rPh>
    <phoneticPr fontId="4"/>
  </si>
  <si>
    <t>4-1選択</t>
    <rPh sb="3" eb="5">
      <t>センタク</t>
    </rPh>
    <phoneticPr fontId="4"/>
  </si>
  <si>
    <t>維持管理（専用配管）</t>
    <rPh sb="0" eb="2">
      <t>イジ</t>
    </rPh>
    <rPh sb="2" eb="4">
      <t>カンリ</t>
    </rPh>
    <rPh sb="5" eb="7">
      <t>センヨウ</t>
    </rPh>
    <rPh sb="7" eb="9">
      <t>ハイカン</t>
    </rPh>
    <phoneticPr fontId="4"/>
  </si>
  <si>
    <t>4-4選択</t>
    <rPh sb="3" eb="5">
      <t>センタク</t>
    </rPh>
    <phoneticPr fontId="4"/>
  </si>
  <si>
    <t>（その１）</t>
    <phoneticPr fontId="4"/>
  </si>
  <si>
    <t>（その２）</t>
    <phoneticPr fontId="4"/>
  </si>
  <si>
    <t>間取りの変更の障害</t>
    <rPh sb="0" eb="2">
      <t>マド</t>
    </rPh>
    <rPh sb="4" eb="6">
      <t>ヘンコウ</t>
    </rPh>
    <rPh sb="7" eb="9">
      <t>ショウガイ</t>
    </rPh>
    <phoneticPr fontId="4"/>
  </si>
  <si>
    <t>5-1選択</t>
    <rPh sb="3" eb="5">
      <t>センタク</t>
    </rPh>
    <phoneticPr fontId="4"/>
  </si>
  <si>
    <t>計算方法</t>
    <rPh sb="0" eb="2">
      <t>ケイサン</t>
    </rPh>
    <rPh sb="2" eb="4">
      <t>ホウホウ</t>
    </rPh>
    <phoneticPr fontId="4"/>
  </si>
  <si>
    <t>省エネルギー対策</t>
    <phoneticPr fontId="4"/>
  </si>
  <si>
    <t>断熱等性能</t>
    <phoneticPr fontId="4"/>
  </si>
  <si>
    <t>5-2選択</t>
    <rPh sb="3" eb="5">
      <t>センタク</t>
    </rPh>
    <phoneticPr fontId="4"/>
  </si>
  <si>
    <t>一次エネルギー消費量</t>
    <phoneticPr fontId="4"/>
  </si>
  <si>
    <t>6-1選択</t>
    <rPh sb="3" eb="5">
      <t>センタク</t>
    </rPh>
    <phoneticPr fontId="4"/>
  </si>
  <si>
    <t>6-2選択</t>
    <rPh sb="3" eb="5">
      <t>センタク</t>
    </rPh>
    <phoneticPr fontId="4"/>
  </si>
  <si>
    <t>7-1選択</t>
    <rPh sb="3" eb="5">
      <t>センタク</t>
    </rPh>
    <phoneticPr fontId="4"/>
  </si>
  <si>
    <t>7-2選択</t>
    <rPh sb="3" eb="5">
      <t>センタク</t>
    </rPh>
    <phoneticPr fontId="4"/>
  </si>
  <si>
    <t>北</t>
    <rPh sb="0" eb="1">
      <t>キタ</t>
    </rPh>
    <phoneticPr fontId="4"/>
  </si>
  <si>
    <t>東</t>
    <rPh sb="0" eb="1">
      <t>ヒガシ</t>
    </rPh>
    <phoneticPr fontId="4"/>
  </si>
  <si>
    <t>南</t>
    <rPh sb="0" eb="1">
      <t>ミナミ</t>
    </rPh>
    <phoneticPr fontId="4"/>
  </si>
  <si>
    <t>西</t>
    <rPh sb="0" eb="1">
      <t>ニシ</t>
    </rPh>
    <phoneticPr fontId="4"/>
  </si>
  <si>
    <t>真上</t>
    <rPh sb="0" eb="2">
      <t>マウエ</t>
    </rPh>
    <phoneticPr fontId="4"/>
  </si>
  <si>
    <t>8-1選択</t>
    <rPh sb="3" eb="5">
      <t>センタク</t>
    </rPh>
    <phoneticPr fontId="4"/>
  </si>
  <si>
    <t>対策等級</t>
  </si>
  <si>
    <t>対策等級・相当スラブ厚の区別</t>
    <rPh sb="0" eb="4">
      <t>タイサクトウキュウ</t>
    </rPh>
    <rPh sb="5" eb="7">
      <t>ソウトウ</t>
    </rPh>
    <rPh sb="10" eb="11">
      <t>アツ</t>
    </rPh>
    <rPh sb="12" eb="14">
      <t>クベツ</t>
    </rPh>
    <phoneticPr fontId="4"/>
  </si>
  <si>
    <t>相当スラブ厚</t>
  </si>
  <si>
    <t>8-2選択</t>
    <rPh sb="3" eb="5">
      <t>センタク</t>
    </rPh>
    <phoneticPr fontId="4"/>
  </si>
  <si>
    <t>対策等級・レベル低減量の区別</t>
    <rPh sb="0" eb="4">
      <t>タイサクトウキュウ</t>
    </rPh>
    <rPh sb="8" eb="11">
      <t>テイゲンリョウ</t>
    </rPh>
    <rPh sb="12" eb="14">
      <t>クベツ</t>
    </rPh>
    <phoneticPr fontId="4"/>
  </si>
  <si>
    <t>ﾚﾍﾞﾙ低減量</t>
  </si>
  <si>
    <t>8-3選択</t>
    <phoneticPr fontId="4"/>
  </si>
  <si>
    <t>8-4選択</t>
    <phoneticPr fontId="4"/>
  </si>
  <si>
    <t>4.外壁開口部</t>
    <phoneticPr fontId="4"/>
  </si>
  <si>
    <t>9-1選択</t>
    <rPh sb="3" eb="5">
      <t>センタク</t>
    </rPh>
    <phoneticPr fontId="4"/>
  </si>
  <si>
    <t>高齢者等配慮(専用部分)</t>
    <rPh sb="0" eb="4">
      <t>コウレイシャナド</t>
    </rPh>
    <rPh sb="4" eb="6">
      <t>ハイリョ</t>
    </rPh>
    <rPh sb="7" eb="9">
      <t>センヨウ</t>
    </rPh>
    <rPh sb="9" eb="11">
      <t>ブブン</t>
    </rPh>
    <phoneticPr fontId="4"/>
  </si>
  <si>
    <t>9-2選択</t>
    <rPh sb="3" eb="5">
      <t>センタク</t>
    </rPh>
    <phoneticPr fontId="4"/>
  </si>
  <si>
    <t>高齢者等配慮(共用部分)</t>
    <rPh sb="7" eb="9">
      <t>キョウヨウ</t>
    </rPh>
    <rPh sb="9" eb="11">
      <t>ブブン</t>
    </rPh>
    <phoneticPr fontId="4"/>
  </si>
  <si>
    <t>10-1選択</t>
    <rPh sb="4" eb="6">
      <t>センタク</t>
    </rPh>
    <phoneticPr fontId="4"/>
  </si>
  <si>
    <t>前処理（出入り口</t>
    <rPh sb="0" eb="3">
      <t>マエショリ</t>
    </rPh>
    <rPh sb="4" eb="6">
      <t>デイ</t>
    </rPh>
    <rPh sb="7" eb="8">
      <t>グチ</t>
    </rPh>
    <phoneticPr fontId="4"/>
  </si>
  <si>
    <t>前処理（開口部（共用部等）</t>
    <phoneticPr fontId="4"/>
  </si>
  <si>
    <t>前処理（開口部（バルコニー等）</t>
    <phoneticPr fontId="4"/>
  </si>
  <si>
    <t>前処理（その他開口部</t>
    <phoneticPr fontId="4"/>
  </si>
  <si>
    <t>住戸位置</t>
    <rPh sb="0" eb="2">
      <t>ジュウコ</t>
    </rPh>
    <rPh sb="2" eb="4">
      <t>イチ</t>
    </rPh>
    <phoneticPr fontId="4"/>
  </si>
  <si>
    <t>a</t>
    <phoneticPr fontId="4"/>
  </si>
  <si>
    <t>b(bⅰ)</t>
    <phoneticPr fontId="4"/>
  </si>
  <si>
    <t>bⅱ</t>
    <phoneticPr fontId="4"/>
  </si>
  <si>
    <t>c</t>
    <phoneticPr fontId="4"/>
  </si>
  <si>
    <t>※通常非表示読込項目</t>
    <phoneticPr fontId="4"/>
  </si>
  <si>
    <t>種類</t>
  </si>
  <si>
    <t>地上･地下･その他</t>
    <rPh sb="0" eb="2">
      <t>チジョウ</t>
    </rPh>
    <rPh sb="8" eb="9">
      <t>タ</t>
    </rPh>
    <phoneticPr fontId="4"/>
  </si>
  <si>
    <t>躯体天井高</t>
    <rPh sb="0" eb="2">
      <t>クタイ</t>
    </rPh>
    <rPh sb="2" eb="4">
      <t>テンジョウ</t>
    </rPh>
    <rPh sb="4" eb="5">
      <t>タカ</t>
    </rPh>
    <phoneticPr fontId="4"/>
  </si>
  <si>
    <t>最も低い部分</t>
    <rPh sb="0" eb="1">
      <t>モット</t>
    </rPh>
    <rPh sb="2" eb="3">
      <t>ヒク</t>
    </rPh>
    <rPh sb="4" eb="6">
      <t>ブブン</t>
    </rPh>
    <phoneticPr fontId="4"/>
  </si>
  <si>
    <t>外皮平均熱貫流率</t>
  </si>
  <si>
    <t>冷房期の平均日射熱取得率</t>
    <phoneticPr fontId="4"/>
  </si>
  <si>
    <t>床面積当たりの設計一次エネルギー消費量</t>
    <phoneticPr fontId="4"/>
  </si>
  <si>
    <t>製材等</t>
    <rPh sb="0" eb="2">
      <t>セイザイ</t>
    </rPh>
    <rPh sb="2" eb="3">
      <t>トウ</t>
    </rPh>
    <phoneticPr fontId="4"/>
  </si>
  <si>
    <t>内装材</t>
    <rPh sb="0" eb="2">
      <t>ナイソウ</t>
    </rPh>
    <rPh sb="2" eb="3">
      <t>ザイ</t>
    </rPh>
    <phoneticPr fontId="4"/>
  </si>
  <si>
    <t>天井裏等</t>
    <rPh sb="0" eb="2">
      <t>テンジョウ</t>
    </rPh>
    <rPh sb="2" eb="3">
      <t>ウラ</t>
    </rPh>
    <rPh sb="3" eb="4">
      <t>トウ</t>
    </rPh>
    <phoneticPr fontId="4"/>
  </si>
  <si>
    <t>機械換気</t>
    <rPh sb="0" eb="2">
      <t>キカイ</t>
    </rPh>
    <rPh sb="2" eb="4">
      <t>カンキ</t>
    </rPh>
    <phoneticPr fontId="4"/>
  </si>
  <si>
    <t>その他内容</t>
    <rPh sb="2" eb="3">
      <t>タ</t>
    </rPh>
    <rPh sb="3" eb="5">
      <t>ナイヨウ</t>
    </rPh>
    <phoneticPr fontId="4"/>
  </si>
  <si>
    <t>該当なし</t>
  </si>
  <si>
    <t>換気のできる窓</t>
    <rPh sb="0" eb="2">
      <t>カンキ</t>
    </rPh>
    <rPh sb="6" eb="7">
      <t>マド</t>
    </rPh>
    <phoneticPr fontId="4"/>
  </si>
  <si>
    <t>なし</t>
    <phoneticPr fontId="4"/>
  </si>
  <si>
    <t>上階</t>
    <phoneticPr fontId="4"/>
  </si>
  <si>
    <t>下階</t>
    <phoneticPr fontId="4"/>
  </si>
  <si>
    <t>建物出入口の存する階</t>
    <rPh sb="0" eb="2">
      <t>タテモノ</t>
    </rPh>
    <rPh sb="2" eb="3">
      <t>デ</t>
    </rPh>
    <rPh sb="3" eb="5">
      <t>イリグチ</t>
    </rPh>
    <rPh sb="6" eb="7">
      <t>ソン</t>
    </rPh>
    <rPh sb="9" eb="10">
      <t>カイ</t>
    </rPh>
    <phoneticPr fontId="4"/>
  </si>
  <si>
    <t>地下･地上･屋上</t>
    <rPh sb="0" eb="2">
      <t>チカ</t>
    </rPh>
    <rPh sb="3" eb="5">
      <t>チジョウ</t>
    </rPh>
    <rPh sb="6" eb="8">
      <t>オクジョウ</t>
    </rPh>
    <phoneticPr fontId="4"/>
  </si>
  <si>
    <t>階数</t>
    <rPh sb="0" eb="2">
      <t>カイスウ</t>
    </rPh>
    <phoneticPr fontId="4"/>
  </si>
  <si>
    <t>出入口</t>
    <phoneticPr fontId="4"/>
  </si>
  <si>
    <t>開口部（共用部等）</t>
    <rPh sb="6" eb="7">
      <t>ブ</t>
    </rPh>
    <rPh sb="7" eb="8">
      <t>ナド</t>
    </rPh>
    <phoneticPr fontId="4"/>
  </si>
  <si>
    <t>開口部（バルコニー等）</t>
    <rPh sb="9" eb="10">
      <t>トウ</t>
    </rPh>
    <phoneticPr fontId="4"/>
  </si>
  <si>
    <t>その他開口部</t>
    <phoneticPr fontId="4"/>
  </si>
  <si>
    <t>住棟の選択・非選択のチェックボックスの作成場所（必須のチェックボックスも含む）</t>
    <rPh sb="0" eb="2">
      <t>ジュウトウ</t>
    </rPh>
    <rPh sb="3" eb="5">
      <t>センタク</t>
    </rPh>
    <rPh sb="6" eb="9">
      <t>ヒセンタク</t>
    </rPh>
    <rPh sb="19" eb="23">
      <t>サクセイバショ</t>
    </rPh>
    <rPh sb="24" eb="26">
      <t>ヒッス</t>
    </rPh>
    <rPh sb="36" eb="37">
      <t>フク</t>
    </rPh>
    <phoneticPr fontId="4"/>
  </si>
  <si>
    <t>部位</t>
    <rPh sb="0" eb="2">
      <t>ブイ</t>
    </rPh>
    <phoneticPr fontId="4"/>
  </si>
  <si>
    <t>内法高さ</t>
    <rPh sb="0" eb="1">
      <t>ナイ</t>
    </rPh>
    <rPh sb="1" eb="2">
      <t>ホウ</t>
    </rPh>
    <rPh sb="2" eb="3">
      <t>タカ</t>
    </rPh>
    <phoneticPr fontId="4"/>
  </si>
  <si>
    <t>最高</t>
  </si>
  <si>
    <t>最低</t>
  </si>
  <si>
    <t>1-1.</t>
    <phoneticPr fontId="4"/>
  </si>
  <si>
    <t>2-5.</t>
    <phoneticPr fontId="4"/>
  </si>
  <si>
    <t>1-2.</t>
    <phoneticPr fontId="4"/>
  </si>
  <si>
    <t>2-6.</t>
    <phoneticPr fontId="4"/>
  </si>
  <si>
    <t>1-3.</t>
    <phoneticPr fontId="4"/>
  </si>
  <si>
    <t>1-4.</t>
    <phoneticPr fontId="4"/>
  </si>
  <si>
    <t>3-1.</t>
    <phoneticPr fontId="4"/>
  </si>
  <si>
    <t>1-5.</t>
    <phoneticPr fontId="4"/>
  </si>
  <si>
    <t>1-6.</t>
    <phoneticPr fontId="4"/>
  </si>
  <si>
    <t>4-2.</t>
    <phoneticPr fontId="4"/>
  </si>
  <si>
    <t>1-7.</t>
    <phoneticPr fontId="4"/>
  </si>
  <si>
    <t>4-3.</t>
    <phoneticPr fontId="4"/>
  </si>
  <si>
    <t>[0a|e]</t>
    <phoneticPr fontId="4"/>
  </si>
  <si>
    <t>[1|4]</t>
    <phoneticPr fontId="4"/>
  </si>
  <si>
    <t>[0|4]</t>
    <phoneticPr fontId="4"/>
  </si>
  <si>
    <t>[1|3]</t>
    <phoneticPr fontId="4"/>
  </si>
  <si>
    <t>[0|3]</t>
    <phoneticPr fontId="4"/>
  </si>
  <si>
    <t>地域区分</t>
  </si>
  <si>
    <t>[023]</t>
    <phoneticPr fontId="4"/>
  </si>
  <si>
    <t>％以上</t>
  </si>
  <si>
    <t>[0|5]</t>
    <phoneticPr fontId="4"/>
  </si>
  <si>
    <t>[1|5]</t>
    <phoneticPr fontId="4"/>
  </si>
  <si>
    <t>ＵＡ</t>
    <phoneticPr fontId="4"/>
  </si>
  <si>
    <t>ηＡ</t>
    <phoneticPr fontId="4"/>
  </si>
  <si>
    <t>MJ/㎡・年</t>
    <phoneticPr fontId="4"/>
  </si>
  <si>
    <t>４－2</t>
    <phoneticPr fontId="4"/>
  </si>
  <si>
    <t>（共用配管）</t>
    <rPh sb="1" eb="3">
      <t>キョウヨウ</t>
    </rPh>
    <rPh sb="3" eb="5">
      <t>ハイカン</t>
    </rPh>
    <phoneticPr fontId="4"/>
  </si>
  <si>
    <t>4-4 更新対策（住戸専用部）</t>
    <rPh sb="4" eb="6">
      <t>コウシン</t>
    </rPh>
    <rPh sb="6" eb="8">
      <t>タイサク</t>
    </rPh>
    <rPh sb="9" eb="11">
      <t>ジュウコ</t>
    </rPh>
    <rPh sb="11" eb="13">
      <t>センヨウ</t>
    </rPh>
    <rPh sb="13" eb="14">
      <t>ブ</t>
    </rPh>
    <phoneticPr fontId="4"/>
  </si>
  <si>
    <t>№</t>
    <phoneticPr fontId="4"/>
  </si>
  <si>
    <t>タイプ名</t>
    <rPh sb="3" eb="4">
      <t>メイ</t>
    </rPh>
    <phoneticPr fontId="4"/>
  </si>
  <si>
    <t>住戸番号</t>
    <rPh sb="0" eb="1">
      <t>ジュウ</t>
    </rPh>
    <rPh sb="1" eb="2">
      <t>ト</t>
    </rPh>
    <rPh sb="2" eb="4">
      <t>バンゴウ</t>
    </rPh>
    <phoneticPr fontId="4"/>
  </si>
  <si>
    <t>階高
(㎜）</t>
    <rPh sb="0" eb="1">
      <t>カイ</t>
    </rPh>
    <rPh sb="1" eb="2">
      <t>タカ</t>
    </rPh>
    <phoneticPr fontId="4"/>
  </si>
  <si>
    <r>
      <t>躯体天井高</t>
    </r>
    <r>
      <rPr>
        <sz val="9"/>
        <rFont val="ＭＳ Ｐゴシック"/>
        <family val="3"/>
        <charset val="128"/>
      </rPr>
      <t>　</t>
    </r>
    <r>
      <rPr>
        <sz val="9"/>
        <color indexed="10"/>
        <rFont val="ＭＳ Ｐゴシック"/>
        <family val="3"/>
        <charset val="128"/>
      </rPr>
      <t>※1</t>
    </r>
    <phoneticPr fontId="4"/>
  </si>
  <si>
    <r>
      <t>最も低い部分の空間の内法高さ・部位</t>
    </r>
    <r>
      <rPr>
        <sz val="9"/>
        <rFont val="ＭＳ Ｐゴシック"/>
        <family val="3"/>
        <charset val="128"/>
      </rPr>
      <t>　</t>
    </r>
    <r>
      <rPr>
        <sz val="9"/>
        <color indexed="10"/>
        <rFont val="ＭＳ Ｐゴシック"/>
        <family val="3"/>
        <charset val="128"/>
      </rPr>
      <t>※2</t>
    </r>
    <rPh sb="0" eb="1">
      <t>モット</t>
    </rPh>
    <rPh sb="2" eb="3">
      <t>ヒク</t>
    </rPh>
    <rPh sb="4" eb="6">
      <t>ブブン</t>
    </rPh>
    <rPh sb="7" eb="9">
      <t>クウカン</t>
    </rPh>
    <rPh sb="10" eb="11">
      <t>ウチ</t>
    </rPh>
    <rPh sb="11" eb="12">
      <t>ノリ</t>
    </rPh>
    <rPh sb="12" eb="13">
      <t>タカ</t>
    </rPh>
    <rPh sb="15" eb="17">
      <t>ブイ</t>
    </rPh>
    <phoneticPr fontId="4"/>
  </si>
  <si>
    <r>
      <t>対象住戸
床ﾚﾍﾞﾙ差
(㎜)</t>
    </r>
    <r>
      <rPr>
        <sz val="8"/>
        <color indexed="10"/>
        <rFont val="ＭＳ Ｐゴシック"/>
        <family val="3"/>
        <charset val="128"/>
      </rPr>
      <t>※3</t>
    </r>
    <rPh sb="0" eb="2">
      <t>タイショウ</t>
    </rPh>
    <rPh sb="2" eb="4">
      <t>ジュウコ</t>
    </rPh>
    <rPh sb="5" eb="6">
      <t>ユカ</t>
    </rPh>
    <rPh sb="10" eb="11">
      <t>サ</t>
    </rPh>
    <phoneticPr fontId="4"/>
  </si>
  <si>
    <r>
      <t>上階
床ﾚﾍﾞﾙ差
(㎜)</t>
    </r>
    <r>
      <rPr>
        <sz val="8"/>
        <color indexed="10"/>
        <rFont val="ＭＳ Ｐゴシック"/>
        <family val="3"/>
        <charset val="128"/>
      </rPr>
      <t>※3</t>
    </r>
    <rPh sb="0" eb="2">
      <t>ジョウカイ</t>
    </rPh>
    <rPh sb="3" eb="4">
      <t>ユカ</t>
    </rPh>
    <rPh sb="8" eb="9">
      <t>サ</t>
    </rPh>
    <phoneticPr fontId="4"/>
  </si>
  <si>
    <t>上階
ｽﾗﾌﾞﾞ
符号</t>
    <rPh sb="0" eb="2">
      <t>ジョウカイ</t>
    </rPh>
    <rPh sb="9" eb="11">
      <t>フゴウ</t>
    </rPh>
    <phoneticPr fontId="4"/>
  </si>
  <si>
    <t>上階
床厚
（㎜）</t>
    <rPh sb="0" eb="2">
      <t>ジョウカイ</t>
    </rPh>
    <rPh sb="3" eb="4">
      <t>ユカ</t>
    </rPh>
    <rPh sb="4" eb="5">
      <t>アツ</t>
    </rPh>
    <phoneticPr fontId="4"/>
  </si>
  <si>
    <r>
      <t>躯体天井高</t>
    </r>
    <r>
      <rPr>
        <sz val="8"/>
        <rFont val="ＭＳ Ｐゴシック"/>
        <family val="3"/>
        <charset val="128"/>
      </rPr>
      <t xml:space="preserve">
設計値
（㎜）</t>
    </r>
    <rPh sb="0" eb="2">
      <t>クタイ</t>
    </rPh>
    <rPh sb="2" eb="4">
      <t>テンジョウ</t>
    </rPh>
    <rPh sb="4" eb="5">
      <t>タカ</t>
    </rPh>
    <rPh sb="6" eb="8">
      <t>セッケイ</t>
    </rPh>
    <rPh sb="8" eb="9">
      <t>チ</t>
    </rPh>
    <phoneticPr fontId="4"/>
  </si>
  <si>
    <t>低減値
（㎜）</t>
    <rPh sb="0" eb="2">
      <t>テイゲン</t>
    </rPh>
    <rPh sb="2" eb="3">
      <t>チ</t>
    </rPh>
    <phoneticPr fontId="4"/>
  </si>
  <si>
    <r>
      <t>躯体天井高</t>
    </r>
    <r>
      <rPr>
        <sz val="8"/>
        <rFont val="ＭＳ Ｐゴシック"/>
        <family val="3"/>
        <charset val="128"/>
      </rPr>
      <t xml:space="preserve">
表示値
（㎜以上）</t>
    </r>
    <rPh sb="0" eb="2">
      <t>クタイ</t>
    </rPh>
    <rPh sb="2" eb="4">
      <t>テンジョウ</t>
    </rPh>
    <rPh sb="4" eb="5">
      <t>タカ</t>
    </rPh>
    <rPh sb="6" eb="8">
      <t>ヒョウジ</t>
    </rPh>
    <rPh sb="8" eb="9">
      <t>チ</t>
    </rPh>
    <rPh sb="12" eb="14">
      <t>イジョウ</t>
    </rPh>
    <phoneticPr fontId="4"/>
  </si>
  <si>
    <t>上階
梁・ｽﾗﾌﾞ
符号</t>
    <rPh sb="0" eb="2">
      <t>ジョウカイ</t>
    </rPh>
    <rPh sb="3" eb="4">
      <t>ハリ</t>
    </rPh>
    <rPh sb="10" eb="12">
      <t>フゴウ</t>
    </rPh>
    <phoneticPr fontId="4"/>
  </si>
  <si>
    <r>
      <t xml:space="preserve">上階
</t>
    </r>
    <r>
      <rPr>
        <sz val="7"/>
        <rFont val="ＭＳ Ｐゴシック"/>
        <family val="3"/>
        <charset val="128"/>
      </rPr>
      <t xml:space="preserve">梁成･床厚
</t>
    </r>
    <r>
      <rPr>
        <sz val="8"/>
        <rFont val="ＭＳ Ｐゴシック"/>
        <family val="3"/>
        <charset val="128"/>
      </rPr>
      <t>（㎜）</t>
    </r>
    <rPh sb="0" eb="2">
      <t>ジョウカイ</t>
    </rPh>
    <rPh sb="3" eb="4">
      <t>ハリ</t>
    </rPh>
    <rPh sb="4" eb="5">
      <t>セイ</t>
    </rPh>
    <rPh sb="6" eb="7">
      <t>ユカ</t>
    </rPh>
    <rPh sb="7" eb="8">
      <t>アツ</t>
    </rPh>
    <phoneticPr fontId="4"/>
  </si>
  <si>
    <t>内法高さ
設計値
（㎜）</t>
    <rPh sb="0" eb="2">
      <t>ウチノリ</t>
    </rPh>
    <rPh sb="2" eb="3">
      <t>タカ</t>
    </rPh>
    <rPh sb="5" eb="7">
      <t>セッケイ</t>
    </rPh>
    <rPh sb="7" eb="8">
      <t>チ</t>
    </rPh>
    <phoneticPr fontId="4"/>
  </si>
  <si>
    <t>内法高さ
表示値
（㎜以上）</t>
    <rPh sb="0" eb="2">
      <t>ウチノリ</t>
    </rPh>
    <rPh sb="2" eb="3">
      <t>タカ</t>
    </rPh>
    <rPh sb="5" eb="7">
      <t>ヒョウジ</t>
    </rPh>
    <rPh sb="7" eb="8">
      <t>チ</t>
    </rPh>
    <rPh sb="11" eb="13">
      <t>イジョウ</t>
    </rPh>
    <phoneticPr fontId="4"/>
  </si>
  <si>
    <t>最も低い部位</t>
    <rPh sb="0" eb="1">
      <t>モット</t>
    </rPh>
    <rPh sb="2" eb="3">
      <t>ヒク</t>
    </rPh>
    <rPh sb="4" eb="6">
      <t>ブイ</t>
    </rPh>
    <phoneticPr fontId="4"/>
  </si>
  <si>
    <t>壁</t>
    <rPh sb="0" eb="1">
      <t>カベ</t>
    </rPh>
    <phoneticPr fontId="4"/>
  </si>
  <si>
    <t>柱</t>
    <rPh sb="0" eb="1">
      <t>ハシラ</t>
    </rPh>
    <phoneticPr fontId="4"/>
  </si>
  <si>
    <t>※1　異なる躯体天井高がある場合は、床面積の1/2が該当する空間の内法高さとする</t>
  </si>
  <si>
    <t>※2　躯体天井高より低い部分がある場合は、その最も低い部分の空間の内法高さと部位（梁、傾斜屋根等）を記入する</t>
  </si>
  <si>
    <t>※3　対象住戸及び上階の床面と基準とするＦＬ又はＳＬとのレベル差を記入する</t>
  </si>
  <si>
    <t>《 タイプ分類図 》</t>
    <phoneticPr fontId="3"/>
  </si>
  <si>
    <t>2階</t>
    <rPh sb="1" eb="2">
      <t>カイ</t>
    </rPh>
    <phoneticPr fontId="3"/>
  </si>
  <si>
    <t>1階</t>
    <rPh sb="1" eb="2">
      <t>カイ</t>
    </rPh>
    <phoneticPr fontId="3"/>
  </si>
  <si>
    <t>共用配管</t>
    <rPh sb="0" eb="2">
      <t>キョウヨウ</t>
    </rPh>
    <rPh sb="2" eb="4">
      <t>ハイカン</t>
    </rPh>
    <phoneticPr fontId="4"/>
  </si>
  <si>
    <t>共用</t>
    <rPh sb="0" eb="2">
      <t>キョウヨウ</t>
    </rPh>
    <phoneticPr fontId="4"/>
  </si>
  <si>
    <t>横主管の</t>
    <phoneticPr fontId="4"/>
  </si>
  <si>
    <t>設置位置</t>
    <rPh sb="0" eb="2">
      <t>セッチ</t>
    </rPh>
    <rPh sb="2" eb="4">
      <t>イチ</t>
    </rPh>
    <phoneticPr fontId="4"/>
  </si>
  <si>
    <t>給水管、排水管、給湯管及びガス管の横主管が</t>
    <phoneticPr fontId="3"/>
  </si>
  <si>
    <t>共用部分に設けられている</t>
    <phoneticPr fontId="3"/>
  </si>
  <si>
    <t>人通孔その他人が到達できる経路が設けられている</t>
    <phoneticPr fontId="3"/>
  </si>
  <si>
    <t>到達経路</t>
    <phoneticPr fontId="4"/>
  </si>
  <si>
    <t>配管補修</t>
    <phoneticPr fontId="3"/>
  </si>
  <si>
    <t>の措置</t>
    <phoneticPr fontId="3"/>
  </si>
  <si>
    <t>補修措置</t>
    <phoneticPr fontId="4"/>
  </si>
  <si>
    <t>専用部分に立ち入らないで補修できる位置に露出</t>
    <rPh sb="0" eb="2">
      <t>センヨウ</t>
    </rPh>
    <rPh sb="2" eb="4">
      <t>ブブン</t>
    </rPh>
    <rPh sb="5" eb="6">
      <t>タ</t>
    </rPh>
    <rPh sb="7" eb="8">
      <t>イ</t>
    </rPh>
    <rPh sb="12" eb="14">
      <t>ホシュウ</t>
    </rPh>
    <rPh sb="17" eb="19">
      <t>イチ</t>
    </rPh>
    <rPh sb="20" eb="22">
      <t>ロシュツ</t>
    </rPh>
    <phoneticPr fontId="4"/>
  </si>
  <si>
    <t>又は補修可能な開口を持つＰＳに設置</t>
    <phoneticPr fontId="3"/>
  </si>
  <si>
    <t>構造躯体及び仕上材に影響を及ぼすことなく</t>
    <phoneticPr fontId="3"/>
  </si>
  <si>
    <t>補修できる</t>
    <phoneticPr fontId="3"/>
  </si>
  <si>
    <t>給水管、排水管、給湯管及びガス管の主要接合部等の</t>
    <rPh sb="0" eb="3">
      <t>キュウスイカン</t>
    </rPh>
    <rPh sb="4" eb="6">
      <t>ハイスイ</t>
    </rPh>
    <rPh sb="6" eb="7">
      <t>カン</t>
    </rPh>
    <rPh sb="8" eb="10">
      <t>キュウトウ</t>
    </rPh>
    <rPh sb="10" eb="11">
      <t>カン</t>
    </rPh>
    <rPh sb="11" eb="12">
      <t>オヨ</t>
    </rPh>
    <rPh sb="15" eb="16">
      <t>カン</t>
    </rPh>
    <rPh sb="17" eb="19">
      <t>シュヨウ</t>
    </rPh>
    <rPh sb="19" eb="21">
      <t>セツゴウ</t>
    </rPh>
    <rPh sb="21" eb="22">
      <t>ブ</t>
    </rPh>
    <rPh sb="22" eb="23">
      <t>トウ</t>
    </rPh>
    <phoneticPr fontId="4"/>
  </si>
  <si>
    <t>点検措置等の確保</t>
    <phoneticPr fontId="3"/>
  </si>
  <si>
    <t>共用立管の掃除口</t>
    <rPh sb="0" eb="2">
      <t>キョウヨウ</t>
    </rPh>
    <rPh sb="2" eb="3">
      <t>タテ</t>
    </rPh>
    <rPh sb="3" eb="4">
      <t>カン</t>
    </rPh>
    <rPh sb="5" eb="7">
      <t>ソウジ</t>
    </rPh>
    <rPh sb="7" eb="8">
      <t>クチ</t>
    </rPh>
    <phoneticPr fontId="4"/>
  </si>
  <si>
    <t>屋上階又は最上階、最下階及び3階以内おきの中間階又は15ｍ</t>
    <rPh sb="0" eb="1">
      <t>ヤ</t>
    </rPh>
    <rPh sb="1" eb="3">
      <t>ジョウカイ</t>
    </rPh>
    <rPh sb="3" eb="4">
      <t>マタ</t>
    </rPh>
    <rPh sb="5" eb="8">
      <t>サイジョウカイ</t>
    </rPh>
    <rPh sb="9" eb="11">
      <t>サイカ</t>
    </rPh>
    <rPh sb="11" eb="12">
      <t>カイ</t>
    </rPh>
    <rPh sb="12" eb="13">
      <t>オヨ</t>
    </rPh>
    <rPh sb="15" eb="16">
      <t>カイ</t>
    </rPh>
    <rPh sb="16" eb="18">
      <t>イナイ</t>
    </rPh>
    <rPh sb="21" eb="23">
      <t>チュウカン</t>
    </rPh>
    <rPh sb="23" eb="24">
      <t>カイ</t>
    </rPh>
    <rPh sb="24" eb="25">
      <t>マタ</t>
    </rPh>
    <phoneticPr fontId="4"/>
  </si>
  <si>
    <t>以内毎に設置</t>
    <rPh sb="0" eb="2">
      <t>イナイ</t>
    </rPh>
    <rPh sb="2" eb="3">
      <t>マイ</t>
    </rPh>
    <rPh sb="4" eb="6">
      <t>セッチ</t>
    </rPh>
    <phoneticPr fontId="4"/>
  </si>
  <si>
    <t>横主管の掃除口</t>
    <rPh sb="0" eb="1">
      <t>ヨコ</t>
    </rPh>
    <rPh sb="1" eb="3">
      <t>シュカン</t>
    </rPh>
    <rPh sb="4" eb="6">
      <t>ソウジ</t>
    </rPh>
    <rPh sb="6" eb="7">
      <t>クチ</t>
    </rPh>
    <phoneticPr fontId="4"/>
  </si>
  <si>
    <t>15ｍ以内毎に設置（清掃に支障が生じる場合を除く）</t>
    <phoneticPr fontId="3"/>
  </si>
  <si>
    <t>共用排水管のコンクリート内への埋め込み無し</t>
    <phoneticPr fontId="4"/>
  </si>
  <si>
    <t>（モルタル、コンクリートブロックを含む）</t>
    <phoneticPr fontId="3"/>
  </si>
  <si>
    <t>コンクリート</t>
    <phoneticPr fontId="4"/>
  </si>
  <si>
    <t>内埋込み配管</t>
    <rPh sb="0" eb="1">
      <t>ウチ</t>
    </rPh>
    <rPh sb="1" eb="2">
      <t>マイ</t>
    </rPh>
    <rPh sb="2" eb="3">
      <t>コ</t>
    </rPh>
    <rPh sb="4" eb="6">
      <t>ハイカン</t>
    </rPh>
    <phoneticPr fontId="4"/>
  </si>
  <si>
    <t>４－3</t>
    <phoneticPr fontId="4"/>
  </si>
  <si>
    <t>（共用排水管）</t>
    <rPh sb="1" eb="3">
      <t>キョウヨウ</t>
    </rPh>
    <rPh sb="3" eb="5">
      <t>ハイスイ</t>
    </rPh>
    <rPh sb="5" eb="6">
      <t>カン</t>
    </rPh>
    <phoneticPr fontId="4"/>
  </si>
  <si>
    <t>設置位置等</t>
    <phoneticPr fontId="4"/>
  </si>
  <si>
    <t>排水横主管が共用部に設けられている</t>
    <rPh sb="0" eb="2">
      <t>ハイスイ</t>
    </rPh>
    <rPh sb="2" eb="3">
      <t>ヨコ</t>
    </rPh>
    <rPh sb="3" eb="5">
      <t>シュカン</t>
    </rPh>
    <rPh sb="6" eb="8">
      <t>キョウヨウ</t>
    </rPh>
    <rPh sb="8" eb="9">
      <t>ブ</t>
    </rPh>
    <rPh sb="10" eb="11">
      <t>モウ</t>
    </rPh>
    <phoneticPr fontId="4"/>
  </si>
  <si>
    <t>人通孔その他人が到達できる経路が設けられている（仕上材等</t>
    <rPh sb="0" eb="1">
      <t>ヒト</t>
    </rPh>
    <rPh sb="1" eb="2">
      <t>ツウ</t>
    </rPh>
    <rPh sb="2" eb="3">
      <t>アナ</t>
    </rPh>
    <rPh sb="5" eb="6">
      <t>タ</t>
    </rPh>
    <rPh sb="6" eb="7">
      <t>ヒト</t>
    </rPh>
    <rPh sb="8" eb="10">
      <t>トウタツ</t>
    </rPh>
    <rPh sb="13" eb="15">
      <t>ケイロ</t>
    </rPh>
    <rPh sb="16" eb="17">
      <t>モウ</t>
    </rPh>
    <rPh sb="24" eb="26">
      <t>シアゲ</t>
    </rPh>
    <rPh sb="26" eb="27">
      <t>ザイ</t>
    </rPh>
    <rPh sb="27" eb="28">
      <t>トウ</t>
    </rPh>
    <phoneticPr fontId="4"/>
  </si>
  <si>
    <t>の軽微な除去により到達可能なものを含む）</t>
    <rPh sb="1" eb="3">
      <t>ケイビ</t>
    </rPh>
    <rPh sb="4" eb="6">
      <t>ジョキョ</t>
    </rPh>
    <rPh sb="9" eb="11">
      <t>トウタツ</t>
    </rPh>
    <rPh sb="11" eb="13">
      <t>カノウ</t>
    </rPh>
    <rPh sb="17" eb="18">
      <t>フク</t>
    </rPh>
    <phoneticPr fontId="4"/>
  </si>
  <si>
    <t>専用部分に立ち入らないで更新できる位置に露出</t>
    <rPh sb="0" eb="2">
      <t>センヨウ</t>
    </rPh>
    <rPh sb="2" eb="4">
      <t>ブブン</t>
    </rPh>
    <rPh sb="5" eb="6">
      <t>タ</t>
    </rPh>
    <rPh sb="7" eb="8">
      <t>イ</t>
    </rPh>
    <rPh sb="12" eb="14">
      <t>コウシン</t>
    </rPh>
    <rPh sb="17" eb="19">
      <t>イチ</t>
    </rPh>
    <rPh sb="20" eb="22">
      <t>ロシュツ</t>
    </rPh>
    <phoneticPr fontId="4"/>
  </si>
  <si>
    <t>又は更新が行える開口を持つＰＳに設置（仕上材等の</t>
    <rPh sb="0" eb="1">
      <t>マタ</t>
    </rPh>
    <rPh sb="2" eb="4">
      <t>コウシン</t>
    </rPh>
    <rPh sb="5" eb="6">
      <t>オコナ</t>
    </rPh>
    <rPh sb="8" eb="10">
      <t>カイコウ</t>
    </rPh>
    <rPh sb="11" eb="12">
      <t>モ</t>
    </rPh>
    <rPh sb="16" eb="18">
      <t>セッチ</t>
    </rPh>
    <rPh sb="19" eb="21">
      <t>シアゲ</t>
    </rPh>
    <rPh sb="21" eb="22">
      <t>ザイ</t>
    </rPh>
    <rPh sb="22" eb="23">
      <t>トウ</t>
    </rPh>
    <phoneticPr fontId="4"/>
  </si>
  <si>
    <t>軽微な除去により更新可能なものを含む）</t>
    <rPh sb="0" eb="2">
      <t>ケイビ</t>
    </rPh>
    <rPh sb="3" eb="5">
      <t>ジョキョ</t>
    </rPh>
    <rPh sb="8" eb="10">
      <t>コウシン</t>
    </rPh>
    <rPh sb="10" eb="12">
      <t>カノウ</t>
    </rPh>
    <rPh sb="16" eb="17">
      <t>フク</t>
    </rPh>
    <phoneticPr fontId="4"/>
  </si>
  <si>
    <t>軽減措置</t>
    <phoneticPr fontId="3"/>
  </si>
  <si>
    <t>切断工事等</t>
    <phoneticPr fontId="3"/>
  </si>
  <si>
    <t>共用排水管の切断工事の軽減する措置、かつ、コンクリート</t>
    <phoneticPr fontId="3"/>
  </si>
  <si>
    <t>貫通部のはつり工事を軽減する措置</t>
    <phoneticPr fontId="3"/>
  </si>
  <si>
    <t>専用排水管の接続替えを容易に行うための措置</t>
    <phoneticPr fontId="3"/>
  </si>
  <si>
    <t>共用排水管の撤去、接続替えその他更新のための作業空間の確保</t>
    <phoneticPr fontId="3"/>
  </si>
  <si>
    <t>共用排水管の近傍に新たな共用排水管を設置できる空間、</t>
    <phoneticPr fontId="3"/>
  </si>
  <si>
    <t>スリーブ等の設置</t>
    <phoneticPr fontId="3"/>
  </si>
  <si>
    <t>共用廊下に面する共用部分</t>
    <phoneticPr fontId="3"/>
  </si>
  <si>
    <t>外壁面・吹き抜け等の住戸外周部</t>
    <phoneticPr fontId="3"/>
  </si>
  <si>
    <t>バルコニー</t>
    <phoneticPr fontId="3"/>
  </si>
  <si>
    <t>住戸専用部</t>
    <phoneticPr fontId="3"/>
  </si>
  <si>
    <t>その他</t>
    <phoneticPr fontId="3"/>
  </si>
  <si>
    <t>共用排水</t>
    <phoneticPr fontId="4"/>
  </si>
  <si>
    <t>立管の</t>
    <phoneticPr fontId="3"/>
  </si>
  <si>
    <t>共用排水</t>
    <phoneticPr fontId="3"/>
  </si>
  <si>
    <t>立管の位置</t>
    <phoneticPr fontId="3"/>
  </si>
  <si>
    <t>位置</t>
    <phoneticPr fontId="3"/>
  </si>
  <si>
    <t>増設更新</t>
    <phoneticPr fontId="3"/>
  </si>
  <si>
    <t>対応措置</t>
    <phoneticPr fontId="3"/>
  </si>
  <si>
    <t>構造図</t>
    <rPh sb="0" eb="3">
      <t>コウゾウズ</t>
    </rPh>
    <phoneticPr fontId="4"/>
  </si>
  <si>
    <t>2火災時の安全</t>
    <phoneticPr fontId="3"/>
  </si>
  <si>
    <t>耐火等級</t>
    <rPh sb="0" eb="2">
      <t>タイカ</t>
    </rPh>
    <rPh sb="2" eb="4">
      <t>トウキュウ</t>
    </rPh>
    <phoneticPr fontId="4"/>
  </si>
  <si>
    <t>２－５</t>
    <phoneticPr fontId="4"/>
  </si>
  <si>
    <t>れのある部分</t>
    <phoneticPr fontId="4"/>
  </si>
  <si>
    <t>・開口部）</t>
    <phoneticPr fontId="3"/>
  </si>
  <si>
    <t>開口部の耐火性能（耐火性能が最も低いもの）</t>
    <phoneticPr fontId="3"/>
  </si>
  <si>
    <t>防火設備</t>
    <phoneticPr fontId="3"/>
  </si>
  <si>
    <t>の仕様等</t>
    <phoneticPr fontId="3"/>
  </si>
  <si>
    <t>外壁の開口部の耐火性能</t>
    <phoneticPr fontId="4"/>
  </si>
  <si>
    <t>耐火時間</t>
    <phoneticPr fontId="3"/>
  </si>
  <si>
    <t>その他</t>
    <rPh sb="2" eb="3">
      <t>ホカ</t>
    </rPh>
    <phoneticPr fontId="4"/>
  </si>
  <si>
    <t>平面図</t>
  </si>
  <si>
    <t>平面図</t>
    <phoneticPr fontId="4"/>
  </si>
  <si>
    <t>２－６</t>
    <phoneticPr fontId="4"/>
  </si>
  <si>
    <t>・開口部以外）</t>
    <rPh sb="4" eb="6">
      <t>イガイ</t>
    </rPh>
    <phoneticPr fontId="3"/>
  </si>
  <si>
    <t>認定書等</t>
    <phoneticPr fontId="3"/>
  </si>
  <si>
    <t>外壁・軒裏の構造（耐火性能が最も低いもの）</t>
    <phoneticPr fontId="3"/>
  </si>
  <si>
    <t>45分以上</t>
    <rPh sb="2" eb="3">
      <t>プン</t>
    </rPh>
    <rPh sb="3" eb="5">
      <t>イジョウ</t>
    </rPh>
    <phoneticPr fontId="4"/>
  </si>
  <si>
    <t>認定書(基準法)</t>
    <rPh sb="0" eb="3">
      <t>ニンテイショ</t>
    </rPh>
    <rPh sb="4" eb="7">
      <t>キジュンホウ</t>
    </rPh>
    <phoneticPr fontId="4"/>
  </si>
  <si>
    <t>(</t>
    <phoneticPr fontId="3"/>
  </si>
  <si>
    <t>)</t>
    <phoneticPr fontId="3"/>
  </si>
  <si>
    <t xml:space="preserve"> →黄色のセルは直接入力してください。</t>
  </si>
  <si>
    <t xml:space="preserve"> →水色のセルは他から自動でデータが飛んできますので、触らないでください。</t>
    <rPh sb="2" eb="3">
      <t>ミズ</t>
    </rPh>
    <rPh sb="8" eb="9">
      <t>ホカ</t>
    </rPh>
    <rPh sb="11" eb="13">
      <t>ジドウ</t>
    </rPh>
    <rPh sb="18" eb="19">
      <t>ト</t>
    </rPh>
    <rPh sb="27" eb="28">
      <t>サワ</t>
    </rPh>
    <phoneticPr fontId="55"/>
  </si>
  <si>
    <t>大臣</t>
    <phoneticPr fontId="51"/>
  </si>
  <si>
    <t>埼玉県知事</t>
    <phoneticPr fontId="55"/>
  </si>
  <si>
    <t>埼玉県</t>
    <phoneticPr fontId="55"/>
  </si>
  <si>
    <t>東京都知事</t>
    <phoneticPr fontId="55"/>
  </si>
  <si>
    <t>東京都</t>
    <phoneticPr fontId="55"/>
  </si>
  <si>
    <t>群馬県知事</t>
    <phoneticPr fontId="55"/>
  </si>
  <si>
    <t>群馬県</t>
    <phoneticPr fontId="55"/>
  </si>
  <si>
    <t>栃木県知事</t>
    <phoneticPr fontId="55"/>
  </si>
  <si>
    <t>栃木県</t>
    <phoneticPr fontId="55"/>
  </si>
  <si>
    <t>茨城県知事</t>
    <phoneticPr fontId="55"/>
  </si>
  <si>
    <t>茨城県</t>
    <phoneticPr fontId="55"/>
  </si>
  <si>
    <t>千葉県知事</t>
    <phoneticPr fontId="55"/>
  </si>
  <si>
    <t>千葉県</t>
    <phoneticPr fontId="55"/>
  </si>
  <si>
    <t>青森県知事</t>
    <phoneticPr fontId="55"/>
  </si>
  <si>
    <t>青森県</t>
    <phoneticPr fontId="55"/>
  </si>
  <si>
    <t>岩手県知事</t>
    <phoneticPr fontId="55"/>
  </si>
  <si>
    <t>岩手県</t>
    <phoneticPr fontId="55"/>
  </si>
  <si>
    <t>宮城県知事</t>
    <phoneticPr fontId="55"/>
  </si>
  <si>
    <t>宮城県</t>
    <phoneticPr fontId="55"/>
  </si>
  <si>
    <t>新潟県知事</t>
    <phoneticPr fontId="55"/>
  </si>
  <si>
    <t>新潟県</t>
    <phoneticPr fontId="55"/>
  </si>
  <si>
    <t>富山県知事</t>
    <phoneticPr fontId="55"/>
  </si>
  <si>
    <t>富山県</t>
    <phoneticPr fontId="55"/>
  </si>
  <si>
    <t>石川県知事</t>
    <phoneticPr fontId="55"/>
  </si>
  <si>
    <t>石川県</t>
    <phoneticPr fontId="55"/>
  </si>
  <si>
    <t>福井県知事</t>
    <phoneticPr fontId="55"/>
  </si>
  <si>
    <t>福井県</t>
    <phoneticPr fontId="55"/>
  </si>
  <si>
    <t>山梨県知事</t>
    <phoneticPr fontId="55"/>
  </si>
  <si>
    <t>山梨県</t>
    <phoneticPr fontId="55"/>
  </si>
  <si>
    <t>長野県知事</t>
    <phoneticPr fontId="55"/>
  </si>
  <si>
    <t>長野県</t>
    <phoneticPr fontId="55"/>
  </si>
  <si>
    <t>静岡県知事</t>
    <phoneticPr fontId="55"/>
  </si>
  <si>
    <t>静岡県</t>
    <phoneticPr fontId="55"/>
  </si>
  <si>
    <t>愛知県知事</t>
    <phoneticPr fontId="55"/>
  </si>
  <si>
    <t>愛知県</t>
    <phoneticPr fontId="55"/>
  </si>
  <si>
    <t>三重県知事</t>
    <phoneticPr fontId="55"/>
  </si>
  <si>
    <t>三重県</t>
    <phoneticPr fontId="55"/>
  </si>
  <si>
    <t>滋賀県知事</t>
    <phoneticPr fontId="55"/>
  </si>
  <si>
    <t>滋賀県</t>
    <phoneticPr fontId="55"/>
  </si>
  <si>
    <t>京都府知事</t>
    <phoneticPr fontId="55"/>
  </si>
  <si>
    <t>京都府</t>
    <phoneticPr fontId="55"/>
  </si>
  <si>
    <t>大阪府知事</t>
    <phoneticPr fontId="55"/>
  </si>
  <si>
    <t>大阪府</t>
    <phoneticPr fontId="55"/>
  </si>
  <si>
    <t>兵庫県知事</t>
    <phoneticPr fontId="55"/>
  </si>
  <si>
    <t>兵庫県</t>
    <phoneticPr fontId="55"/>
  </si>
  <si>
    <t>奈良県知事</t>
    <phoneticPr fontId="55"/>
  </si>
  <si>
    <t>奈良県</t>
    <phoneticPr fontId="55"/>
  </si>
  <si>
    <t>和歌山県知事</t>
    <phoneticPr fontId="55"/>
  </si>
  <si>
    <t>和歌山県</t>
    <phoneticPr fontId="55"/>
  </si>
  <si>
    <t>鳥取県知事</t>
    <phoneticPr fontId="55"/>
  </si>
  <si>
    <t>鳥取県</t>
    <phoneticPr fontId="55"/>
  </si>
  <si>
    <t>島根県知事</t>
    <phoneticPr fontId="55"/>
  </si>
  <si>
    <t>島根県</t>
    <phoneticPr fontId="55"/>
  </si>
  <si>
    <t>岡山県知事</t>
    <phoneticPr fontId="55"/>
  </si>
  <si>
    <t>岡山県</t>
    <phoneticPr fontId="55"/>
  </si>
  <si>
    <t>広島県知事</t>
    <phoneticPr fontId="55"/>
  </si>
  <si>
    <t>広島県</t>
    <phoneticPr fontId="55"/>
  </si>
  <si>
    <t>山口県知事</t>
    <phoneticPr fontId="55"/>
  </si>
  <si>
    <t>山口県</t>
    <phoneticPr fontId="55"/>
  </si>
  <si>
    <t>香川県知事</t>
    <phoneticPr fontId="55"/>
  </si>
  <si>
    <t>香川県</t>
    <phoneticPr fontId="55"/>
  </si>
  <si>
    <t>愛媛県知事</t>
    <phoneticPr fontId="55"/>
  </si>
  <si>
    <t>愛媛県</t>
    <phoneticPr fontId="55"/>
  </si>
  <si>
    <t>高知県知事</t>
    <phoneticPr fontId="55"/>
  </si>
  <si>
    <t>高知県</t>
    <phoneticPr fontId="55"/>
  </si>
  <si>
    <t>福岡県知事</t>
    <phoneticPr fontId="55"/>
  </si>
  <si>
    <t>福岡県</t>
    <phoneticPr fontId="55"/>
  </si>
  <si>
    <t>佐賀県知事</t>
    <phoneticPr fontId="55"/>
  </si>
  <si>
    <t>佐賀県</t>
    <phoneticPr fontId="55"/>
  </si>
  <si>
    <t>長崎県知事</t>
    <phoneticPr fontId="55"/>
  </si>
  <si>
    <t>長崎県</t>
    <phoneticPr fontId="55"/>
  </si>
  <si>
    <t>熊本県知事</t>
    <phoneticPr fontId="55"/>
  </si>
  <si>
    <t>熊本県</t>
    <phoneticPr fontId="55"/>
  </si>
  <si>
    <t>大分県知事</t>
    <phoneticPr fontId="55"/>
  </si>
  <si>
    <t>大分県</t>
    <phoneticPr fontId="55"/>
  </si>
  <si>
    <t>宮崎県知事</t>
    <phoneticPr fontId="55"/>
  </si>
  <si>
    <t>宮崎県</t>
    <phoneticPr fontId="55"/>
  </si>
  <si>
    <t>鹿児島県知事</t>
    <phoneticPr fontId="55"/>
  </si>
  <si>
    <t>鹿児島県</t>
    <phoneticPr fontId="55"/>
  </si>
  <si>
    <t>沖縄県知事</t>
    <phoneticPr fontId="55"/>
  </si>
  <si>
    <t>沖縄県</t>
    <phoneticPr fontId="55"/>
  </si>
  <si>
    <t>空白は選択なし　0：該当なし</t>
    <phoneticPr fontId="3"/>
  </si>
  <si>
    <t>空白は選択なし　0：該当なし</t>
    <phoneticPr fontId="3"/>
  </si>
  <si>
    <t>その他</t>
    <rPh sb="2" eb="3">
      <t>ホカ</t>
    </rPh>
    <phoneticPr fontId="3"/>
  </si>
  <si>
    <t>）</t>
    <phoneticPr fontId="3"/>
  </si>
  <si>
    <t>□</t>
    <phoneticPr fontId="3"/>
  </si>
  <si>
    <t>光・視環境　【居室面積および開口部詳細】</t>
    <rPh sb="0" eb="1">
      <t>ヒカリ</t>
    </rPh>
    <rPh sb="2" eb="3">
      <t>シ</t>
    </rPh>
    <rPh sb="3" eb="5">
      <t>カンキョウ</t>
    </rPh>
    <rPh sb="7" eb="9">
      <t>キョシツ</t>
    </rPh>
    <rPh sb="9" eb="11">
      <t>メンセキ</t>
    </rPh>
    <rPh sb="14" eb="17">
      <t>カイコウブ</t>
    </rPh>
    <rPh sb="17" eb="19">
      <t>ショウサイ</t>
    </rPh>
    <phoneticPr fontId="4"/>
  </si>
  <si>
    <t>設計時</t>
    <rPh sb="0" eb="2">
      <t>セッケイ</t>
    </rPh>
    <rPh sb="2" eb="3">
      <t>ジ</t>
    </rPh>
    <phoneticPr fontId="4"/>
  </si>
  <si>
    <t>方位</t>
    <rPh sb="0" eb="2">
      <t>ホウイ</t>
    </rPh>
    <phoneticPr fontId="4"/>
  </si>
  <si>
    <t>開口比率</t>
    <rPh sb="0" eb="2">
      <t>カイコウ</t>
    </rPh>
    <rPh sb="2" eb="3">
      <t>ヒ</t>
    </rPh>
    <rPh sb="3" eb="4">
      <t>リツ</t>
    </rPh>
    <phoneticPr fontId="4"/>
  </si>
  <si>
    <t>居室名</t>
    <rPh sb="0" eb="1">
      <t>キョ</t>
    </rPh>
    <rPh sb="1" eb="3">
      <t>シツメイ</t>
    </rPh>
    <phoneticPr fontId="4"/>
  </si>
  <si>
    <t>居室
面積</t>
    <rPh sb="0" eb="2">
      <t>キョシツ</t>
    </rPh>
    <rPh sb="3" eb="5">
      <t>メンセキ</t>
    </rPh>
    <phoneticPr fontId="4"/>
  </si>
  <si>
    <t>開口
符号</t>
    <rPh sb="0" eb="2">
      <t>カイコウ</t>
    </rPh>
    <rPh sb="3" eb="5">
      <t>フゴウ</t>
    </rPh>
    <phoneticPr fontId="4"/>
  </si>
  <si>
    <t>幅</t>
    <rPh sb="0" eb="1">
      <t>ハバ</t>
    </rPh>
    <phoneticPr fontId="4"/>
  </si>
  <si>
    <t>高さ</t>
    <rPh sb="0" eb="1">
      <t>タカ</t>
    </rPh>
    <phoneticPr fontId="4"/>
  </si>
  <si>
    <t>個数</t>
    <rPh sb="0" eb="2">
      <t>コスウ</t>
    </rPh>
    <phoneticPr fontId="4"/>
  </si>
  <si>
    <t>開口
面積</t>
    <rPh sb="0" eb="2">
      <t>カイコウ</t>
    </rPh>
    <rPh sb="3" eb="5">
      <t>メンセキ</t>
    </rPh>
    <phoneticPr fontId="4"/>
  </si>
  <si>
    <t>計算
値</t>
    <rPh sb="0" eb="2">
      <t>ケイサン</t>
    </rPh>
    <rPh sb="3" eb="4">
      <t>アタイ</t>
    </rPh>
    <phoneticPr fontId="4"/>
  </si>
  <si>
    <t>低減
値</t>
    <rPh sb="0" eb="2">
      <t>テイゲン</t>
    </rPh>
    <rPh sb="3" eb="4">
      <t>アタイ</t>
    </rPh>
    <phoneticPr fontId="4"/>
  </si>
  <si>
    <t>表示
値</t>
    <rPh sb="0" eb="2">
      <t>ヒョウジ</t>
    </rPh>
    <rPh sb="3" eb="4">
      <t>チ</t>
    </rPh>
    <phoneticPr fontId="4"/>
  </si>
  <si>
    <t>［㎡］</t>
    <phoneticPr fontId="4"/>
  </si>
  <si>
    <t>［ｍ］</t>
    <phoneticPr fontId="4"/>
  </si>
  <si>
    <t>［％］</t>
    <phoneticPr fontId="4"/>
  </si>
  <si>
    <t>方位別
開口比</t>
    <rPh sb="0" eb="2">
      <t>ホウイ</t>
    </rPh>
    <rPh sb="2" eb="3">
      <t>ベツ</t>
    </rPh>
    <rPh sb="4" eb="6">
      <t>カイコウ</t>
    </rPh>
    <rPh sb="6" eb="7">
      <t>ヒ</t>
    </rPh>
    <phoneticPr fontId="4"/>
  </si>
  <si>
    <t>単純開口率</t>
    <phoneticPr fontId="4"/>
  </si>
  <si>
    <t>合  計</t>
    <rPh sb="0" eb="1">
      <t>ゴウ</t>
    </rPh>
    <rPh sb="3" eb="4">
      <t>ケイ</t>
    </rPh>
    <phoneticPr fontId="4"/>
  </si>
  <si>
    <t>合  計</t>
    <phoneticPr fontId="4"/>
  </si>
  <si>
    <t>合  計</t>
    <phoneticPr fontId="4"/>
  </si>
  <si>
    <t>９－２</t>
    <phoneticPr fontId="4"/>
  </si>
  <si>
    <t>開放なし</t>
    <rPh sb="0" eb="2">
      <t>カイホウ</t>
    </rPh>
    <phoneticPr fontId="3"/>
  </si>
  <si>
    <t>８－３</t>
    <phoneticPr fontId="4"/>
  </si>
  <si>
    <t>自己評価書</t>
    <rPh sb="0" eb="2">
      <t>ジコ</t>
    </rPh>
    <rPh sb="2" eb="5">
      <t>ヒョウカショ</t>
    </rPh>
    <phoneticPr fontId="3"/>
  </si>
  <si>
    <t xml:space="preserve"> →空白のセルは、評価項目を選択しない</t>
    <rPh sb="2" eb="4">
      <t>クウハク</t>
    </rPh>
    <rPh sb="9" eb="11">
      <t>ヒョウカ</t>
    </rPh>
    <rPh sb="11" eb="13">
      <t>コウモク</t>
    </rPh>
    <rPh sb="14" eb="16">
      <t>センタク</t>
    </rPh>
    <phoneticPr fontId="3"/>
  </si>
  <si>
    <t xml:space="preserve"> →等級を選択するセルの【0】は該当なし</t>
    <rPh sb="2" eb="4">
      <t>トウキュウ</t>
    </rPh>
    <rPh sb="5" eb="7">
      <t>センタク</t>
    </rPh>
    <rPh sb="16" eb="18">
      <t>ガイトウ</t>
    </rPh>
    <phoneticPr fontId="3"/>
  </si>
  <si>
    <t>杭径 [</t>
    <phoneticPr fontId="3"/>
  </si>
  <si>
    <t>部屋番号</t>
    <rPh sb="0" eb="2">
      <t>ヘヤ</t>
    </rPh>
    <rPh sb="2" eb="4">
      <t>バンゴウ</t>
    </rPh>
    <phoneticPr fontId="3"/>
  </si>
  <si>
    <t>タイプ名</t>
    <rPh sb="3" eb="4">
      <t>メイ</t>
    </rPh>
    <phoneticPr fontId="3"/>
  </si>
  <si>
    <t>A1</t>
    <phoneticPr fontId="3"/>
  </si>
  <si>
    <t>B1</t>
    <phoneticPr fontId="3"/>
  </si>
  <si>
    <t>C1</t>
    <phoneticPr fontId="3"/>
  </si>
  <si>
    <t>A2</t>
    <phoneticPr fontId="3"/>
  </si>
  <si>
    <t>B2</t>
    <phoneticPr fontId="3"/>
  </si>
  <si>
    <t>B2</t>
    <phoneticPr fontId="3"/>
  </si>
  <si>
    <t>C2</t>
    <phoneticPr fontId="3"/>
  </si>
  <si>
    <t>【記入例】</t>
    <rPh sb="1" eb="3">
      <t>キニュウ</t>
    </rPh>
    <rPh sb="3" eb="4">
      <t>レイ</t>
    </rPh>
    <phoneticPr fontId="3"/>
  </si>
  <si>
    <t>○○共同住宅新築工事</t>
    <rPh sb="2" eb="4">
      <t>キョウドウ</t>
    </rPh>
    <rPh sb="4" eb="6">
      <t>ジュウタク</t>
    </rPh>
    <rPh sb="6" eb="10">
      <t>シンチクコウジ</t>
    </rPh>
    <phoneticPr fontId="3"/>
  </si>
  <si>
    <t>1階</t>
  </si>
  <si>
    <t>階数</t>
    <rPh sb="0" eb="2">
      <t>カイスウ</t>
    </rPh>
    <phoneticPr fontId="3"/>
  </si>
  <si>
    <t>使用する居室名を以下にご入力下さい。</t>
    <rPh sb="0" eb="2">
      <t>シヨウ</t>
    </rPh>
    <rPh sb="4" eb="6">
      <t>キョシツ</t>
    </rPh>
    <rPh sb="6" eb="7">
      <t>メイ</t>
    </rPh>
    <rPh sb="8" eb="10">
      <t>イカ</t>
    </rPh>
    <rPh sb="12" eb="14">
      <t>ニュウリョク</t>
    </rPh>
    <rPh sb="14" eb="15">
      <t>クダ</t>
    </rPh>
    <phoneticPr fontId="3"/>
  </si>
  <si>
    <t>低減値を入力して下さい。</t>
    <rPh sb="0" eb="2">
      <t>テイゲン</t>
    </rPh>
    <rPh sb="2" eb="3">
      <t>チ</t>
    </rPh>
    <rPh sb="4" eb="6">
      <t>ニュウリョク</t>
    </rPh>
    <rPh sb="8" eb="9">
      <t>クダ</t>
    </rPh>
    <phoneticPr fontId="3"/>
  </si>
  <si>
    <t>LDK</t>
    <phoneticPr fontId="3"/>
  </si>
  <si>
    <t>洋室1</t>
    <rPh sb="0" eb="2">
      <t>ヨウシツ</t>
    </rPh>
    <phoneticPr fontId="3"/>
  </si>
  <si>
    <t>北</t>
    <rPh sb="0" eb="1">
      <t>キタ</t>
    </rPh>
    <phoneticPr fontId="3"/>
  </si>
  <si>
    <t>東</t>
    <rPh sb="0" eb="1">
      <t>ヒガシ</t>
    </rPh>
    <phoneticPr fontId="3"/>
  </si>
  <si>
    <t>南</t>
    <rPh sb="0" eb="1">
      <t>ミナミ</t>
    </rPh>
    <phoneticPr fontId="3"/>
  </si>
  <si>
    <t>西</t>
    <rPh sb="0" eb="1">
      <t>ニシ</t>
    </rPh>
    <phoneticPr fontId="3"/>
  </si>
  <si>
    <t>真上</t>
    <rPh sb="0" eb="2">
      <t>マウエ</t>
    </rPh>
    <phoneticPr fontId="3"/>
  </si>
  <si>
    <t>認定書等（品確法）の活用（第三面に記入）</t>
    <phoneticPr fontId="3"/>
  </si>
  <si>
    <t>（※黄色の枠内に記入してください、オレンジの枠内はリストより選択してください）</t>
    <rPh sb="2" eb="4">
      <t>キイロ</t>
    </rPh>
    <rPh sb="5" eb="7">
      <t>ワクナイ</t>
    </rPh>
    <rPh sb="8" eb="10">
      <t>キニュウ</t>
    </rPh>
    <rPh sb="22" eb="24">
      <t>ワクナイ</t>
    </rPh>
    <rPh sb="30" eb="32">
      <t>センタク</t>
    </rPh>
    <phoneticPr fontId="4"/>
  </si>
  <si>
    <t>シート見出しの色</t>
    <rPh sb="3" eb="5">
      <t>ミダ</t>
    </rPh>
    <rPh sb="7" eb="8">
      <t>イロ</t>
    </rPh>
    <phoneticPr fontId="3"/>
  </si>
  <si>
    <t xml:space="preserve"> →赤色のシートは、必須項目ですので、必ず入力し、プリントアウトして下さい。</t>
    <rPh sb="2" eb="3">
      <t>アカ</t>
    </rPh>
    <rPh sb="10" eb="12">
      <t>ヒッス</t>
    </rPh>
    <rPh sb="12" eb="14">
      <t>コウモク</t>
    </rPh>
    <rPh sb="19" eb="20">
      <t>カナラ</t>
    </rPh>
    <rPh sb="21" eb="23">
      <t>ニュウリョク</t>
    </rPh>
    <rPh sb="34" eb="35">
      <t>クダ</t>
    </rPh>
    <phoneticPr fontId="3"/>
  </si>
  <si>
    <t xml:space="preserve"> →黄色のシートは、選択項目ですので、選択した項目の記載のあるシートのみ入力し、プリントアウトしてください。</t>
    <rPh sb="10" eb="12">
      <t>センタク</t>
    </rPh>
    <rPh sb="12" eb="14">
      <t>コウモク</t>
    </rPh>
    <rPh sb="19" eb="21">
      <t>センタク</t>
    </rPh>
    <rPh sb="23" eb="25">
      <t>コウモク</t>
    </rPh>
    <rPh sb="26" eb="28">
      <t>キサイ</t>
    </rPh>
    <rPh sb="36" eb="38">
      <t>ニュウリョク</t>
    </rPh>
    <phoneticPr fontId="3"/>
  </si>
  <si>
    <t xml:space="preserve"> →水色のシートは、選択項目内の補助計算書ですので、選択した項目の記載のあるシートのみ入力し、プリントアウトしてください。</t>
    <rPh sb="2" eb="3">
      <t>ミズ</t>
    </rPh>
    <rPh sb="10" eb="12">
      <t>センタク</t>
    </rPh>
    <rPh sb="12" eb="14">
      <t>コウモク</t>
    </rPh>
    <rPh sb="14" eb="15">
      <t>ナイ</t>
    </rPh>
    <rPh sb="16" eb="18">
      <t>ホジョ</t>
    </rPh>
    <rPh sb="18" eb="21">
      <t>ケイサンショ</t>
    </rPh>
    <rPh sb="26" eb="28">
      <t>センタク</t>
    </rPh>
    <rPh sb="30" eb="32">
      <t>コウモク</t>
    </rPh>
    <rPh sb="33" eb="35">
      <t>キサイ</t>
    </rPh>
    <rPh sb="43" eb="45">
      <t>ニュウリョク</t>
    </rPh>
    <phoneticPr fontId="3"/>
  </si>
  <si>
    <t>相当スラブ厚：0:該当なし　a:27cm以上　b:20cm以上　c:15cm以上　d:11cm以上　e:その他</t>
    <phoneticPr fontId="3"/>
  </si>
  <si>
    <t>限界耐力計算</t>
    <rPh sb="0" eb="2">
      <t>ゲンカイ</t>
    </rPh>
    <rPh sb="2" eb="4">
      <t>タイリョク</t>
    </rPh>
    <rPh sb="4" eb="6">
      <t>ケイサン</t>
    </rPh>
    <phoneticPr fontId="4"/>
  </si>
  <si>
    <t>保有水平耐力計算（ルート3）</t>
    <rPh sb="0" eb="2">
      <t>ホユウ</t>
    </rPh>
    <rPh sb="2" eb="4">
      <t>スイヘイ</t>
    </rPh>
    <rPh sb="4" eb="6">
      <t>タイリョク</t>
    </rPh>
    <rPh sb="6" eb="8">
      <t>ケイサン</t>
    </rPh>
    <phoneticPr fontId="4"/>
  </si>
  <si>
    <t>許容応力度等計算（ルート2）</t>
    <rPh sb="0" eb="2">
      <t>キョヨウ</t>
    </rPh>
    <rPh sb="2" eb="4">
      <t>オウリョク</t>
    </rPh>
    <rPh sb="4" eb="5">
      <t>ド</t>
    </rPh>
    <rPh sb="5" eb="6">
      <t>トウ</t>
    </rPh>
    <rPh sb="6" eb="8">
      <t>ケイサン</t>
    </rPh>
    <phoneticPr fontId="4"/>
  </si>
  <si>
    <t>許容応力度計算（ルート1）</t>
    <rPh sb="0" eb="2">
      <t>キョヨウ</t>
    </rPh>
    <rPh sb="2" eb="4">
      <t>オウリョク</t>
    </rPh>
    <rPh sb="4" eb="5">
      <t>ド</t>
    </rPh>
    <rPh sb="5" eb="7">
      <t>ケイサン</t>
    </rPh>
    <phoneticPr fontId="4"/>
  </si>
  <si>
    <t>その他の計算方法</t>
    <rPh sb="2" eb="3">
      <t>ホカ</t>
    </rPh>
    <rPh sb="4" eb="6">
      <t>ケイサン</t>
    </rPh>
    <rPh sb="6" eb="8">
      <t>ホウホウ</t>
    </rPh>
    <phoneticPr fontId="4"/>
  </si>
  <si>
    <t>大臣認定書（基準法）の活用</t>
    <rPh sb="0" eb="2">
      <t>ダイジン</t>
    </rPh>
    <rPh sb="2" eb="5">
      <t>ニンテイショ</t>
    </rPh>
    <rPh sb="6" eb="9">
      <t>キジュンホウ</t>
    </rPh>
    <rPh sb="11" eb="13">
      <t>カツヨウ</t>
    </rPh>
    <phoneticPr fontId="4"/>
  </si>
  <si>
    <t>構造種別</t>
    <rPh sb="0" eb="2">
      <t>コウゾウ</t>
    </rPh>
    <rPh sb="2" eb="4">
      <t>シュベツ</t>
    </rPh>
    <phoneticPr fontId="4"/>
  </si>
  <si>
    <t>認定書等（品確法）の活用（第三面に記入）</t>
    <rPh sb="5" eb="8">
      <t>ヒンカクホウ</t>
    </rPh>
    <rPh sb="13" eb="14">
      <t>ダイ</t>
    </rPh>
    <rPh sb="14" eb="15">
      <t>３</t>
    </rPh>
    <rPh sb="15" eb="16">
      <t>メン</t>
    </rPh>
    <rPh sb="17" eb="19">
      <t>キニュウ</t>
    </rPh>
    <phoneticPr fontId="4"/>
  </si>
  <si>
    <t>コンクリート</t>
    <phoneticPr fontId="3"/>
  </si>
  <si>
    <t>・</t>
    <phoneticPr fontId="3"/>
  </si>
  <si>
    <t>セメント</t>
    <phoneticPr fontId="3"/>
  </si>
  <si>
    <t>コンクリート</t>
    <phoneticPr fontId="3"/>
  </si>
  <si>
    <t>種類</t>
    <rPh sb="0" eb="2">
      <t>シュルイ</t>
    </rPh>
    <phoneticPr fontId="3"/>
  </si>
  <si>
    <t>セメント</t>
    <phoneticPr fontId="3"/>
  </si>
  <si>
    <t>最小かぶり厚さ</t>
    <rPh sb="0" eb="2">
      <t>サイショウ</t>
    </rPh>
    <rPh sb="5" eb="6">
      <t>アツ</t>
    </rPh>
    <phoneticPr fontId="3"/>
  </si>
  <si>
    <t>コンクリートの種類</t>
    <rPh sb="7" eb="9">
      <t>シュルイ</t>
    </rPh>
    <phoneticPr fontId="4"/>
  </si>
  <si>
    <t>普通コンクリート</t>
    <rPh sb="0" eb="2">
      <t>フツウ</t>
    </rPh>
    <phoneticPr fontId="4"/>
  </si>
  <si>
    <t>軽量コンクリート</t>
    <rPh sb="0" eb="2">
      <t>ケイリョウ</t>
    </rPh>
    <phoneticPr fontId="4"/>
  </si>
  <si>
    <t>セメントの種類</t>
    <rPh sb="5" eb="7">
      <t>シュルイ</t>
    </rPh>
    <phoneticPr fontId="4"/>
  </si>
  <si>
    <t>普通ﾎﾟﾙﾄﾗﾝﾄﾞｾﾒﾝﾄ</t>
    <rPh sb="0" eb="2">
      <t>フツウ</t>
    </rPh>
    <phoneticPr fontId="4"/>
  </si>
  <si>
    <t>ﾌﾗｲｱｯｼｭｾﾒﾝﾄ</t>
    <phoneticPr fontId="3"/>
  </si>
  <si>
    <t>中庸熱･低熱ﾎﾟﾙﾄﾗﾝﾄﾞｾﾒﾝﾄ</t>
    <rPh sb="0" eb="2">
      <t>チュウヨウ</t>
    </rPh>
    <rPh sb="2" eb="3">
      <t>ネツ</t>
    </rPh>
    <rPh sb="4" eb="6">
      <t>テイネツ</t>
    </rPh>
    <phoneticPr fontId="4"/>
  </si>
  <si>
    <t>高炉ｾﾒﾝﾄ</t>
    <phoneticPr fontId="3"/>
  </si>
  <si>
    <t>その他のﾎﾟﾙﾄﾗﾝﾄﾞｾﾒﾝﾄ</t>
    <rPh sb="2" eb="3">
      <t>ホカ</t>
    </rPh>
    <phoneticPr fontId="4"/>
  </si>
  <si>
    <t>水セメント比</t>
    <rPh sb="0" eb="1">
      <t>ミズ</t>
    </rPh>
    <rPh sb="5" eb="6">
      <t>ヒ</t>
    </rPh>
    <phoneticPr fontId="4"/>
  </si>
  <si>
    <t>50％以下</t>
    <rPh sb="3" eb="5">
      <t>イカ</t>
    </rPh>
    <phoneticPr fontId="4"/>
  </si>
  <si>
    <t>55％以下</t>
    <rPh sb="3" eb="5">
      <t>イカ</t>
    </rPh>
    <phoneticPr fontId="4"/>
  </si>
  <si>
    <t>60％以下</t>
    <rPh sb="3" eb="5">
      <t>イカ</t>
    </rPh>
    <phoneticPr fontId="4"/>
  </si>
  <si>
    <t>最小かぶり厚さ</t>
    <rPh sb="0" eb="2">
      <t>サイショウ</t>
    </rPh>
    <rPh sb="5" eb="6">
      <t>アツ</t>
    </rPh>
    <phoneticPr fontId="4"/>
  </si>
  <si>
    <t>水セメント比に応じたかぶり厚さを確保</t>
    <phoneticPr fontId="4"/>
  </si>
  <si>
    <t>施工誤差を考慮した設計かぶり厚さを設定している</t>
    <phoneticPr fontId="4"/>
  </si>
  <si>
    <t>設計かぶり厚さ</t>
    <rPh sb="0" eb="2">
      <t>セッケイ</t>
    </rPh>
    <rPh sb="5" eb="6">
      <t>アツ</t>
    </rPh>
    <phoneticPr fontId="3"/>
  </si>
  <si>
    <t>コンクリートの品質</t>
    <rPh sb="7" eb="9">
      <t>ヒンシツ</t>
    </rPh>
    <phoneticPr fontId="3"/>
  </si>
  <si>
    <t>スランプ</t>
    <phoneticPr fontId="3"/>
  </si>
  <si>
    <t>単位水量</t>
    <rPh sb="0" eb="2">
      <t>タンイ</t>
    </rPh>
    <rPh sb="2" eb="4">
      <t>スイリョウ</t>
    </rPh>
    <phoneticPr fontId="3"/>
  </si>
  <si>
    <t>１８５kg/m3 以下</t>
    <phoneticPr fontId="3"/>
  </si>
  <si>
    <t>空気量</t>
    <rPh sb="0" eb="2">
      <t>クウキ</t>
    </rPh>
    <rPh sb="2" eb="3">
      <t>リョウ</t>
    </rPh>
    <phoneticPr fontId="3"/>
  </si>
  <si>
    <t>4～6％</t>
    <phoneticPr fontId="3"/>
  </si>
  <si>
    <t>施工計画</t>
    <rPh sb="0" eb="2">
      <t>セコウ</t>
    </rPh>
    <rPh sb="2" eb="4">
      <t>ケイカク</t>
    </rPh>
    <phoneticPr fontId="3"/>
  </si>
  <si>
    <t>コンクリートの充填方法等</t>
    <rPh sb="7" eb="9">
      <t>ジュウテン</t>
    </rPh>
    <rPh sb="9" eb="11">
      <t>ホウホウ</t>
    </rPh>
    <rPh sb="11" eb="12">
      <t>トウ</t>
    </rPh>
    <phoneticPr fontId="3"/>
  </si>
  <si>
    <t>打込・締め固め方法、打継ぎ部の処理方法、養生方法</t>
    <rPh sb="0" eb="2">
      <t>ウチコミ</t>
    </rPh>
    <rPh sb="3" eb="4">
      <t>シ</t>
    </rPh>
    <rPh sb="5" eb="6">
      <t>カタ</t>
    </rPh>
    <rPh sb="7" eb="9">
      <t>ホウホウ</t>
    </rPh>
    <rPh sb="10" eb="12">
      <t>ウチツギ</t>
    </rPh>
    <rPh sb="13" eb="14">
      <t>ブ</t>
    </rPh>
    <rPh sb="15" eb="17">
      <t>ショリ</t>
    </rPh>
    <rPh sb="17" eb="19">
      <t>ホウホウ</t>
    </rPh>
    <rPh sb="20" eb="22">
      <t>ヨウジョウ</t>
    </rPh>
    <rPh sb="22" eb="24">
      <t>ホウホウ</t>
    </rPh>
    <phoneticPr fontId="4"/>
  </si>
  <si>
    <t>JASS５－７節、８節に準拠</t>
    <rPh sb="7" eb="8">
      <t>セツ</t>
    </rPh>
    <rPh sb="10" eb="11">
      <t>セツ</t>
    </rPh>
    <rPh sb="12" eb="14">
      <t>ジュンキョ</t>
    </rPh>
    <phoneticPr fontId="4"/>
  </si>
  <si>
    <t>建築基準法施行令第37条、第72条、第74条、第75条、第79条、</t>
    <phoneticPr fontId="4"/>
  </si>
  <si>
    <t>第79条の3及び第80条の2の規定に適合</t>
    <phoneticPr fontId="3"/>
  </si>
  <si>
    <t>認定書等（品確法）の活用（第三面に記入）</t>
    <rPh sb="5" eb="8">
      <t>ヒンカクホウ</t>
    </rPh>
    <rPh sb="14" eb="15">
      <t>３</t>
    </rPh>
    <rPh sb="15" eb="16">
      <t>メン</t>
    </rPh>
    <phoneticPr fontId="4"/>
  </si>
  <si>
    <t>構造躯体</t>
    <rPh sb="0" eb="2">
      <t>コウゾウ</t>
    </rPh>
    <rPh sb="2" eb="4">
      <t>クタイ</t>
    </rPh>
    <phoneticPr fontId="3"/>
  </si>
  <si>
    <t>鋼材の厚さ</t>
    <rPh sb="0" eb="2">
      <t>コウザイ</t>
    </rPh>
    <rPh sb="3" eb="4">
      <t>アツ</t>
    </rPh>
    <phoneticPr fontId="3"/>
  </si>
  <si>
    <t>（最小）</t>
    <rPh sb="1" eb="3">
      <t>サイショウ</t>
    </rPh>
    <phoneticPr fontId="3"/>
  </si>
  <si>
    <t>一般部</t>
    <rPh sb="0" eb="2">
      <t>イッパン</t>
    </rPh>
    <rPh sb="2" eb="3">
      <t>ブ</t>
    </rPh>
    <phoneticPr fontId="4"/>
  </si>
  <si>
    <t>鋼材の厚さに応じた防錆措置が講じられている</t>
    <phoneticPr fontId="3"/>
  </si>
  <si>
    <t>その他特認等</t>
    <phoneticPr fontId="3"/>
  </si>
  <si>
    <t>柱脚部</t>
    <rPh sb="0" eb="2">
      <t>チュウキャク</t>
    </rPh>
    <rPh sb="2" eb="3">
      <t>ブ</t>
    </rPh>
    <phoneticPr fontId="4"/>
  </si>
  <si>
    <t>防湿方法</t>
    <phoneticPr fontId="4"/>
  </si>
  <si>
    <t>水セメント比・</t>
    <rPh sb="0" eb="1">
      <t>ミズ</t>
    </rPh>
    <rPh sb="5" eb="6">
      <t>ヒ</t>
    </rPh>
    <phoneticPr fontId="3"/>
  </si>
  <si>
    <t>構造部材等</t>
    <rPh sb="0" eb="2">
      <t>コウゾウ</t>
    </rPh>
    <rPh sb="2" eb="4">
      <t>ブザイ</t>
    </rPh>
    <rPh sb="4" eb="5">
      <t>トウ</t>
    </rPh>
    <phoneticPr fontId="4"/>
  </si>
  <si>
    <t>建築基準法施行令第37条及び第80条の2の規定に適合</t>
    <rPh sb="0" eb="2">
      <t>ケンチク</t>
    </rPh>
    <rPh sb="2" eb="5">
      <t>キジュンホウ</t>
    </rPh>
    <rPh sb="5" eb="8">
      <t>シコウレイ</t>
    </rPh>
    <rPh sb="8" eb="9">
      <t>ダイ</t>
    </rPh>
    <rPh sb="11" eb="12">
      <t>ジョウ</t>
    </rPh>
    <rPh sb="12" eb="13">
      <t>オヨ</t>
    </rPh>
    <rPh sb="14" eb="15">
      <t>ダイ</t>
    </rPh>
    <rPh sb="17" eb="18">
      <t>ジョウ</t>
    </rPh>
    <rPh sb="21" eb="23">
      <t>キテイ</t>
    </rPh>
    <rPh sb="24" eb="26">
      <t>テキゴウ</t>
    </rPh>
    <phoneticPr fontId="4"/>
  </si>
  <si>
    <t>その他の構造部材等</t>
    <rPh sb="2" eb="3">
      <t>ホカ</t>
    </rPh>
    <rPh sb="4" eb="6">
      <t>コウゾウ</t>
    </rPh>
    <rPh sb="6" eb="8">
      <t>ブザイ</t>
    </rPh>
    <rPh sb="8" eb="9">
      <t>トウ</t>
    </rPh>
    <phoneticPr fontId="4"/>
  </si>
  <si>
    <t>部材の設</t>
    <rPh sb="0" eb="2">
      <t>ブザイ</t>
    </rPh>
    <rPh sb="3" eb="4">
      <t>セツ</t>
    </rPh>
    <phoneticPr fontId="3"/>
  </si>
  <si>
    <t>計・配筋</t>
    <phoneticPr fontId="3"/>
  </si>
  <si>
    <t>自己評価書・設計内容説明書【共同住宅等－住棟評価用】（鉄骨造用）</t>
    <rPh sb="0" eb="2">
      <t>ジコ</t>
    </rPh>
    <rPh sb="2" eb="4">
      <t>ヒョウカ</t>
    </rPh>
    <rPh sb="4" eb="5">
      <t>ショ</t>
    </rPh>
    <rPh sb="6" eb="8">
      <t>セッケイ</t>
    </rPh>
    <rPh sb="8" eb="10">
      <t>ナイヨウ</t>
    </rPh>
    <rPh sb="10" eb="13">
      <t>セツメイショ</t>
    </rPh>
    <rPh sb="14" eb="16">
      <t>キョウドウ</t>
    </rPh>
    <rPh sb="16" eb="18">
      <t>ジュウタク</t>
    </rPh>
    <rPh sb="18" eb="19">
      <t>トウ</t>
    </rPh>
    <rPh sb="20" eb="22">
      <t>ジュウトウ</t>
    </rPh>
    <rPh sb="22" eb="25">
      <t>ヒョウカヨウ</t>
    </rPh>
    <rPh sb="27" eb="30">
      <t>テッコツゾウ</t>
    </rPh>
    <rPh sb="30" eb="31">
      <t>ヨウ</t>
    </rPh>
    <rPh sb="31" eb="32">
      <t>ホウヨウ</t>
    </rPh>
    <phoneticPr fontId="4"/>
  </si>
  <si>
    <t>注：地階を除く最下階の柱脚部が対象</t>
    <phoneticPr fontId="3"/>
  </si>
  <si>
    <t>注：柱・梁・筋かい以外の部分に使用されている鋼材</t>
    <phoneticPr fontId="3"/>
  </si>
  <si>
    <t>）〕</t>
  </si>
  <si>
    <t>床下換気措置</t>
    <phoneticPr fontId="3"/>
  </si>
  <si>
    <t>①「居室部分の面積」（Ａ）には、台所の面積を含む。一方、トイレ、浴室等の非居室部分の面積は含まない。</t>
    <phoneticPr fontId="3"/>
  </si>
  <si>
    <t>（A)</t>
    <phoneticPr fontId="3"/>
  </si>
  <si>
    <t>（B)</t>
    <phoneticPr fontId="3"/>
  </si>
  <si>
    <t>（C)</t>
    <phoneticPr fontId="3"/>
  </si>
  <si>
    <t>※共用部分の専用使用部分（例えば、専用ポーチ、バルコニーなど）</t>
    <phoneticPr fontId="3"/>
  </si>
  <si>
    <t>バルコニー等専用使用部分の面積</t>
    <phoneticPr fontId="3"/>
  </si>
  <si>
    <t>居室部分の面積</t>
    <phoneticPr fontId="3"/>
  </si>
  <si>
    <t>トイレ、浴室等の非居室部分の面積</t>
    <phoneticPr fontId="3"/>
  </si>
  <si>
    <t>（住戸部分）居室の床面積等の入力について</t>
    <rPh sb="1" eb="3">
      <t>ジュウコ</t>
    </rPh>
    <rPh sb="3" eb="5">
      <t>ブブン</t>
    </rPh>
    <rPh sb="6" eb="8">
      <t>キョシツ</t>
    </rPh>
    <rPh sb="9" eb="12">
      <t>ユカメンセキ</t>
    </rPh>
    <rPh sb="12" eb="13">
      <t>トウ</t>
    </rPh>
    <rPh sb="14" eb="16">
      <t>ニュウリョク</t>
    </rPh>
    <phoneticPr fontId="3"/>
  </si>
  <si>
    <t xml:space="preserve">②「専用部分の床面積」には、（Ａ）＋（Ｃ）の合計を記入する。ここで（Ｃ）とは、トイレ、浴室等の非居室部分の面積である。 </t>
    <phoneticPr fontId="3"/>
  </si>
  <si>
    <t>③「バルコニー等専用使用部分の面積」（Ｂ）には、共用部分の専用使用部分（例えば、専用ポーチ、バルコニーなど）の面積を記入する。</t>
    <phoneticPr fontId="3"/>
  </si>
  <si>
    <t xml:space="preserve">④「合計床面積」には、（Ａ）＋（Ｂ）＋（Ｃ）の合計を記入する。ここで（Ｃ）とは、トイレ、浴室等の非居室部分の面積である。 </t>
    <rPh sb="2" eb="4">
      <t>ゴウケイ</t>
    </rPh>
    <rPh sb="4" eb="7">
      <t>ユカメンセキ</t>
    </rPh>
    <phoneticPr fontId="3"/>
  </si>
  <si>
    <t>※設計評価申請書　第4面　3.専用部分の床面積等　「専用部分の床面積」は、（Ａ）＋（Ｂ）＋（Ｃ）の合計となる。</t>
    <rPh sb="1" eb="3">
      <t>セッケイ</t>
    </rPh>
    <rPh sb="3" eb="5">
      <t>ヒョウカ</t>
    </rPh>
    <rPh sb="5" eb="8">
      <t>シンセイショ</t>
    </rPh>
    <rPh sb="9" eb="10">
      <t>ダイ</t>
    </rPh>
    <rPh sb="11" eb="12">
      <t>メン</t>
    </rPh>
    <rPh sb="15" eb="17">
      <t>センヨウ</t>
    </rPh>
    <rPh sb="17" eb="19">
      <t>ブブン</t>
    </rPh>
    <rPh sb="20" eb="23">
      <t>ユカメンセキ</t>
    </rPh>
    <rPh sb="23" eb="24">
      <t>トウ</t>
    </rPh>
    <rPh sb="26" eb="28">
      <t>センヨウ</t>
    </rPh>
    <rPh sb="28" eb="30">
      <t>ブブン</t>
    </rPh>
    <rPh sb="31" eb="34">
      <t>ユカメンセキ</t>
    </rPh>
    <phoneticPr fontId="3"/>
  </si>
  <si>
    <t xml:space="preserve">   自己評価書に入力・添付頂きましたら、申請書第4面は省略可能です。</t>
    <rPh sb="3" eb="5">
      <t>ジコ</t>
    </rPh>
    <rPh sb="5" eb="8">
      <t>ヒョウカショ</t>
    </rPh>
    <rPh sb="9" eb="11">
      <t>ニュウリョク</t>
    </rPh>
    <rPh sb="12" eb="14">
      <t>テンプ</t>
    </rPh>
    <rPh sb="14" eb="15">
      <t>イタダ</t>
    </rPh>
    <rPh sb="21" eb="24">
      <t>シンセイショ</t>
    </rPh>
    <rPh sb="24" eb="25">
      <t>ダイ</t>
    </rPh>
    <rPh sb="26" eb="27">
      <t>メン</t>
    </rPh>
    <rPh sb="28" eb="30">
      <t>ショウリャク</t>
    </rPh>
    <rPh sb="30" eb="32">
      <t>カノウ</t>
    </rPh>
    <phoneticPr fontId="3"/>
  </si>
  <si>
    <t>居室の床面積(A)</t>
    <rPh sb="0" eb="2">
      <t>キョシツ</t>
    </rPh>
    <rPh sb="3" eb="6">
      <t>ユカメンセキ</t>
    </rPh>
    <phoneticPr fontId="4"/>
  </si>
  <si>
    <t>専用部分の面積(A+C)</t>
    <rPh sb="0" eb="2">
      <t>センヨウ</t>
    </rPh>
    <rPh sb="2" eb="4">
      <t>ブブン</t>
    </rPh>
    <rPh sb="5" eb="7">
      <t>メンセキ</t>
    </rPh>
    <phoneticPr fontId="4"/>
  </si>
  <si>
    <r>
      <rPr>
        <sz val="7.5"/>
        <rFont val="ＭＳ ゴシック"/>
        <family val="3"/>
        <charset val="128"/>
      </rPr>
      <t>バルコニー等専用使用部分の面積</t>
    </r>
    <r>
      <rPr>
        <sz val="8"/>
        <rFont val="ＭＳ ゴシック"/>
        <family val="3"/>
        <charset val="128"/>
      </rPr>
      <t>(B)</t>
    </r>
    <rPh sb="5" eb="6">
      <t>ナド</t>
    </rPh>
    <rPh sb="6" eb="8">
      <t>センヨウ</t>
    </rPh>
    <rPh sb="8" eb="10">
      <t>シヨウ</t>
    </rPh>
    <rPh sb="10" eb="12">
      <t>ブブン</t>
    </rPh>
    <rPh sb="13" eb="15">
      <t>メンセキ</t>
    </rPh>
    <phoneticPr fontId="4"/>
  </si>
  <si>
    <t>合計床面積(A+B+C)</t>
    <rPh sb="0" eb="2">
      <t>ゴウケイ</t>
    </rPh>
    <rPh sb="2" eb="5">
      <t>ユカメンセキ</t>
    </rPh>
    <phoneticPr fontId="4"/>
  </si>
  <si>
    <t>４－１</t>
    <phoneticPr fontId="4"/>
  </si>
  <si>
    <t>５－１</t>
    <phoneticPr fontId="4"/>
  </si>
  <si>
    <t>断熱等</t>
    <phoneticPr fontId="4"/>
  </si>
  <si>
    <t>性能等級</t>
    <phoneticPr fontId="4"/>
  </si>
  <si>
    <t>）地域</t>
    <phoneticPr fontId="4"/>
  </si>
  <si>
    <t>)</t>
    <phoneticPr fontId="4"/>
  </si>
  <si>
    <t>結露防止
対策</t>
    <phoneticPr fontId="4"/>
  </si>
  <si>
    <t>防湿層</t>
    <phoneticPr fontId="4"/>
  </si>
  <si>
    <t>防湿層の設置</t>
    <phoneticPr fontId="4"/>
  </si>
  <si>
    <t>の設置</t>
    <phoneticPr fontId="4"/>
  </si>
  <si>
    <t>５－２</t>
    <phoneticPr fontId="4"/>
  </si>
  <si>
    <t>※自己評価書に入力した等級等が、設計内容説明書に反映されるようになっています。必ず、自己評価書を先に入力をお願い致します。</t>
    <rPh sb="1" eb="3">
      <t>ジコ</t>
    </rPh>
    <rPh sb="3" eb="5">
      <t>ヒョウカ</t>
    </rPh>
    <rPh sb="5" eb="6">
      <t>ショ</t>
    </rPh>
    <rPh sb="7" eb="9">
      <t>ニュウリョク</t>
    </rPh>
    <rPh sb="11" eb="13">
      <t>トウキュウ</t>
    </rPh>
    <rPh sb="13" eb="14">
      <t>トウ</t>
    </rPh>
    <rPh sb="16" eb="23">
      <t>セッケイナイヨウセツメイショ</t>
    </rPh>
    <rPh sb="24" eb="26">
      <t>ハンエイ</t>
    </rPh>
    <rPh sb="39" eb="40">
      <t>カナラ</t>
    </rPh>
    <rPh sb="42" eb="44">
      <t>ジコ</t>
    </rPh>
    <rPh sb="44" eb="46">
      <t>ヒョウカ</t>
    </rPh>
    <rPh sb="46" eb="47">
      <t>ショ</t>
    </rPh>
    <rPh sb="48" eb="49">
      <t>サキ</t>
    </rPh>
    <rPh sb="50" eb="52">
      <t>ニュウリョク</t>
    </rPh>
    <rPh sb="54" eb="55">
      <t>ネガイ</t>
    </rPh>
    <rPh sb="56" eb="57">
      <t>タ</t>
    </rPh>
    <phoneticPr fontId="3"/>
  </si>
  <si>
    <t>申請書第四面　住戸に関する事項　に記載すべき事項を明示した書面とする</t>
    <rPh sb="4" eb="5">
      <t>4</t>
    </rPh>
    <phoneticPr fontId="3"/>
  </si>
  <si>
    <t>申請書第二面・第四面に記載すべき事項を明示した書面とする</t>
    <rPh sb="0" eb="3">
      <t>シンセイショ</t>
    </rPh>
    <rPh sb="7" eb="10">
      <t>ダイヨンメン</t>
    </rPh>
    <rPh sb="11" eb="13">
      <t>キサイ</t>
    </rPh>
    <rPh sb="16" eb="18">
      <t>ジコウ</t>
    </rPh>
    <rPh sb="19" eb="21">
      <t>メイジ</t>
    </rPh>
    <rPh sb="23" eb="25">
      <t>ショメン</t>
    </rPh>
    <phoneticPr fontId="3"/>
  </si>
  <si>
    <t>※第二面（別紙）　性能評価を希望する性能表示事項　を兼ねる場合は、チェックを入れて下さい。</t>
    <rPh sb="38" eb="39">
      <t>イ</t>
    </rPh>
    <rPh sb="41" eb="42">
      <t>クダ</t>
    </rPh>
    <phoneticPr fontId="3"/>
  </si>
  <si>
    <t>【地盤の液状化に関する情報提供】</t>
    <phoneticPr fontId="3"/>
  </si>
  <si>
    <t>地盤の液状化に関する情報提供を行う（情報提供の内容は申出書（別添）による）</t>
    <phoneticPr fontId="3"/>
  </si>
  <si>
    <t>地盤の液状化に関する情報提供を行わない</t>
    <phoneticPr fontId="3"/>
  </si>
  <si>
    <t>A</t>
    <phoneticPr fontId="3"/>
  </si>
  <si>
    <t>５温熱環境・エネルギー消費量</t>
    <rPh sb="11" eb="14">
      <t>ショウヒリョウ</t>
    </rPh>
    <phoneticPr fontId="4"/>
  </si>
  <si>
    <t>スクリューウエイト貫入試験000</t>
  </si>
  <si>
    <t>[1|7]</t>
    <phoneticPr fontId="4"/>
  </si>
  <si>
    <t>低減値</t>
    <rPh sb="0" eb="3">
      <t>テイゲンチ</t>
    </rPh>
    <phoneticPr fontId="3"/>
  </si>
  <si>
    <t>㎜</t>
    <phoneticPr fontId="3"/>
  </si>
  <si>
    <t>現場実測値
(mm)</t>
    <rPh sb="0" eb="2">
      <t>ゲンバ</t>
    </rPh>
    <rPh sb="2" eb="5">
      <t>ジッソクチ</t>
    </rPh>
    <phoneticPr fontId="4"/>
  </si>
  <si>
    <t>現場
確認</t>
    <rPh sb="0" eb="2">
      <t>ゲンバ</t>
    </rPh>
    <rPh sb="3" eb="5">
      <t>カクニン</t>
    </rPh>
    <phoneticPr fontId="4"/>
  </si>
  <si>
    <t>躯体天井高一覧表（建設評価）</t>
    <rPh sb="0" eb="1">
      <t>ク</t>
    </rPh>
    <rPh sb="1" eb="2">
      <t>タイ</t>
    </rPh>
    <rPh sb="2" eb="4">
      <t>テンジョウ</t>
    </rPh>
    <rPh sb="4" eb="5">
      <t>タカ</t>
    </rPh>
    <rPh sb="5" eb="7">
      <t>イチラン</t>
    </rPh>
    <rPh sb="7" eb="8">
      <t>ヒョウ</t>
    </rPh>
    <rPh sb="9" eb="11">
      <t>ケンセツ</t>
    </rPh>
    <rPh sb="11" eb="13">
      <t>ヒョウカ</t>
    </rPh>
    <phoneticPr fontId="4"/>
  </si>
  <si>
    <t>躯体天井高一覧表（設計評価）</t>
    <rPh sb="0" eb="1">
      <t>ク</t>
    </rPh>
    <rPh sb="1" eb="2">
      <t>タイ</t>
    </rPh>
    <rPh sb="2" eb="4">
      <t>テンジョウ</t>
    </rPh>
    <rPh sb="4" eb="5">
      <t>タカ</t>
    </rPh>
    <rPh sb="5" eb="7">
      <t>イチラン</t>
    </rPh>
    <rPh sb="7" eb="8">
      <t>ヒョウ</t>
    </rPh>
    <rPh sb="9" eb="13">
      <t>セッケイヒョウカ</t>
    </rPh>
    <phoneticPr fontId="4"/>
  </si>
  <si>
    <t>（※黄色の枠内に記入してください。その他の数値は設計時のシートの数値が反映されます。設計時の数値が変更になる場合は、変更手続きをしてください。）</t>
    <rPh sb="2" eb="4">
      <t>キイロ</t>
    </rPh>
    <rPh sb="5" eb="7">
      <t>ワクナイ</t>
    </rPh>
    <rPh sb="8" eb="10">
      <t>キニュウ</t>
    </rPh>
    <rPh sb="19" eb="20">
      <t>ホカ</t>
    </rPh>
    <rPh sb="21" eb="23">
      <t>スウチ</t>
    </rPh>
    <rPh sb="24" eb="26">
      <t>セッケイ</t>
    </rPh>
    <rPh sb="26" eb="27">
      <t>ジ</t>
    </rPh>
    <rPh sb="32" eb="34">
      <t>スウチ</t>
    </rPh>
    <rPh sb="35" eb="37">
      <t>ハンエイ</t>
    </rPh>
    <rPh sb="42" eb="45">
      <t>セッケイジ</t>
    </rPh>
    <rPh sb="46" eb="48">
      <t>スウチ</t>
    </rPh>
    <rPh sb="49" eb="51">
      <t>ヘンコウ</t>
    </rPh>
    <rPh sb="54" eb="56">
      <t>バアイ</t>
    </rPh>
    <rPh sb="58" eb="62">
      <t>ヘンコウテツヅ</t>
    </rPh>
    <phoneticPr fontId="4"/>
  </si>
  <si>
    <t>自己評価書・設計内容説明書【共同住宅等－住棟評価用】（木造軸組・枠組壁工法用）</t>
    <rPh sb="0" eb="2">
      <t>ジコ</t>
    </rPh>
    <rPh sb="2" eb="4">
      <t>ヒョウカ</t>
    </rPh>
    <rPh sb="4" eb="5">
      <t>ショ</t>
    </rPh>
    <rPh sb="6" eb="8">
      <t>セッケイ</t>
    </rPh>
    <rPh sb="8" eb="10">
      <t>ナイヨウ</t>
    </rPh>
    <rPh sb="10" eb="13">
      <t>セツメイショ</t>
    </rPh>
    <rPh sb="14" eb="16">
      <t>キョウドウ</t>
    </rPh>
    <rPh sb="16" eb="18">
      <t>ジュウタク</t>
    </rPh>
    <rPh sb="18" eb="19">
      <t>トウ</t>
    </rPh>
    <rPh sb="20" eb="22">
      <t>ジュウトウ</t>
    </rPh>
    <rPh sb="22" eb="25">
      <t>ヒョウカヨウ</t>
    </rPh>
    <rPh sb="27" eb="29">
      <t>モクゾウ</t>
    </rPh>
    <rPh sb="29" eb="30">
      <t>ジク</t>
    </rPh>
    <rPh sb="30" eb="31">
      <t>クミ</t>
    </rPh>
    <rPh sb="32" eb="34">
      <t>ワクグ</t>
    </rPh>
    <rPh sb="34" eb="35">
      <t>カベ</t>
    </rPh>
    <rPh sb="35" eb="37">
      <t>コウホウ</t>
    </rPh>
    <rPh sb="37" eb="38">
      <t>ヨウ</t>
    </rPh>
    <phoneticPr fontId="4"/>
  </si>
  <si>
    <t>認定書等の活用（第三面に記入）</t>
    <rPh sb="8" eb="9">
      <t>ダイ</t>
    </rPh>
    <rPh sb="9" eb="10">
      <t>３</t>
    </rPh>
    <rPh sb="10" eb="11">
      <t>メン</t>
    </rPh>
    <rPh sb="12" eb="14">
      <t>キニュウ</t>
    </rPh>
    <phoneticPr fontId="4"/>
  </si>
  <si>
    <t>外壁の</t>
    <rPh sb="0" eb="2">
      <t>ガイヘキ</t>
    </rPh>
    <phoneticPr fontId="4"/>
  </si>
  <si>
    <t>外壁の構造等</t>
    <rPh sb="0" eb="2">
      <t>ガイヘキ</t>
    </rPh>
    <rPh sb="3" eb="5">
      <t>コウゾウ</t>
    </rPh>
    <rPh sb="5" eb="6">
      <t>トウ</t>
    </rPh>
    <phoneticPr fontId="4"/>
  </si>
  <si>
    <r>
      <t>外壁通気構造等</t>
    </r>
    <r>
      <rPr>
        <sz val="8"/>
        <rFont val="ＭＳ Ｐ明朝"/>
        <family val="1"/>
        <charset val="128"/>
      </rPr>
      <t>（真壁構造で90ｃｍ以上の軒の出がある場合を含む）</t>
    </r>
    <rPh sb="2" eb="4">
      <t>ツウキ</t>
    </rPh>
    <rPh sb="6" eb="7">
      <t>トウ</t>
    </rPh>
    <rPh sb="8" eb="9">
      <t>シン</t>
    </rPh>
    <rPh sb="9" eb="10">
      <t>カベ</t>
    </rPh>
    <rPh sb="10" eb="12">
      <t>コウゾウ</t>
    </rPh>
    <rPh sb="17" eb="19">
      <t>イジョウ</t>
    </rPh>
    <rPh sb="20" eb="21">
      <t>ノキ</t>
    </rPh>
    <rPh sb="22" eb="23">
      <t>デ</t>
    </rPh>
    <rPh sb="26" eb="28">
      <t>バアイ</t>
    </rPh>
    <rPh sb="29" eb="30">
      <t>フク</t>
    </rPh>
    <phoneticPr fontId="4"/>
  </si>
  <si>
    <t>軸組等</t>
    <rPh sb="0" eb="1">
      <t>ジク</t>
    </rPh>
    <rPh sb="1" eb="2">
      <t>クミ</t>
    </rPh>
    <rPh sb="2" eb="3">
      <t>ナド</t>
    </rPh>
    <phoneticPr fontId="4"/>
  </si>
  <si>
    <t>（地面から1m）</t>
    <rPh sb="1" eb="3">
      <t>ジメン</t>
    </rPh>
    <phoneticPr fontId="4"/>
  </si>
  <si>
    <t>製材、集成材等＋薬剤処理（現場処理可）</t>
    <rPh sb="0" eb="2">
      <t>セイザイ</t>
    </rPh>
    <rPh sb="3" eb="5">
      <t>シュウセイ</t>
    </rPh>
    <rPh sb="5" eb="6">
      <t>ザイ</t>
    </rPh>
    <rPh sb="6" eb="7">
      <t>トウ</t>
    </rPh>
    <rPh sb="8" eb="10">
      <t>ヤクザイ</t>
    </rPh>
    <rPh sb="10" eb="12">
      <t>ショリ</t>
    </rPh>
    <rPh sb="13" eb="15">
      <t>ゲンバ</t>
    </rPh>
    <rPh sb="15" eb="17">
      <t>ショリ</t>
    </rPh>
    <rPh sb="17" eb="18">
      <t>カ</t>
    </rPh>
    <phoneticPr fontId="4"/>
  </si>
  <si>
    <t>製材、集成材等＋小径13.5㎝</t>
    <rPh sb="0" eb="2">
      <t>セイザイ</t>
    </rPh>
    <rPh sb="3" eb="5">
      <t>シュウセイ</t>
    </rPh>
    <rPh sb="5" eb="6">
      <t>ザイ</t>
    </rPh>
    <rPh sb="6" eb="7">
      <t>トウ</t>
    </rPh>
    <rPh sb="8" eb="10">
      <t>ショウケイ</t>
    </rPh>
    <phoneticPr fontId="4"/>
  </si>
  <si>
    <t>Ｋ３以上の薬剤処理（工場処理）</t>
    <rPh sb="2" eb="4">
      <t>イジョウ</t>
    </rPh>
    <rPh sb="5" eb="7">
      <t>ヤクザイ</t>
    </rPh>
    <rPh sb="7" eb="9">
      <t>ショリ</t>
    </rPh>
    <rPh sb="10" eb="12">
      <t>コウジョウ</t>
    </rPh>
    <rPh sb="12" eb="14">
      <t>ショリ</t>
    </rPh>
    <phoneticPr fontId="4"/>
  </si>
  <si>
    <t>　</t>
    <phoneticPr fontId="4"/>
  </si>
  <si>
    <t>土台</t>
    <rPh sb="0" eb="2">
      <t>ドダイ</t>
    </rPh>
    <phoneticPr fontId="4"/>
  </si>
  <si>
    <t>防腐・防蟻</t>
    <rPh sb="0" eb="2">
      <t>ボウフ</t>
    </rPh>
    <rPh sb="3" eb="4">
      <t>ボウ</t>
    </rPh>
    <rPh sb="4" eb="5">
      <t>アリ</t>
    </rPh>
    <phoneticPr fontId="4"/>
  </si>
  <si>
    <t>土台に接する外壁下端水切り</t>
    <phoneticPr fontId="4"/>
  </si>
  <si>
    <t>処理</t>
    <rPh sb="0" eb="2">
      <t>ショリ</t>
    </rPh>
    <phoneticPr fontId="4"/>
  </si>
  <si>
    <t>耐久性区分Ｄ１のうち、ヒノキ等の高耐久樹種</t>
    <rPh sb="0" eb="3">
      <t>タイキュウセイ</t>
    </rPh>
    <rPh sb="3" eb="5">
      <t>クブン</t>
    </rPh>
    <rPh sb="14" eb="15">
      <t>トウ</t>
    </rPh>
    <rPh sb="16" eb="19">
      <t>コウタイキュウ</t>
    </rPh>
    <rPh sb="19" eb="21">
      <t>ジュシュ</t>
    </rPh>
    <phoneticPr fontId="4"/>
  </si>
  <si>
    <t>浴室・</t>
    <rPh sb="0" eb="2">
      <t>ヨクシツ</t>
    </rPh>
    <phoneticPr fontId="4"/>
  </si>
  <si>
    <t>防水上の措置</t>
    <rPh sb="0" eb="2">
      <t>ボウスイ</t>
    </rPh>
    <rPh sb="2" eb="3">
      <t>ジョウ</t>
    </rPh>
    <rPh sb="4" eb="6">
      <t>ソチ</t>
    </rPh>
    <phoneticPr fontId="4"/>
  </si>
  <si>
    <t>浴室</t>
    <phoneticPr fontId="4"/>
  </si>
  <si>
    <t>浴室ユニット</t>
    <rPh sb="0" eb="2">
      <t>ヨクシツ</t>
    </rPh>
    <phoneticPr fontId="4"/>
  </si>
  <si>
    <t>外壁軸組等の防腐措置等</t>
    <rPh sb="0" eb="2">
      <t>ガイヘキ</t>
    </rPh>
    <rPh sb="2" eb="3">
      <t>ジク</t>
    </rPh>
    <rPh sb="3" eb="5">
      <t>クミトウ</t>
    </rPh>
    <rPh sb="6" eb="8">
      <t>ボウフ</t>
    </rPh>
    <rPh sb="8" eb="10">
      <t>ソチ</t>
    </rPh>
    <rPh sb="10" eb="11">
      <t>ナド</t>
    </rPh>
    <phoneticPr fontId="4"/>
  </si>
  <si>
    <t>脱衣室</t>
    <phoneticPr fontId="4"/>
  </si>
  <si>
    <t>の防水</t>
    <rPh sb="1" eb="3">
      <t>ボウスイ</t>
    </rPh>
    <phoneticPr fontId="4"/>
  </si>
  <si>
    <t>防水上有効な仕上げ</t>
    <rPh sb="0" eb="2">
      <t>ボウスイ</t>
    </rPh>
    <rPh sb="2" eb="3">
      <t>ジョウ</t>
    </rPh>
    <rPh sb="3" eb="5">
      <t>ユウコウ</t>
    </rPh>
    <rPh sb="6" eb="8">
      <t>シア</t>
    </rPh>
    <phoneticPr fontId="4"/>
  </si>
  <si>
    <t>外壁軸組等の防腐措置等</t>
    <phoneticPr fontId="4"/>
  </si>
  <si>
    <t>防蟻措置</t>
    <rPh sb="0" eb="1">
      <t>ボウ</t>
    </rPh>
    <rPh sb="1" eb="2">
      <t>アリ</t>
    </rPh>
    <rPh sb="2" eb="4">
      <t>ソチ</t>
    </rPh>
    <phoneticPr fontId="4"/>
  </si>
  <si>
    <t>防蟻措置</t>
    <phoneticPr fontId="4"/>
  </si>
  <si>
    <t>対象区域外</t>
    <rPh sb="0" eb="2">
      <t>タイショウ</t>
    </rPh>
    <rPh sb="2" eb="4">
      <t>クイキ</t>
    </rPh>
    <rPh sb="4" eb="5">
      <t>ガイ</t>
    </rPh>
    <phoneticPr fontId="4"/>
  </si>
  <si>
    <t>べた基礎等</t>
    <rPh sb="2" eb="4">
      <t>キソ</t>
    </rPh>
    <rPh sb="4" eb="5">
      <t>ナド</t>
    </rPh>
    <phoneticPr fontId="4"/>
  </si>
  <si>
    <t>土壌処理</t>
    <rPh sb="0" eb="2">
      <t>ドジョウ</t>
    </rPh>
    <rPh sb="2" eb="4">
      <t>ショリ</t>
    </rPh>
    <phoneticPr fontId="4"/>
  </si>
  <si>
    <t>基礎高さ</t>
    <rPh sb="0" eb="2">
      <t>キソ</t>
    </rPh>
    <rPh sb="2" eb="3">
      <t>タカ</t>
    </rPh>
    <phoneticPr fontId="4"/>
  </si>
  <si>
    <t>地面から基礎上端又は土台下端までの高さが400mm以上</t>
    <rPh sb="8" eb="10">
      <t>マ</t>
    </rPh>
    <rPh sb="10" eb="12">
      <t>ドダイ</t>
    </rPh>
    <rPh sb="12" eb="14">
      <t>シタバ</t>
    </rPh>
    <rPh sb="25" eb="27">
      <t>イジョウ</t>
    </rPh>
    <phoneticPr fontId="4"/>
  </si>
  <si>
    <t>）〕</t>
    <phoneticPr fontId="4"/>
  </si>
  <si>
    <t>床下換気措置</t>
    <rPh sb="0" eb="2">
      <t>ユカシタ</t>
    </rPh>
    <rPh sb="2" eb="4">
      <t>カンキ</t>
    </rPh>
    <rPh sb="4" eb="6">
      <t>ソチ</t>
    </rPh>
    <phoneticPr fontId="4"/>
  </si>
  <si>
    <t>構造部材等</t>
    <phoneticPr fontId="3"/>
  </si>
  <si>
    <t>建築基準法施行令第37条、第41条、第49条及び第80条の2の</t>
    <rPh sb="0" eb="2">
      <t>ケンチク</t>
    </rPh>
    <rPh sb="2" eb="5">
      <t>キジュンホウ</t>
    </rPh>
    <rPh sb="5" eb="8">
      <t>シコウレイ</t>
    </rPh>
    <rPh sb="8" eb="9">
      <t>ダイ</t>
    </rPh>
    <rPh sb="11" eb="12">
      <t>ジョウ</t>
    </rPh>
    <rPh sb="13" eb="14">
      <t>ダイ</t>
    </rPh>
    <rPh sb="16" eb="17">
      <t>ジョウ</t>
    </rPh>
    <rPh sb="18" eb="19">
      <t>ダイ</t>
    </rPh>
    <rPh sb="21" eb="22">
      <t>ジョウ</t>
    </rPh>
    <rPh sb="22" eb="23">
      <t>オヨ</t>
    </rPh>
    <rPh sb="24" eb="25">
      <t>ダイ</t>
    </rPh>
    <rPh sb="27" eb="28">
      <t>ジョウ</t>
    </rPh>
    <phoneticPr fontId="4"/>
  </si>
  <si>
    <t>規定に適合</t>
    <phoneticPr fontId="3"/>
  </si>
  <si>
    <t>自己評価書・設計内容説明書【共同住宅等－住棟評価用】（木造軸組・枠組壁工法用）</t>
    <phoneticPr fontId="4"/>
  </si>
  <si>
    <t>更新対策</t>
    <rPh sb="0" eb="2">
      <t>コウシン</t>
    </rPh>
    <phoneticPr fontId="4"/>
  </si>
  <si>
    <t>（第三面）</t>
    <rPh sb="2" eb="3">
      <t>3</t>
    </rPh>
    <phoneticPr fontId="4"/>
  </si>
  <si>
    <t>単純開口率</t>
    <rPh sb="0" eb="5">
      <t>タンジュンカイコウリツ</t>
    </rPh>
    <phoneticPr fontId="3"/>
  </si>
  <si>
    <t>住戸番号</t>
    <phoneticPr fontId="3"/>
  </si>
  <si>
    <t>↓この列から昇順で入力</t>
    <phoneticPr fontId="3"/>
  </si>
  <si>
    <t>↓左の列に書ききれない場合に入力</t>
    <rPh sb="1" eb="2">
      <t>ヒダリ</t>
    </rPh>
    <rPh sb="3" eb="4">
      <t>レツ</t>
    </rPh>
    <rPh sb="5" eb="6">
      <t>カ</t>
    </rPh>
    <rPh sb="11" eb="13">
      <t>バアイ</t>
    </rPh>
    <rPh sb="14" eb="16">
      <t>ニュウリョク</t>
    </rPh>
    <phoneticPr fontId="3"/>
  </si>
  <si>
    <t>８－１　イ</t>
    <phoneticPr fontId="4"/>
  </si>
  <si>
    <t>８－１　ロ</t>
    <phoneticPr fontId="4"/>
  </si>
  <si>
    <t>□</t>
    <phoneticPr fontId="3"/>
  </si>
  <si>
    <t>（第三面）</t>
    <rPh sb="2" eb="3">
      <t>サン</t>
    </rPh>
    <phoneticPr fontId="4"/>
  </si>
  <si>
    <t>平成12年建設省告示第2009号第1第三号に規定されるもの</t>
    <rPh sb="0" eb="2">
      <t>ヘイセイ</t>
    </rPh>
    <rPh sb="4" eb="5">
      <t>ネン</t>
    </rPh>
    <rPh sb="5" eb="8">
      <t>ケンセツショウ</t>
    </rPh>
    <rPh sb="8" eb="10">
      <t>コクジ</t>
    </rPh>
    <rPh sb="10" eb="11">
      <t>ダイ</t>
    </rPh>
    <rPh sb="15" eb="16">
      <t>ゴウ</t>
    </rPh>
    <rPh sb="16" eb="17">
      <t>ダイ</t>
    </rPh>
    <rPh sb="18" eb="19">
      <t>ダイ</t>
    </rPh>
    <rPh sb="19" eb="20">
      <t>サン</t>
    </rPh>
    <rPh sb="20" eb="21">
      <t>ゴウ</t>
    </rPh>
    <rPh sb="22" eb="24">
      <t>キテイ</t>
    </rPh>
    <phoneticPr fontId="4"/>
  </si>
  <si>
    <t>評価対象外</t>
    <rPh sb="0" eb="5">
      <t>ヒョウカタイショウガイ</t>
    </rPh>
    <phoneticPr fontId="3"/>
  </si>
  <si>
    <t>該当区域外</t>
    <rPh sb="0" eb="5">
      <t>ガイトウクイキガイ</t>
    </rPh>
    <phoneticPr fontId="3"/>
  </si>
  <si>
    <t>地盤調査方法等</t>
    <phoneticPr fontId="3"/>
  </si>
  <si>
    <t>地盤改良有方法</t>
    <rPh sb="0" eb="2">
      <t>ジバン</t>
    </rPh>
    <rPh sb="2" eb="4">
      <t>カイリョウ</t>
    </rPh>
    <rPh sb="4" eb="5">
      <t>アリ</t>
    </rPh>
    <rPh sb="5" eb="7">
      <t>ホウホウ</t>
    </rPh>
    <phoneticPr fontId="4"/>
  </si>
  <si>
    <t>（</t>
    <phoneticPr fontId="3"/>
  </si>
  <si>
    <t>□</t>
    <phoneticPr fontId="3"/>
  </si>
  <si>
    <t>大臣認定書の活用</t>
    <rPh sb="0" eb="5">
      <t>ダイジンニンテイショ</t>
    </rPh>
    <rPh sb="6" eb="8">
      <t>カツヨウ</t>
    </rPh>
    <phoneticPr fontId="3"/>
  </si>
  <si>
    <t>その他</t>
    <rPh sb="2" eb="3">
      <t>タ</t>
    </rPh>
    <phoneticPr fontId="3"/>
  </si>
  <si>
    <t>コンクリート内埋込み配管</t>
    <rPh sb="6" eb="7">
      <t>ナイ</t>
    </rPh>
    <phoneticPr fontId="4"/>
  </si>
  <si>
    <t>給水管、排水管、給湯管及びガス管のコンクリート内への</t>
    <rPh sb="0" eb="3">
      <t>キュウスイカン</t>
    </rPh>
    <rPh sb="4" eb="6">
      <t>ハイスイ</t>
    </rPh>
    <rPh sb="6" eb="7">
      <t>カン</t>
    </rPh>
    <rPh sb="8" eb="10">
      <t>キュウトウ</t>
    </rPh>
    <rPh sb="10" eb="11">
      <t>カン</t>
    </rPh>
    <rPh sb="11" eb="12">
      <t>オヨ</t>
    </rPh>
    <rPh sb="15" eb="16">
      <t>カン</t>
    </rPh>
    <rPh sb="23" eb="24">
      <t>ナイ</t>
    </rPh>
    <phoneticPr fontId="4"/>
  </si>
  <si>
    <t>埋め込み無し(モルタル、コンクリートブロックを含む）</t>
    <rPh sb="0" eb="1">
      <t>ウ</t>
    </rPh>
    <rPh sb="2" eb="3">
      <t>コ</t>
    </rPh>
    <rPh sb="4" eb="5">
      <t>ナ</t>
    </rPh>
    <rPh sb="23" eb="24">
      <t>フク</t>
    </rPh>
    <phoneticPr fontId="3"/>
  </si>
  <si>
    <t>給水管、排水管、給湯管及びガス管上のコンクリート打設無し</t>
    <rPh sb="16" eb="17">
      <t>ジョウ</t>
    </rPh>
    <rPh sb="24" eb="26">
      <t>ダセツ</t>
    </rPh>
    <rPh sb="26" eb="27">
      <t>ナ</t>
    </rPh>
    <phoneticPr fontId="3"/>
  </si>
  <si>
    <t>共用排水管上のコンクリート打設無し</t>
    <rPh sb="0" eb="2">
      <t>キョウヨウ</t>
    </rPh>
    <rPh sb="2" eb="4">
      <t>ハイスイ</t>
    </rPh>
    <rPh sb="4" eb="5">
      <t>カン</t>
    </rPh>
    <rPh sb="5" eb="6">
      <t>ウエ</t>
    </rPh>
    <rPh sb="13" eb="14">
      <t>ダ</t>
    </rPh>
    <rPh sb="14" eb="15">
      <t>セツ</t>
    </rPh>
    <rPh sb="15" eb="16">
      <t>ナ</t>
    </rPh>
    <phoneticPr fontId="4"/>
  </si>
  <si>
    <t>認定書(基準法)</t>
    <rPh sb="0" eb="3">
      <t>ニンテイショ</t>
    </rPh>
    <rPh sb="4" eb="7">
      <t>キジュンホウ</t>
    </rPh>
    <phoneticPr fontId="3"/>
  </si>
  <si>
    <t>認定書(品確法)</t>
    <rPh sb="0" eb="3">
      <t>ニンテイショ</t>
    </rPh>
    <rPh sb="4" eb="7">
      <t>ヒンカクホウ</t>
    </rPh>
    <phoneticPr fontId="3"/>
  </si>
  <si>
    <t>外壁及び軒裏の耐火時間</t>
    <rPh sb="2" eb="3">
      <t>オヨ</t>
    </rPh>
    <rPh sb="4" eb="6">
      <t>ノキウラ</t>
    </rPh>
    <phoneticPr fontId="4"/>
  </si>
  <si>
    <t>大臣認定書の活用</t>
    <rPh sb="0" eb="5">
      <t>ダイジンニンテイショ</t>
    </rPh>
    <rPh sb="6" eb="8">
      <t>カツヨウ</t>
    </rPh>
    <phoneticPr fontId="3"/>
  </si>
  <si>
    <t>その他</t>
    <rPh sb="2" eb="3">
      <t>タ</t>
    </rPh>
    <phoneticPr fontId="3"/>
  </si>
  <si>
    <t>立面図</t>
    <rPh sb="0" eb="3">
      <t>リツメンズ</t>
    </rPh>
    <phoneticPr fontId="3"/>
  </si>
  <si>
    <t>構造図</t>
    <rPh sb="0" eb="3">
      <t>コウゾウズ</t>
    </rPh>
    <phoneticPr fontId="3"/>
  </si>
  <si>
    <t xml:space="preserve">小屋裏　有（換気措置による） </t>
    <rPh sb="0" eb="2">
      <t>コヤ</t>
    </rPh>
    <rPh sb="2" eb="3">
      <t>ウラ</t>
    </rPh>
    <rPh sb="4" eb="5">
      <t>ア</t>
    </rPh>
    <rPh sb="6" eb="8">
      <t>カンキ</t>
    </rPh>
    <rPh sb="8" eb="10">
      <t>ソチ</t>
    </rPh>
    <phoneticPr fontId="4"/>
  </si>
  <si>
    <t>小屋裏　無（屋根断熱工法・その他の措置）</t>
    <rPh sb="0" eb="2">
      <t>コヤ</t>
    </rPh>
    <rPh sb="2" eb="3">
      <t>ウラ</t>
    </rPh>
    <rPh sb="4" eb="5">
      <t>ナ</t>
    </rPh>
    <rPh sb="6" eb="12">
      <t>ヤネダンネツコウホウ</t>
    </rPh>
    <rPh sb="15" eb="16">
      <t>タ</t>
    </rPh>
    <rPh sb="17" eb="19">
      <t>ソチ</t>
    </rPh>
    <phoneticPr fontId="4"/>
  </si>
  <si>
    <t>※いずれも該当する場合</t>
    <rPh sb="5" eb="7">
      <t>ガイトウ</t>
    </rPh>
    <rPh sb="9" eb="11">
      <t>バアイ</t>
    </rPh>
    <phoneticPr fontId="3"/>
  </si>
  <si>
    <t>はそれぞれにチェック</t>
    <phoneticPr fontId="3"/>
  </si>
  <si>
    <t>埋め込み無し(モルタル、コンクリートブロックを含む）</t>
    <rPh sb="0" eb="1">
      <t>ウ</t>
    </rPh>
    <rPh sb="2" eb="3">
      <t>コ</t>
    </rPh>
    <rPh sb="4" eb="5">
      <t>ナ</t>
    </rPh>
    <rPh sb="23" eb="24">
      <t>フク</t>
    </rPh>
    <phoneticPr fontId="3"/>
  </si>
  <si>
    <t>排水管の内面が平滑である</t>
    <rPh sb="0" eb="3">
      <t>ハイスイカン</t>
    </rPh>
    <rPh sb="4" eb="6">
      <t>ナイメン</t>
    </rPh>
    <rPh sb="7" eb="9">
      <t>ヘイカツ</t>
    </rPh>
    <phoneticPr fontId="4"/>
  </si>
  <si>
    <t>壁量計算等</t>
    <rPh sb="0" eb="1">
      <t>ヘキ</t>
    </rPh>
    <rPh sb="1" eb="2">
      <t>リョウ</t>
    </rPh>
    <rPh sb="2" eb="4">
      <t>ケイサン</t>
    </rPh>
    <rPh sb="4" eb="5">
      <t>トウ</t>
    </rPh>
    <phoneticPr fontId="4"/>
  </si>
  <si>
    <t>横架材</t>
    <rPh sb="0" eb="3">
      <t>オウカザイ</t>
    </rPh>
    <phoneticPr fontId="3"/>
  </si>
  <si>
    <t>許容応力度計算</t>
    <rPh sb="0" eb="7">
      <t>キョヨウオウリョクドケイサン</t>
    </rPh>
    <phoneticPr fontId="3"/>
  </si>
  <si>
    <t>スパン表</t>
    <rPh sb="3" eb="4">
      <t>ヒョウ</t>
    </rPh>
    <phoneticPr fontId="3"/>
  </si>
  <si>
    <t>基準法の規定　※等級1の場合のみチェック</t>
    <rPh sb="0" eb="3">
      <t>キジュンホウ</t>
    </rPh>
    <rPh sb="4" eb="6">
      <t>キテイ</t>
    </rPh>
    <rPh sb="8" eb="10">
      <t>トウキュウ</t>
    </rPh>
    <rPh sb="12" eb="14">
      <t>バアイ</t>
    </rPh>
    <phoneticPr fontId="3"/>
  </si>
  <si>
    <t>許容応力度計算</t>
    <phoneticPr fontId="3"/>
  </si>
  <si>
    <t>偏心率0.3以下</t>
    <rPh sb="0" eb="3">
      <t>ヘンシンリツ</t>
    </rPh>
    <rPh sb="6" eb="8">
      <t>イカ</t>
    </rPh>
    <phoneticPr fontId="3"/>
  </si>
  <si>
    <t>※軸組の場合</t>
    <rPh sb="1" eb="3">
      <t>ジクグ</t>
    </rPh>
    <rPh sb="4" eb="6">
      <t>バアイ</t>
    </rPh>
    <phoneticPr fontId="3"/>
  </si>
  <si>
    <t>許容応力度計算(告1540号第10第2号)</t>
    <rPh sb="0" eb="7">
      <t>キョヨウオウリョクドケイサン</t>
    </rPh>
    <rPh sb="8" eb="9">
      <t>コク</t>
    </rPh>
    <rPh sb="13" eb="14">
      <t>ゴウ</t>
    </rPh>
    <rPh sb="14" eb="15">
      <t>ダイ</t>
    </rPh>
    <rPh sb="17" eb="18">
      <t>ダイ</t>
    </rPh>
    <rPh sb="19" eb="20">
      <t>ゴウ</t>
    </rPh>
    <phoneticPr fontId="3"/>
  </si>
  <si>
    <t>※枠組の場合</t>
    <rPh sb="1" eb="3">
      <t>ワクグミ</t>
    </rPh>
    <rPh sb="4" eb="6">
      <t>バアイ</t>
    </rPh>
    <phoneticPr fontId="3"/>
  </si>
  <si>
    <t>その他の計算方法</t>
    <rPh sb="2" eb="3">
      <t>タ</t>
    </rPh>
    <rPh sb="4" eb="8">
      <t>ケイサンホウホウ</t>
    </rPh>
    <phoneticPr fontId="3"/>
  </si>
  <si>
    <t>大臣認定書(基準法)の活用</t>
    <rPh sb="0" eb="5">
      <t>ダイジンニンテイショ</t>
    </rPh>
    <rPh sb="6" eb="9">
      <t>キジュンホウ</t>
    </rPh>
    <rPh sb="11" eb="13">
      <t>カツヨウ</t>
    </rPh>
    <phoneticPr fontId="3"/>
  </si>
  <si>
    <t>構造躯体</t>
    <rPh sb="0" eb="4">
      <t>コウゾウクタイ</t>
    </rPh>
    <phoneticPr fontId="3"/>
  </si>
  <si>
    <t>製材、集成材等＋小径12.0㎝(等級2のみ選択可)</t>
    <rPh sb="0" eb="2">
      <t>セイザイ</t>
    </rPh>
    <rPh sb="3" eb="5">
      <t>シュウセイ</t>
    </rPh>
    <rPh sb="5" eb="6">
      <t>ザイ</t>
    </rPh>
    <rPh sb="6" eb="7">
      <t>トウ</t>
    </rPh>
    <rPh sb="8" eb="10">
      <t>ショウケイ</t>
    </rPh>
    <rPh sb="16" eb="18">
      <t>トウキュウ</t>
    </rPh>
    <rPh sb="21" eb="23">
      <t>センタク</t>
    </rPh>
    <rPh sb="23" eb="24">
      <t>カ</t>
    </rPh>
    <phoneticPr fontId="4"/>
  </si>
  <si>
    <t>製材、集成材等＋耐久性区分D1+小径12.0cm以上</t>
    <rPh sb="0" eb="2">
      <t>セイザイ</t>
    </rPh>
    <rPh sb="3" eb="5">
      <t>シュウセイ</t>
    </rPh>
    <rPh sb="5" eb="6">
      <t>ザイ</t>
    </rPh>
    <rPh sb="6" eb="7">
      <t>トウ</t>
    </rPh>
    <rPh sb="8" eb="11">
      <t>タイキュウセイ</t>
    </rPh>
    <rPh sb="11" eb="13">
      <t>クブン</t>
    </rPh>
    <rPh sb="16" eb="18">
      <t>ショウケイ</t>
    </rPh>
    <rPh sb="24" eb="26">
      <t>イジョウ</t>
    </rPh>
    <phoneticPr fontId="4"/>
  </si>
  <si>
    <t>製材、集成材等＋耐久性区分D1(等級2のみ選択可)</t>
    <rPh sb="0" eb="2">
      <t>セイザイ</t>
    </rPh>
    <rPh sb="3" eb="5">
      <t>シュウセイ</t>
    </rPh>
    <rPh sb="5" eb="6">
      <t>ザイ</t>
    </rPh>
    <rPh sb="6" eb="7">
      <t>トウ</t>
    </rPh>
    <rPh sb="8" eb="11">
      <t>タイキュウセイ</t>
    </rPh>
    <rPh sb="11" eb="13">
      <t>クブン</t>
    </rPh>
    <rPh sb="16" eb="18">
      <t>トウキュウ</t>
    </rPh>
    <rPh sb="21" eb="24">
      <t>センタクカ</t>
    </rPh>
    <phoneticPr fontId="4"/>
  </si>
  <si>
    <t>耐久性区分D1のうち、ヒノキ等の高耐久樹種</t>
    <rPh sb="0" eb="5">
      <t>タイキュウセイクブン</t>
    </rPh>
    <rPh sb="14" eb="15">
      <t>トウ</t>
    </rPh>
    <rPh sb="16" eb="21">
      <t>コウタイキュウジュシュ</t>
    </rPh>
    <phoneticPr fontId="3"/>
  </si>
  <si>
    <t>柱</t>
    <rPh sb="0" eb="1">
      <t>ハシラ</t>
    </rPh>
    <phoneticPr fontId="3"/>
  </si>
  <si>
    <t>軸材・下地材</t>
    <rPh sb="0" eb="2">
      <t>ジクザイ</t>
    </rPh>
    <rPh sb="3" eb="6">
      <t>シタジザイ</t>
    </rPh>
    <phoneticPr fontId="3"/>
  </si>
  <si>
    <t>合板</t>
    <rPh sb="0" eb="2">
      <t>ゴウバン</t>
    </rPh>
    <phoneticPr fontId="3"/>
  </si>
  <si>
    <t>製材、集成材等又は構造用合板等+薬剤処理(現場処理可)</t>
    <rPh sb="0" eb="2">
      <t>セイザイ</t>
    </rPh>
    <rPh sb="3" eb="6">
      <t>シュウセイザイ</t>
    </rPh>
    <rPh sb="6" eb="7">
      <t>トウ</t>
    </rPh>
    <rPh sb="7" eb="8">
      <t>マタ</t>
    </rPh>
    <rPh sb="9" eb="11">
      <t>コウゾウ</t>
    </rPh>
    <rPh sb="11" eb="12">
      <t>ヨウ</t>
    </rPh>
    <rPh sb="12" eb="14">
      <t>ゴウバン</t>
    </rPh>
    <rPh sb="14" eb="15">
      <t>トウ</t>
    </rPh>
    <rPh sb="16" eb="18">
      <t>ヤクザイ</t>
    </rPh>
    <rPh sb="18" eb="20">
      <t>ショリ</t>
    </rPh>
    <rPh sb="21" eb="23">
      <t>ゲンバ</t>
    </rPh>
    <rPh sb="23" eb="25">
      <t>ショリ</t>
    </rPh>
    <rPh sb="25" eb="26">
      <t>カ</t>
    </rPh>
    <phoneticPr fontId="3"/>
  </si>
  <si>
    <t>耐久区分D1のうち、ヒノキ等の高耐久樹種</t>
    <rPh sb="0" eb="4">
      <t>タイキュウクブン</t>
    </rPh>
    <rPh sb="13" eb="14">
      <t>トウ</t>
    </rPh>
    <rPh sb="15" eb="20">
      <t>コウタイキュウジュシュ</t>
    </rPh>
    <phoneticPr fontId="3"/>
  </si>
  <si>
    <t>製材、集成材等+耐久性区分D1(等級2のみ選択可)</t>
    <rPh sb="0" eb="2">
      <t>セイザイ</t>
    </rPh>
    <rPh sb="3" eb="7">
      <t>シュウセイザイトウ</t>
    </rPh>
    <rPh sb="8" eb="13">
      <t>タイキュウセイクブン</t>
    </rPh>
    <rPh sb="16" eb="18">
      <t>トウキュウ</t>
    </rPh>
    <rPh sb="21" eb="24">
      <t>センタクカ</t>
    </rPh>
    <phoneticPr fontId="3"/>
  </si>
  <si>
    <t>構造用合板等+薬剤処理(現場処理可)</t>
    <rPh sb="0" eb="6">
      <t>コウゾウヨウゴウバントウ</t>
    </rPh>
    <rPh sb="7" eb="11">
      <t>ヤクザイショリ</t>
    </rPh>
    <rPh sb="12" eb="17">
      <t>ゲンバショリカ</t>
    </rPh>
    <phoneticPr fontId="3"/>
  </si>
  <si>
    <t>認定書等の活用（第三面に記入）</t>
    <phoneticPr fontId="3"/>
  </si>
  <si>
    <t>防湿措置・</t>
    <rPh sb="0" eb="2">
      <t>ボウシツ</t>
    </rPh>
    <rPh sb="2" eb="4">
      <t>ソチ</t>
    </rPh>
    <phoneticPr fontId="4"/>
  </si>
  <si>
    <t>仕上表</t>
    <rPh sb="0" eb="2">
      <t>シアガ</t>
    </rPh>
    <rPh sb="2" eb="3">
      <t>ヒョウ</t>
    </rPh>
    <phoneticPr fontId="4"/>
  </si>
  <si>
    <t>断面図</t>
    <rPh sb="0" eb="3">
      <t>ダンメンズ</t>
    </rPh>
    <phoneticPr fontId="4"/>
  </si>
  <si>
    <t>外壁</t>
    <rPh sb="0" eb="2">
      <t>ガイヘキ</t>
    </rPh>
    <phoneticPr fontId="3"/>
  </si>
  <si>
    <t>及び</t>
    <rPh sb="0" eb="1">
      <t>オヨ</t>
    </rPh>
    <phoneticPr fontId="3"/>
  </si>
  <si>
    <t>軒裏</t>
    <rPh sb="0" eb="1">
      <t>ノキ</t>
    </rPh>
    <rPh sb="1" eb="2">
      <t>ウラ</t>
    </rPh>
    <phoneticPr fontId="3"/>
  </si>
  <si>
    <t>の構造等</t>
    <rPh sb="1" eb="4">
      <t>コウゾウトウ</t>
    </rPh>
    <phoneticPr fontId="3"/>
  </si>
  <si>
    <t>設計内容説明書（長期優良住宅・設計内容評価一体申請用）【共同住宅等用】</t>
    <rPh sb="0" eb="2">
      <t>セッケイ</t>
    </rPh>
    <rPh sb="2" eb="4">
      <t>ナイヨウ</t>
    </rPh>
    <rPh sb="4" eb="7">
      <t>セツメイショ</t>
    </rPh>
    <rPh sb="8" eb="14">
      <t>チョウキユウリョウジュウタク</t>
    </rPh>
    <rPh sb="15" eb="19">
      <t>セッケイナイヨウ</t>
    </rPh>
    <rPh sb="19" eb="21">
      <t>ヒョウカ</t>
    </rPh>
    <rPh sb="21" eb="26">
      <t>イッタイシンセイヨウ</t>
    </rPh>
    <rPh sb="28" eb="30">
      <t>キョウドウ</t>
    </rPh>
    <rPh sb="30" eb="32">
      <t>ジュウタク</t>
    </rPh>
    <rPh sb="32" eb="33">
      <t>トウ</t>
    </rPh>
    <rPh sb="33" eb="34">
      <t>ヨウ</t>
    </rPh>
    <phoneticPr fontId="4"/>
  </si>
  <si>
    <t>認定事項等</t>
    <rPh sb="0" eb="4">
      <t>ニンテイジコウ</t>
    </rPh>
    <rPh sb="4" eb="5">
      <t>トウ</t>
    </rPh>
    <phoneticPr fontId="4"/>
  </si>
  <si>
    <t>矩計図</t>
    <rPh sb="0" eb="3">
      <t>カナバカリズ</t>
    </rPh>
    <phoneticPr fontId="3"/>
  </si>
  <si>
    <t>認定書等</t>
    <rPh sb="0" eb="3">
      <t>ニンテイショ</t>
    </rPh>
    <rPh sb="3" eb="4">
      <t>トウ</t>
    </rPh>
    <phoneticPr fontId="3"/>
  </si>
  <si>
    <t>確認項目</t>
    <rPh sb="0" eb="4">
      <t>カクニンコウモク</t>
    </rPh>
    <phoneticPr fontId="3"/>
  </si>
  <si>
    <t>設計内容説明欄</t>
  </si>
  <si>
    <t>水セメント比</t>
    <rPh sb="0" eb="1">
      <t>ミズ</t>
    </rPh>
    <rPh sb="5" eb="6">
      <t>ヒ</t>
    </rPh>
    <phoneticPr fontId="3"/>
  </si>
  <si>
    <t>最小かぶり</t>
    <rPh sb="0" eb="2">
      <t>サイショウ</t>
    </rPh>
    <phoneticPr fontId="3"/>
  </si>
  <si>
    <t>厚さ</t>
    <rPh sb="0" eb="1">
      <t>アツ</t>
    </rPh>
    <phoneticPr fontId="3"/>
  </si>
  <si>
    <t>「水セメント比、最小かぶり厚さ」
の組み合わせ</t>
    <rPh sb="1" eb="2">
      <t>ミズ</t>
    </rPh>
    <rPh sb="6" eb="7">
      <t>ヒ</t>
    </rPh>
    <rPh sb="8" eb="10">
      <t>サイショウ</t>
    </rPh>
    <rPh sb="13" eb="14">
      <t>アツ</t>
    </rPh>
    <rPh sb="18" eb="19">
      <t>ク</t>
    </rPh>
    <rPh sb="20" eb="21">
      <t>ア</t>
    </rPh>
    <phoneticPr fontId="3"/>
  </si>
  <si>
    <t>直接土に接する部分</t>
    <rPh sb="0" eb="3">
      <t>チョクセツツチ</t>
    </rPh>
    <rPh sb="4" eb="5">
      <t>セッ</t>
    </rPh>
    <rPh sb="7" eb="9">
      <t>ブブン</t>
    </rPh>
    <phoneticPr fontId="3"/>
  </si>
  <si>
    <t>直接土に接しない
部分</t>
    <rPh sb="0" eb="3">
      <t>チョクセツツチ</t>
    </rPh>
    <rPh sb="4" eb="5">
      <t>セッ</t>
    </rPh>
    <rPh sb="9" eb="11">
      <t>ブブン</t>
    </rPh>
    <phoneticPr fontId="3"/>
  </si>
  <si>
    <t>耐力壁以外の
壁又は床</t>
    <rPh sb="0" eb="3">
      <t>タイリョクカベ</t>
    </rPh>
    <rPh sb="3" eb="5">
      <t>イガイ</t>
    </rPh>
    <rPh sb="7" eb="8">
      <t>カベ</t>
    </rPh>
    <rPh sb="8" eb="9">
      <t>マタ</t>
    </rPh>
    <rPh sb="10" eb="11">
      <t>ユカ</t>
    </rPh>
    <phoneticPr fontId="3"/>
  </si>
  <si>
    <t>耐力壁、柱
又ははり</t>
    <rPh sb="0" eb="3">
      <t>タイリョクカベ</t>
    </rPh>
    <rPh sb="4" eb="5">
      <t>ハシラ</t>
    </rPh>
    <rPh sb="6" eb="7">
      <t>マタ</t>
    </rPh>
    <phoneticPr fontId="3"/>
  </si>
  <si>
    <t>壁、柱、床、はり又は
基礎の立ち上がり部分</t>
    <rPh sb="0" eb="1">
      <t>カベ</t>
    </rPh>
    <rPh sb="2" eb="3">
      <t>ハシラ</t>
    </rPh>
    <rPh sb="4" eb="5">
      <t>ユカ</t>
    </rPh>
    <rPh sb="8" eb="9">
      <t>マタ</t>
    </rPh>
    <rPh sb="11" eb="13">
      <t>キソ</t>
    </rPh>
    <rPh sb="14" eb="15">
      <t>タ</t>
    </rPh>
    <rPh sb="16" eb="17">
      <t>ア</t>
    </rPh>
    <rPh sb="19" eb="21">
      <t>ブブン</t>
    </rPh>
    <phoneticPr fontId="3"/>
  </si>
  <si>
    <t>屋内</t>
    <rPh sb="0" eb="2">
      <t>オクナイ</t>
    </rPh>
    <phoneticPr fontId="3"/>
  </si>
  <si>
    <t>屋外</t>
    <rPh sb="0" eb="2">
      <t>オクガイ</t>
    </rPh>
    <phoneticPr fontId="3"/>
  </si>
  <si>
    <t>2cm</t>
    <phoneticPr fontId="3"/>
  </si>
  <si>
    <t>3cm</t>
    <phoneticPr fontId="3"/>
  </si>
  <si>
    <t>4ｃm</t>
    <phoneticPr fontId="3"/>
  </si>
  <si>
    <t>6cm</t>
    <phoneticPr fontId="3"/>
  </si>
  <si>
    <t>4cm</t>
    <phoneticPr fontId="3"/>
  </si>
  <si>
    <t>5cm</t>
    <phoneticPr fontId="3"/>
  </si>
  <si>
    <t>7cm</t>
    <phoneticPr fontId="3"/>
  </si>
  <si>
    <r>
      <t>3cm</t>
    </r>
    <r>
      <rPr>
        <vertAlign val="superscript"/>
        <sz val="9"/>
        <color rgb="FFFF0000"/>
        <rFont val="ＭＳ Ｐ明朝"/>
        <family val="1"/>
        <charset val="128"/>
      </rPr>
      <t>※1</t>
    </r>
    <phoneticPr fontId="3"/>
  </si>
  <si>
    <r>
      <t>4ｃｍ</t>
    </r>
    <r>
      <rPr>
        <vertAlign val="superscript"/>
        <sz val="9"/>
        <color rgb="FFFF0000"/>
        <rFont val="ＭＳ Ｐ明朝"/>
        <family val="1"/>
        <charset val="128"/>
      </rPr>
      <t>※1</t>
    </r>
    <phoneticPr fontId="3"/>
  </si>
  <si>
    <r>
      <t>4cm</t>
    </r>
    <r>
      <rPr>
        <vertAlign val="superscript"/>
        <sz val="9"/>
        <color rgb="FFFF0000"/>
        <rFont val="ＭＳ Ｐ明朝"/>
        <family val="1"/>
        <charset val="128"/>
      </rPr>
      <t>※1</t>
    </r>
    <phoneticPr fontId="3"/>
  </si>
  <si>
    <r>
      <t>5cm</t>
    </r>
    <r>
      <rPr>
        <vertAlign val="superscript"/>
        <sz val="9"/>
        <color rgb="FFFF0000"/>
        <rFont val="ＭＳ Ｐ明朝"/>
        <family val="1"/>
        <charset val="128"/>
      </rPr>
      <t>※1</t>
    </r>
    <phoneticPr fontId="3"/>
  </si>
  <si>
    <t>設計住宅性能評価添付図書（設計内容説明書3-1）による</t>
    <rPh sb="0" eb="8">
      <t>セッケイジュウ</t>
    </rPh>
    <rPh sb="8" eb="12">
      <t>テンプトショ</t>
    </rPh>
    <rPh sb="13" eb="20">
      <t>セッケイナイヨウセツメイショ</t>
    </rPh>
    <phoneticPr fontId="4"/>
  </si>
  <si>
    <t>認定書等</t>
    <rPh sb="0" eb="2">
      <t>ニンテイ</t>
    </rPh>
    <rPh sb="2" eb="3">
      <t>ショ</t>
    </rPh>
    <rPh sb="3" eb="4">
      <t>ナド</t>
    </rPh>
    <phoneticPr fontId="3"/>
  </si>
  <si>
    <t>認定書等（長期優良）の活用（第二面に記入）</t>
    <rPh sb="5" eb="9">
      <t>チョウキユウリョウ</t>
    </rPh>
    <rPh sb="14" eb="15">
      <t>ダイ</t>
    </rPh>
    <rPh sb="15" eb="16">
      <t>ニ</t>
    </rPh>
    <rPh sb="16" eb="17">
      <t>メン</t>
    </rPh>
    <rPh sb="18" eb="20">
      <t>キニュウ</t>
    </rPh>
    <phoneticPr fontId="4"/>
  </si>
  <si>
    <t>認定書等（長期優良）の活用（第二面に記入）</t>
    <rPh sb="0" eb="2">
      <t>ニンテイ</t>
    </rPh>
    <rPh sb="2" eb="4">
      <t>ショナド</t>
    </rPh>
    <rPh sb="5" eb="7">
      <t>チョウキ</t>
    </rPh>
    <rPh sb="7" eb="9">
      <t>ユウリョウ</t>
    </rPh>
    <rPh sb="11" eb="13">
      <t>カツヨウ</t>
    </rPh>
    <rPh sb="14" eb="16">
      <t>ダイニ</t>
    </rPh>
    <rPh sb="16" eb="17">
      <t>メン</t>
    </rPh>
    <rPh sb="18" eb="20">
      <t>キニュウ</t>
    </rPh>
    <phoneticPr fontId="4"/>
  </si>
  <si>
    <t>床下措置</t>
    <rPh sb="0" eb="4">
      <t>ユカシタソチ</t>
    </rPh>
    <phoneticPr fontId="3"/>
  </si>
  <si>
    <t>床下空間</t>
    <rPh sb="0" eb="4">
      <t>ユカシタクウカン</t>
    </rPh>
    <phoneticPr fontId="3"/>
  </si>
  <si>
    <t>小屋裏措置</t>
    <rPh sb="0" eb="5">
      <t>コヤウラソチ</t>
    </rPh>
    <phoneticPr fontId="3"/>
  </si>
  <si>
    <t>その他の確認項目</t>
    <rPh sb="2" eb="3">
      <t>タ</t>
    </rPh>
    <rPh sb="4" eb="6">
      <t>カクニン</t>
    </rPh>
    <rPh sb="6" eb="8">
      <t>コウモク</t>
    </rPh>
    <phoneticPr fontId="3"/>
  </si>
  <si>
    <t>防錆措置</t>
    <rPh sb="0" eb="2">
      <t>ボウサビ</t>
    </rPh>
    <rPh sb="2" eb="4">
      <t>ソチ</t>
    </rPh>
    <phoneticPr fontId="3"/>
  </si>
  <si>
    <t>区分された床下空間ごとに点検口を設置</t>
    <rPh sb="0" eb="2">
      <t>クブン</t>
    </rPh>
    <rPh sb="5" eb="9">
      <t>ユカシタクウカン</t>
    </rPh>
    <rPh sb="12" eb="14">
      <t>テンケン</t>
    </rPh>
    <rPh sb="14" eb="15">
      <t>クチ</t>
    </rPh>
    <rPh sb="16" eb="18">
      <t>セッチ</t>
    </rPh>
    <phoneticPr fontId="3"/>
  </si>
  <si>
    <t>床下空間の有効高さ330mm以上</t>
    <rPh sb="0" eb="4">
      <t>ユカシタクウカン</t>
    </rPh>
    <rPh sb="5" eb="8">
      <t>ユウコウタカ</t>
    </rPh>
    <rPh sb="14" eb="16">
      <t>イジョウ</t>
    </rPh>
    <phoneticPr fontId="3"/>
  </si>
  <si>
    <t>小屋裏空間ごとに点検口を設置</t>
    <rPh sb="0" eb="5">
      <t>コヤウラクウカン</t>
    </rPh>
    <rPh sb="8" eb="10">
      <t>テンケン</t>
    </rPh>
    <rPh sb="10" eb="11">
      <t>クチ</t>
    </rPh>
    <rPh sb="12" eb="14">
      <t>セッチ</t>
    </rPh>
    <phoneticPr fontId="3"/>
  </si>
  <si>
    <t>防錆の追加措置による</t>
    <rPh sb="0" eb="2">
      <t>ボウサビ</t>
    </rPh>
    <rPh sb="3" eb="7">
      <t>ツイカソチ</t>
    </rPh>
    <phoneticPr fontId="3"/>
  </si>
  <si>
    <t>RC構造等</t>
    <rPh sb="2" eb="5">
      <t>コウゾウトウ</t>
    </rPh>
    <phoneticPr fontId="3"/>
  </si>
  <si>
    <t>鉄骨造住宅</t>
    <rPh sb="0" eb="3">
      <t>テッコツゾウ</t>
    </rPh>
    <rPh sb="3" eb="5">
      <t>ジュウタク</t>
    </rPh>
    <phoneticPr fontId="3"/>
  </si>
  <si>
    <t>木造住宅</t>
    <rPh sb="0" eb="4">
      <t>モクゾウジュウタク</t>
    </rPh>
    <phoneticPr fontId="3"/>
  </si>
  <si>
    <t>限界耐力
計算</t>
    <rPh sb="0" eb="2">
      <t>ゲンカイ</t>
    </rPh>
    <rPh sb="2" eb="4">
      <t>タイリョク</t>
    </rPh>
    <rPh sb="5" eb="7">
      <t>ケイサン</t>
    </rPh>
    <phoneticPr fontId="3"/>
  </si>
  <si>
    <t>その他の
計算</t>
    <rPh sb="2" eb="3">
      <t>タ</t>
    </rPh>
    <rPh sb="5" eb="7">
      <t>ケイサン</t>
    </rPh>
    <phoneticPr fontId="3"/>
  </si>
  <si>
    <t>免震
建築物</t>
    <rPh sb="0" eb="2">
      <t>メンシン</t>
    </rPh>
    <rPh sb="3" eb="6">
      <t>ケンチクブツ</t>
    </rPh>
    <phoneticPr fontId="3"/>
  </si>
  <si>
    <t>地上部の各階の安全限界変形の当該階の高さに対する割合</t>
    <rPh sb="0" eb="3">
      <t>チジョウブ</t>
    </rPh>
    <rPh sb="4" eb="6">
      <t>カクカイ</t>
    </rPh>
    <rPh sb="7" eb="9">
      <t>アンゼン</t>
    </rPh>
    <rPh sb="9" eb="11">
      <t>ゲンカイ</t>
    </rPh>
    <rPh sb="11" eb="13">
      <t>ヘンケイ</t>
    </rPh>
    <rPh sb="14" eb="16">
      <t>トウガイ</t>
    </rPh>
    <rPh sb="16" eb="17">
      <t>カイ</t>
    </rPh>
    <rPh sb="18" eb="19">
      <t>タカ</t>
    </rPh>
    <rPh sb="21" eb="22">
      <t>タイ</t>
    </rPh>
    <rPh sb="24" eb="26">
      <t>ワリアイ</t>
    </rPh>
    <phoneticPr fontId="3"/>
  </si>
  <si>
    <t>が1/00以下であることを確認(木造である階にあっては1/40以下）</t>
    <rPh sb="5" eb="7">
      <t>イカ</t>
    </rPh>
    <rPh sb="13" eb="15">
      <t>カクニン</t>
    </rPh>
    <rPh sb="16" eb="18">
      <t>モクゾウ</t>
    </rPh>
    <rPh sb="21" eb="22">
      <t>カイ</t>
    </rPh>
    <rPh sb="31" eb="33">
      <t>イカ</t>
    </rPh>
    <phoneticPr fontId="3"/>
  </si>
  <si>
    <t>等級2又は等級3であることを確認、かつ各階の安全限界変形の高さ</t>
    <rPh sb="0" eb="2">
      <t>トウキュウ</t>
    </rPh>
    <rPh sb="3" eb="4">
      <t>マタ</t>
    </rPh>
    <rPh sb="5" eb="7">
      <t>トウキュウ</t>
    </rPh>
    <rPh sb="14" eb="16">
      <t>カクニン</t>
    </rPh>
    <rPh sb="19" eb="21">
      <t>カクカイ</t>
    </rPh>
    <rPh sb="22" eb="28">
      <t>アンゼンゲンカイヘンケイ</t>
    </rPh>
    <rPh sb="29" eb="30">
      <t>タカ</t>
    </rPh>
    <phoneticPr fontId="3"/>
  </si>
  <si>
    <t>に対する割合が1/75以下(木造である階にあっては1/30以下）</t>
    <rPh sb="1" eb="2">
      <t>タイ</t>
    </rPh>
    <rPh sb="4" eb="6">
      <t>ワリアイ</t>
    </rPh>
    <rPh sb="11" eb="13">
      <t>イカ</t>
    </rPh>
    <rPh sb="14" eb="16">
      <t>モクゾウ</t>
    </rPh>
    <rPh sb="19" eb="20">
      <t>カイ</t>
    </rPh>
    <rPh sb="29" eb="31">
      <t>イカ</t>
    </rPh>
    <phoneticPr fontId="4"/>
  </si>
  <si>
    <t>構造計算書</t>
    <rPh sb="0" eb="5">
      <t>コウゾウケイサンショ</t>
    </rPh>
    <phoneticPr fontId="3"/>
  </si>
  <si>
    <t>設計住宅性能評価添付図書（設計内容説明書1-1）による</t>
    <phoneticPr fontId="3"/>
  </si>
  <si>
    <t>設計住宅性能評価添付図書（設計内容説明書1-3）による</t>
    <phoneticPr fontId="3"/>
  </si>
  <si>
    <t>構造躯体</t>
    <phoneticPr fontId="3"/>
  </si>
  <si>
    <t>躯体
天井高</t>
    <rPh sb="0" eb="2">
      <t>クタイ</t>
    </rPh>
    <rPh sb="3" eb="6">
      <t>テンジョウタカ</t>
    </rPh>
    <phoneticPr fontId="3"/>
  </si>
  <si>
    <t>躯体天井高　2,650mm以上</t>
    <rPh sb="0" eb="5">
      <t>クタイテンジョウタカ</t>
    </rPh>
    <rPh sb="13" eb="15">
      <t>イジョウ</t>
    </rPh>
    <phoneticPr fontId="3"/>
  </si>
  <si>
    <t>耐震性</t>
    <phoneticPr fontId="3"/>
  </si>
  <si>
    <t>可変性</t>
    <rPh sb="0" eb="3">
      <t>カヘンセイ</t>
    </rPh>
    <phoneticPr fontId="3"/>
  </si>
  <si>
    <t>維持管理・</t>
    <rPh sb="0" eb="4">
      <t>イジカンリ</t>
    </rPh>
    <phoneticPr fontId="3"/>
  </si>
  <si>
    <t>更新の容易性</t>
    <rPh sb="0" eb="2">
      <t>コウシン</t>
    </rPh>
    <rPh sb="3" eb="6">
      <t>ヨウイセイ</t>
    </rPh>
    <phoneticPr fontId="3"/>
  </si>
  <si>
    <t>共用配管</t>
    <rPh sb="0" eb="2">
      <t>キョウヨウ</t>
    </rPh>
    <rPh sb="2" eb="4">
      <t>ハイカン</t>
    </rPh>
    <phoneticPr fontId="3"/>
  </si>
  <si>
    <t>配管補修
の措置</t>
    <rPh sb="0" eb="4">
      <t>ハイカンホシュウ</t>
    </rPh>
    <rPh sb="6" eb="8">
      <t>ソチ</t>
    </rPh>
    <phoneticPr fontId="3"/>
  </si>
  <si>
    <t>設計住宅性能評価添付図書（設計内容説明書4-2，4-3）による</t>
    <rPh sb="0" eb="8">
      <t>セッケイジュウ</t>
    </rPh>
    <rPh sb="8" eb="12">
      <t>テンプトショ</t>
    </rPh>
    <rPh sb="13" eb="20">
      <t>セッケイナイヨウセツメイショ</t>
    </rPh>
    <phoneticPr fontId="4"/>
  </si>
  <si>
    <t>(ただし、ガス管に係るものを除く）</t>
    <rPh sb="7" eb="8">
      <t>カン</t>
    </rPh>
    <rPh sb="9" eb="10">
      <t>カカワ</t>
    </rPh>
    <rPh sb="14" eb="15">
      <t>ノゾ</t>
    </rPh>
    <phoneticPr fontId="3"/>
  </si>
  <si>
    <t>（第二面）</t>
    <rPh sb="2" eb="3">
      <t>2</t>
    </rPh>
    <phoneticPr fontId="3"/>
  </si>
  <si>
    <t>（共用部分）</t>
    <phoneticPr fontId="3"/>
  </si>
  <si>
    <t>対策等級</t>
    <phoneticPr fontId="3"/>
  </si>
  <si>
    <t>高齢者等配慮</t>
    <rPh sb="0" eb="4">
      <t>コウレイシャトウ</t>
    </rPh>
    <rPh sb="4" eb="6">
      <t>ハイリョ</t>
    </rPh>
    <phoneticPr fontId="3"/>
  </si>
  <si>
    <t>共用廊下</t>
    <rPh sb="0" eb="4">
      <t>キョウヨウロウカ</t>
    </rPh>
    <phoneticPr fontId="3"/>
  </si>
  <si>
    <t>該当なし</t>
    <rPh sb="0" eb="2">
      <t>ガイトウ</t>
    </rPh>
    <phoneticPr fontId="3"/>
  </si>
  <si>
    <t>基準</t>
    <rPh sb="0" eb="2">
      <t>キジュン</t>
    </rPh>
    <phoneticPr fontId="3"/>
  </si>
  <si>
    <t>階段図</t>
    <rPh sb="0" eb="3">
      <t>カイダンズ</t>
    </rPh>
    <phoneticPr fontId="3"/>
  </si>
  <si>
    <t>EV図</t>
    <rPh sb="2" eb="3">
      <t>ズ</t>
    </rPh>
    <phoneticPr fontId="3"/>
  </si>
  <si>
    <t>共用階段</t>
    <rPh sb="0" eb="4">
      <t>キョウヨウカイダン</t>
    </rPh>
    <phoneticPr fontId="3"/>
  </si>
  <si>
    <t>勾配等</t>
    <rPh sb="0" eb="2">
      <t>コウバイ</t>
    </rPh>
    <rPh sb="2" eb="3">
      <t>トウ</t>
    </rPh>
    <phoneticPr fontId="3"/>
  </si>
  <si>
    <t>エレベーター利用可能</t>
    <rPh sb="6" eb="10">
      <t>リヨウカノウ</t>
    </rPh>
    <phoneticPr fontId="3"/>
  </si>
  <si>
    <t>蹴込み</t>
    <rPh sb="0" eb="1">
      <t>ケ</t>
    </rPh>
    <rPh sb="1" eb="2">
      <t>コ</t>
    </rPh>
    <phoneticPr fontId="3"/>
  </si>
  <si>
    <t>蹴込30ｍｍ以下</t>
    <rPh sb="0" eb="1">
      <t>ケ</t>
    </rPh>
    <rPh sb="1" eb="2">
      <t>コ</t>
    </rPh>
    <rPh sb="6" eb="8">
      <t>イカ</t>
    </rPh>
    <phoneticPr fontId="3"/>
  </si>
  <si>
    <t>形式等</t>
    <rPh sb="0" eb="3">
      <t>ケイシキトウ</t>
    </rPh>
    <phoneticPr fontId="3"/>
  </si>
  <si>
    <t>幅員</t>
    <rPh sb="0" eb="2">
      <t>フクイン</t>
    </rPh>
    <phoneticPr fontId="3"/>
  </si>
  <si>
    <t>最上段の食込み及び最下段の突出なし</t>
    <rPh sb="0" eb="3">
      <t>サイジョウダン</t>
    </rPh>
    <rPh sb="4" eb="6">
      <t>クイコ</t>
    </rPh>
    <rPh sb="7" eb="8">
      <t>オヨ</t>
    </rPh>
    <rPh sb="9" eb="12">
      <t>サイカダン</t>
    </rPh>
    <rPh sb="13" eb="15">
      <t>ツキダ</t>
    </rPh>
    <phoneticPr fontId="3"/>
  </si>
  <si>
    <t>令第23条から第27条まで及び第126条第1項の基準に適合</t>
    <rPh sb="0" eb="1">
      <t>レイ</t>
    </rPh>
    <rPh sb="1" eb="2">
      <t>ダイ</t>
    </rPh>
    <rPh sb="4" eb="5">
      <t>ジョウ</t>
    </rPh>
    <rPh sb="7" eb="8">
      <t>ダイ</t>
    </rPh>
    <rPh sb="10" eb="11">
      <t>ジョウ</t>
    </rPh>
    <rPh sb="13" eb="14">
      <t>オヨ</t>
    </rPh>
    <rPh sb="15" eb="16">
      <t>ダイ</t>
    </rPh>
    <rPh sb="19" eb="20">
      <t>ジョウ</t>
    </rPh>
    <rPh sb="20" eb="21">
      <t>ダイ</t>
    </rPh>
    <rPh sb="22" eb="23">
      <t>コウ</t>
    </rPh>
    <rPh sb="24" eb="26">
      <t>キジュン</t>
    </rPh>
    <rPh sb="27" eb="29">
      <t>テキゴウ</t>
    </rPh>
    <phoneticPr fontId="3"/>
  </si>
  <si>
    <t>エレベーターを利用できない場合、有効幅員900mm以上</t>
    <rPh sb="7" eb="9">
      <t>リヨウ</t>
    </rPh>
    <rPh sb="13" eb="15">
      <t>バアイ</t>
    </rPh>
    <rPh sb="16" eb="20">
      <t>ユウコウフクイン</t>
    </rPh>
    <rPh sb="25" eb="27">
      <t>イジョウ</t>
    </rPh>
    <phoneticPr fontId="3"/>
  </si>
  <si>
    <t>エレベーター</t>
    <phoneticPr fontId="3"/>
  </si>
  <si>
    <t>利用</t>
    <rPh sb="0" eb="2">
      <t>リヨウ</t>
    </rPh>
    <phoneticPr fontId="3"/>
  </si>
  <si>
    <t>仕様</t>
    <rPh sb="0" eb="2">
      <t>シヨウ</t>
    </rPh>
    <phoneticPr fontId="3"/>
  </si>
  <si>
    <t>ホールの広さ</t>
    <rPh sb="4" eb="5">
      <t>ヒロ</t>
    </rPh>
    <phoneticPr fontId="3"/>
  </si>
  <si>
    <t>出入口幅800mm以上</t>
    <rPh sb="0" eb="3">
      <t>デイリグチ</t>
    </rPh>
    <rPh sb="3" eb="4">
      <t>ハバ</t>
    </rPh>
    <rPh sb="9" eb="11">
      <t>イジョウ</t>
    </rPh>
    <phoneticPr fontId="3"/>
  </si>
  <si>
    <t>エレベーターホール1,500mm角以上</t>
    <rPh sb="16" eb="17">
      <t>カク</t>
    </rPh>
    <rPh sb="17" eb="19">
      <t>イジョウ</t>
    </rPh>
    <phoneticPr fontId="3"/>
  </si>
  <si>
    <t>設計住宅性能評価添付図書（設計内容説明書5-1）による</t>
    <rPh sb="0" eb="2">
      <t>セッケイ</t>
    </rPh>
    <rPh sb="2" eb="4">
      <t>ジュウタク</t>
    </rPh>
    <rPh sb="4" eb="6">
      <t>セイノウ</t>
    </rPh>
    <rPh sb="6" eb="8">
      <t>ヒョウカ</t>
    </rPh>
    <rPh sb="8" eb="10">
      <t>テンプ</t>
    </rPh>
    <rPh sb="10" eb="12">
      <t>トショ</t>
    </rPh>
    <rPh sb="13" eb="15">
      <t>セッケイ</t>
    </rPh>
    <rPh sb="15" eb="17">
      <t>ナイヨウ</t>
    </rPh>
    <rPh sb="17" eb="20">
      <t>セツメイショ</t>
    </rPh>
    <phoneticPr fontId="3"/>
  </si>
  <si>
    <t>躯体天井</t>
    <rPh sb="0" eb="2">
      <t>クタイ</t>
    </rPh>
    <rPh sb="2" eb="4">
      <t>テンジョウ</t>
    </rPh>
    <phoneticPr fontId="3"/>
  </si>
  <si>
    <t>高一覧表</t>
    <phoneticPr fontId="3"/>
  </si>
  <si>
    <t>　※1外壁の屋外に面する部位に耐久性上有効な仕上げがある場合、屋外側</t>
    <phoneticPr fontId="3"/>
  </si>
  <si>
    <t>　　の部分に限り１cm減ずることができる。</t>
    <phoneticPr fontId="3"/>
  </si>
  <si>
    <t>ただし書き規定を適用</t>
    <rPh sb="3" eb="4">
      <t>カ</t>
    </rPh>
    <rPh sb="5" eb="7">
      <t>キテイ</t>
    </rPh>
    <rPh sb="8" eb="10">
      <t>テキヨウ</t>
    </rPh>
    <phoneticPr fontId="3"/>
  </si>
  <si>
    <t>(維持管理の円滑な実施のために必要な措置）</t>
    <phoneticPr fontId="3"/>
  </si>
  <si>
    <t>構造躯体等の</t>
    <phoneticPr fontId="3"/>
  </si>
  <si>
    <t>劣化対策</t>
    <phoneticPr fontId="3"/>
  </si>
  <si>
    <t>省エネルギー</t>
    <rPh sb="0" eb="1">
      <t>ショウ</t>
    </rPh>
    <phoneticPr fontId="3"/>
  </si>
  <si>
    <t>対策</t>
  </si>
  <si>
    <t>評価対象住戸から建物出入口のある階までエレベーターを</t>
    <rPh sb="0" eb="6">
      <t>ヒョウカタイショウジュウコ</t>
    </rPh>
    <rPh sb="8" eb="10">
      <t>タテモノ</t>
    </rPh>
    <rPh sb="10" eb="13">
      <t>デイリグチ</t>
    </rPh>
    <rPh sb="16" eb="17">
      <t>カイ</t>
    </rPh>
    <phoneticPr fontId="3"/>
  </si>
  <si>
    <t>利用し到達できる</t>
    <rPh sb="3" eb="5">
      <t>トウタツ</t>
    </rPh>
    <phoneticPr fontId="3"/>
  </si>
  <si>
    <t>踏面240mm以上、かつ、550mm≦蹴上×2＋踏面≦650mm</t>
    <rPh sb="0" eb="1">
      <t>フ</t>
    </rPh>
    <rPh sb="1" eb="2">
      <t>メン</t>
    </rPh>
    <rPh sb="7" eb="9">
      <t>イジョウ</t>
    </rPh>
    <rPh sb="19" eb="20">
      <t>ケ</t>
    </rPh>
    <rPh sb="20" eb="21">
      <t>ア</t>
    </rPh>
    <rPh sb="23" eb="24">
      <t>フ</t>
    </rPh>
    <rPh sb="24" eb="25">
      <t>メン</t>
    </rPh>
    <phoneticPr fontId="3"/>
  </si>
  <si>
    <t>基礎(立ち上がり部分及
び捨てコン部分を除く）</t>
    <rPh sb="0" eb="2">
      <t>キソ</t>
    </rPh>
    <rPh sb="3" eb="4">
      <t>タ</t>
    </rPh>
    <rPh sb="5" eb="6">
      <t>ア</t>
    </rPh>
    <rPh sb="8" eb="10">
      <t>ブブン</t>
    </rPh>
    <rPh sb="10" eb="11">
      <t>オヨ</t>
    </rPh>
    <rPh sb="13" eb="14">
      <t>ス</t>
    </rPh>
    <rPh sb="17" eb="19">
      <t>ブブン</t>
    </rPh>
    <rPh sb="20" eb="21">
      <t>ノゾ</t>
    </rPh>
    <phoneticPr fontId="3"/>
  </si>
  <si>
    <t>コンクリート内</t>
    <rPh sb="6" eb="7">
      <t>ナイ</t>
    </rPh>
    <phoneticPr fontId="4"/>
  </si>
  <si>
    <t>埋込み配管</t>
    <rPh sb="0" eb="1">
      <t>マイ</t>
    </rPh>
    <rPh sb="1" eb="2">
      <t>コ</t>
    </rPh>
    <rPh sb="3" eb="5">
      <t>ハイカン</t>
    </rPh>
    <phoneticPr fontId="3"/>
  </si>
  <si>
    <t>他住戸等内の</t>
    <rPh sb="0" eb="3">
      <t>タジュウコ</t>
    </rPh>
    <rPh sb="3" eb="4">
      <t>ナド</t>
    </rPh>
    <rPh sb="4" eb="5">
      <t>ナイ</t>
    </rPh>
    <phoneticPr fontId="3"/>
  </si>
  <si>
    <t>専用部内の設置</t>
    <rPh sb="0" eb="4">
      <t>センヨウブナイ</t>
    </rPh>
    <rPh sb="5" eb="7">
      <t>セッチ</t>
    </rPh>
    <phoneticPr fontId="3"/>
  </si>
  <si>
    <t>自己評価書・設計内容説明書【共同住宅等－住棟評価用】（鉄筋コンクリート造等用）</t>
    <rPh sb="0" eb="2">
      <t>ジコ</t>
    </rPh>
    <rPh sb="2" eb="4">
      <t>ヒョウカ</t>
    </rPh>
    <rPh sb="4" eb="5">
      <t>ショ</t>
    </rPh>
    <rPh sb="6" eb="8">
      <t>セッケイ</t>
    </rPh>
    <rPh sb="8" eb="10">
      <t>ナイヨウ</t>
    </rPh>
    <rPh sb="10" eb="13">
      <t>セツメイショ</t>
    </rPh>
    <rPh sb="14" eb="16">
      <t>キョウドウ</t>
    </rPh>
    <rPh sb="16" eb="18">
      <t>ジュウタク</t>
    </rPh>
    <rPh sb="18" eb="19">
      <t>トウ</t>
    </rPh>
    <rPh sb="20" eb="22">
      <t>ジュウトウ</t>
    </rPh>
    <rPh sb="22" eb="25">
      <t>ヒョウカヨウ</t>
    </rPh>
    <rPh sb="27" eb="29">
      <t>テッキン</t>
    </rPh>
    <rPh sb="35" eb="36">
      <t>ゾウ</t>
    </rPh>
    <rPh sb="36" eb="37">
      <t>ナド</t>
    </rPh>
    <rPh sb="37" eb="38">
      <t>ヨウ</t>
    </rPh>
    <rPh sb="38" eb="39">
      <t>ホウヨウ</t>
    </rPh>
    <phoneticPr fontId="4"/>
  </si>
  <si>
    <t>計算書</t>
    <rPh sb="0" eb="3">
      <t>ケイサンショ</t>
    </rPh>
    <phoneticPr fontId="3"/>
  </si>
  <si>
    <t>方法（</t>
    <rPh sb="0" eb="2">
      <t>ホウホウ</t>
    </rPh>
    <phoneticPr fontId="3"/>
  </si>
  <si>
    <t>杭長 [</t>
    <rPh sb="0" eb="1">
      <t>クイ</t>
    </rPh>
    <rPh sb="1" eb="2">
      <t>チョウ</t>
    </rPh>
    <phoneticPr fontId="4"/>
  </si>
  <si>
    <t>※複数の数値のものが使用される場合は少なくとも最小値と最大値を記入</t>
    <phoneticPr fontId="3"/>
  </si>
  <si>
    <t>Ｆm等が３３Ｎ/mm2未満の場合、スランプ１８cm以下</t>
    <phoneticPr fontId="4"/>
  </si>
  <si>
    <t>Ｆm等が３３Ｎ/mm2以上の場合、スランプ２１cm以下</t>
    <phoneticPr fontId="3"/>
  </si>
  <si>
    <t>その他　大臣認定書、又はJASS5（2018）解説表3.2の値　等</t>
    <rPh sb="4" eb="9">
      <t>ダイジンニンテイショ</t>
    </rPh>
    <rPh sb="10" eb="11">
      <t>マタ</t>
    </rPh>
    <rPh sb="23" eb="25">
      <t>カイセツ</t>
    </rPh>
    <rPh sb="25" eb="26">
      <t>ヒョウ</t>
    </rPh>
    <rPh sb="30" eb="31">
      <t>アタイ</t>
    </rPh>
    <rPh sb="32" eb="33">
      <t>トウ</t>
    </rPh>
    <phoneticPr fontId="3"/>
  </si>
  <si>
    <t>注：Ｆm等：JASS５における調合管理強度、又は同等の基準強度を示す</t>
    <rPh sb="15" eb="17">
      <t>チョウゴウ</t>
    </rPh>
    <rPh sb="17" eb="19">
      <t>カンリ</t>
    </rPh>
    <phoneticPr fontId="3"/>
  </si>
  <si>
    <t>構造躯体及び仕上材に影響を及ぼすことなく補修できる</t>
    <phoneticPr fontId="3"/>
  </si>
  <si>
    <t>（第三面）</t>
  </si>
  <si>
    <r>
      <t>基礎断熱工法　</t>
    </r>
    <r>
      <rPr>
        <sz val="9"/>
        <color rgb="FFFF0000"/>
        <rFont val="ＭＳ Ｐ明朝"/>
        <family val="1"/>
        <charset val="128"/>
      </rPr>
      <t>※一部基礎断熱の場合もチェック</t>
    </r>
    <rPh sb="0" eb="2">
      <t>キソ</t>
    </rPh>
    <rPh sb="2" eb="4">
      <t>ダンネツ</t>
    </rPh>
    <rPh sb="4" eb="6">
      <t>コウホウ</t>
    </rPh>
    <rPh sb="8" eb="14">
      <t>イチブキソダンネツ</t>
    </rPh>
    <rPh sb="15" eb="17">
      <t>バアイ</t>
    </rPh>
    <phoneticPr fontId="4"/>
  </si>
  <si>
    <t>許容応力度計算+偏心率の検討(告1540号第10第１号)</t>
    <rPh sb="0" eb="5">
      <t>キョヨウオウリョクド</t>
    </rPh>
    <rPh sb="5" eb="7">
      <t>ケイサン</t>
    </rPh>
    <rPh sb="8" eb="10">
      <t>ヘンシン</t>
    </rPh>
    <rPh sb="10" eb="11">
      <t>リツ</t>
    </rPh>
    <rPh sb="12" eb="14">
      <t>ケントウ</t>
    </rPh>
    <rPh sb="15" eb="16">
      <t>コク</t>
    </rPh>
    <rPh sb="20" eb="21">
      <t>ゴウ</t>
    </rPh>
    <rPh sb="21" eb="22">
      <t>ダイ</t>
    </rPh>
    <rPh sb="24" eb="25">
      <t>ダイ</t>
    </rPh>
    <rPh sb="26" eb="27">
      <t>ゴウ</t>
    </rPh>
    <phoneticPr fontId="3"/>
  </si>
  <si>
    <r>
      <t>基礎断熱工法　</t>
    </r>
    <r>
      <rPr>
        <sz val="9"/>
        <color rgb="FFFF0000"/>
        <rFont val="ＭＳ Ｐ明朝"/>
        <family val="1"/>
        <charset val="128"/>
      </rPr>
      <t>※一部基礎断熱工法の場合もチェック</t>
    </r>
    <rPh sb="0" eb="2">
      <t>キソ</t>
    </rPh>
    <rPh sb="2" eb="4">
      <t>ダンネツ</t>
    </rPh>
    <rPh sb="4" eb="6">
      <t>コウホウ</t>
    </rPh>
    <rPh sb="8" eb="14">
      <t>イチブキソダンネツ</t>
    </rPh>
    <rPh sb="14" eb="16">
      <t>コウホウ</t>
    </rPh>
    <rPh sb="17" eb="19">
      <t>バアイ</t>
    </rPh>
    <phoneticPr fontId="4"/>
  </si>
  <si>
    <t>cm</t>
    <phoneticPr fontId="3"/>
  </si>
  <si>
    <t>]</t>
    <phoneticPr fontId="3"/>
  </si>
  <si>
    <t>m</t>
    <phoneticPr fontId="3"/>
  </si>
  <si>
    <t>45％以下</t>
    <rPh sb="3" eb="5">
      <t>イカ</t>
    </rPh>
    <phoneticPr fontId="3"/>
  </si>
  <si>
    <t>50％以下</t>
    <rPh sb="3" eb="5">
      <t>イカ</t>
    </rPh>
    <phoneticPr fontId="3"/>
  </si>
  <si>
    <t>認定書等</t>
    <rPh sb="0" eb="4">
      <t>ニンテイショトウ</t>
    </rPh>
    <phoneticPr fontId="4"/>
  </si>
  <si>
    <t>認定書等の活用(住宅の部分)</t>
    <rPh sb="8" eb="10">
      <t>ジュウタク</t>
    </rPh>
    <rPh sb="11" eb="13">
      <t>ブブン</t>
    </rPh>
    <phoneticPr fontId="4"/>
  </si>
  <si>
    <t>認定書等の活用（住宅）</t>
    <rPh sb="8" eb="10">
      <t>ジュウタク</t>
    </rPh>
    <phoneticPr fontId="4"/>
  </si>
  <si>
    <t>断熱材の施工</t>
    <rPh sb="0" eb="3">
      <t>ダンネツザイ</t>
    </rPh>
    <rPh sb="4" eb="6">
      <t>セコウ</t>
    </rPh>
    <phoneticPr fontId="4"/>
  </si>
  <si>
    <t>躯体面に断熱材を全面密着(内断熱工法の場合のみ)</t>
    <rPh sb="0" eb="3">
      <t>クタイメン</t>
    </rPh>
    <rPh sb="4" eb="7">
      <t>ダンネツザイ</t>
    </rPh>
    <rPh sb="8" eb="12">
      <t>ゼンメンミッチャク</t>
    </rPh>
    <rPh sb="13" eb="14">
      <t>ウチ</t>
    </rPh>
    <rPh sb="14" eb="16">
      <t>ダンネツ</t>
    </rPh>
    <rPh sb="16" eb="18">
      <t>コウホウ</t>
    </rPh>
    <rPh sb="19" eb="21">
      <t>バアイ</t>
    </rPh>
    <phoneticPr fontId="4"/>
  </si>
  <si>
    <t>断熱範囲図</t>
    <rPh sb="0" eb="5">
      <t>ダンネツハンイズ</t>
    </rPh>
    <phoneticPr fontId="4"/>
  </si>
  <si>
    <t>認定書等の活用</t>
    <phoneticPr fontId="4"/>
  </si>
  <si>
    <t>外皮平均熱貫流率</t>
    <rPh sb="0" eb="2">
      <t>ガイヒ</t>
    </rPh>
    <rPh sb="2" eb="4">
      <t>ヘイキン</t>
    </rPh>
    <rPh sb="4" eb="5">
      <t>ネツ</t>
    </rPh>
    <rPh sb="5" eb="7">
      <t>カンリュウ</t>
    </rPh>
    <rPh sb="7" eb="8">
      <t>リツ</t>
    </rPh>
    <phoneticPr fontId="3"/>
  </si>
  <si>
    <t>適用する
基準</t>
    <rPh sb="0" eb="2">
      <t>テキヨウ</t>
    </rPh>
    <rPh sb="5" eb="7">
      <t>キジュン</t>
    </rPh>
    <phoneticPr fontId="4"/>
  </si>
  <si>
    <t>性能基準</t>
    <rPh sb="0" eb="4">
      <t>セイノウキジュン</t>
    </rPh>
    <phoneticPr fontId="3"/>
  </si>
  <si>
    <t>熱橋部対策</t>
    <rPh sb="0" eb="1">
      <t>ネツ</t>
    </rPh>
    <rPh sb="1" eb="2">
      <t>ハシ</t>
    </rPh>
    <rPh sb="2" eb="3">
      <t>ブ</t>
    </rPh>
    <rPh sb="3" eb="5">
      <t>タイサク</t>
    </rPh>
    <phoneticPr fontId="3"/>
  </si>
  <si>
    <t>仕様基準</t>
    <rPh sb="0" eb="4">
      <t>シヨウキジュン</t>
    </rPh>
    <phoneticPr fontId="3"/>
  </si>
  <si>
    <t>適用する基準</t>
    <rPh sb="0" eb="2">
      <t>テキヨウ</t>
    </rPh>
    <rPh sb="4" eb="6">
      <t>キジュン</t>
    </rPh>
    <phoneticPr fontId="3"/>
  </si>
  <si>
    <t>居室および
非居室の面積</t>
    <rPh sb="0" eb="2">
      <t>キョシツ</t>
    </rPh>
    <rPh sb="6" eb="9">
      <t>ヒキョシツ</t>
    </rPh>
    <rPh sb="10" eb="12">
      <t>メンセキ</t>
    </rPh>
    <phoneticPr fontId="3"/>
  </si>
  <si>
    <t>床面積の合計：WEBプログラム出力票による</t>
    <rPh sb="0" eb="3">
      <t>ユカメンセキ</t>
    </rPh>
    <rPh sb="4" eb="6">
      <t>ゴウケイ</t>
    </rPh>
    <rPh sb="15" eb="17">
      <t>シュツリョク</t>
    </rPh>
    <rPh sb="17" eb="18">
      <t>ヒョウ</t>
    </rPh>
    <phoneticPr fontId="3"/>
  </si>
  <si>
    <t>主居室の面積：WEBプログラム出力票による</t>
    <rPh sb="0" eb="3">
      <t>シュキョシツ</t>
    </rPh>
    <rPh sb="4" eb="6">
      <t>メンセキ</t>
    </rPh>
    <rPh sb="15" eb="18">
      <t>シュツリョクヒョウ</t>
    </rPh>
    <phoneticPr fontId="3"/>
  </si>
  <si>
    <t>その他の居室の面積：WEBプログラム出力票による</t>
    <rPh sb="2" eb="3">
      <t>タ</t>
    </rPh>
    <rPh sb="4" eb="6">
      <t>キョシツ</t>
    </rPh>
    <rPh sb="7" eb="9">
      <t>メンセキ</t>
    </rPh>
    <rPh sb="18" eb="21">
      <t>シュツリョクヒョウ</t>
    </rPh>
    <phoneticPr fontId="3"/>
  </si>
  <si>
    <t>基本的
事項等</t>
    <rPh sb="0" eb="3">
      <t>キホンテキ</t>
    </rPh>
    <rPh sb="4" eb="6">
      <t>ジコウ</t>
    </rPh>
    <rPh sb="6" eb="7">
      <t>トウ</t>
    </rPh>
    <phoneticPr fontId="3"/>
  </si>
  <si>
    <t>断熱性能等</t>
    <rPh sb="0" eb="4">
      <t>ダンネツセイノウ</t>
    </rPh>
    <rPh sb="4" eb="5">
      <t>トウ</t>
    </rPh>
    <phoneticPr fontId="3"/>
  </si>
  <si>
    <t>WEBプログラム出力票による</t>
    <rPh sb="8" eb="11">
      <t>シュツリョクヒョウ</t>
    </rPh>
    <phoneticPr fontId="3"/>
  </si>
  <si>
    <t>外皮</t>
    <rPh sb="0" eb="2">
      <t>ガイヒ</t>
    </rPh>
    <phoneticPr fontId="3"/>
  </si>
  <si>
    <t>暖房方式</t>
    <rPh sb="0" eb="4">
      <t>ダンボウホウシキ</t>
    </rPh>
    <phoneticPr fontId="3"/>
  </si>
  <si>
    <t>冷房方式</t>
    <rPh sb="0" eb="4">
      <t>レイボウホウシキ</t>
    </rPh>
    <phoneticPr fontId="3"/>
  </si>
  <si>
    <t>換気設備方式</t>
    <rPh sb="0" eb="4">
      <t>カンキセツビ</t>
    </rPh>
    <rPh sb="4" eb="6">
      <t>ホウシキ</t>
    </rPh>
    <phoneticPr fontId="3"/>
  </si>
  <si>
    <t>熱交換型
換気設備</t>
    <rPh sb="0" eb="4">
      <t>ネツコウカンガタ</t>
    </rPh>
    <rPh sb="5" eb="9">
      <t>カンキセツビ</t>
    </rPh>
    <phoneticPr fontId="3"/>
  </si>
  <si>
    <t>換気</t>
    <rPh sb="0" eb="2">
      <t>カンキ</t>
    </rPh>
    <phoneticPr fontId="3"/>
  </si>
  <si>
    <t>給湯</t>
    <rPh sb="0" eb="2">
      <t>キュウトウ</t>
    </rPh>
    <phoneticPr fontId="3"/>
  </si>
  <si>
    <t>給湯熱源機</t>
    <rPh sb="0" eb="2">
      <t>キュウトウ</t>
    </rPh>
    <rPh sb="2" eb="4">
      <t>ネツゲン</t>
    </rPh>
    <rPh sb="4" eb="5">
      <t>キ</t>
    </rPh>
    <phoneticPr fontId="3"/>
  </si>
  <si>
    <t>配管</t>
    <rPh sb="0" eb="2">
      <t>ハイカン</t>
    </rPh>
    <phoneticPr fontId="3"/>
  </si>
  <si>
    <t>水栓</t>
    <rPh sb="0" eb="2">
      <t>スイセン</t>
    </rPh>
    <phoneticPr fontId="3"/>
  </si>
  <si>
    <t>浴槽</t>
    <rPh sb="0" eb="2">
      <t>ヨクソウ</t>
    </rPh>
    <phoneticPr fontId="3"/>
  </si>
  <si>
    <t>太陽給湯</t>
    <rPh sb="0" eb="2">
      <t>タイヨウ</t>
    </rPh>
    <rPh sb="2" eb="4">
      <t>キュウトウ</t>
    </rPh>
    <phoneticPr fontId="3"/>
  </si>
  <si>
    <t>照明</t>
    <rPh sb="0" eb="2">
      <t>ショウメイ</t>
    </rPh>
    <phoneticPr fontId="3"/>
  </si>
  <si>
    <t>照明設備</t>
    <rPh sb="0" eb="4">
      <t>ショウメイセツビ</t>
    </rPh>
    <phoneticPr fontId="3"/>
  </si>
  <si>
    <t>発電</t>
    <rPh sb="0" eb="2">
      <t>ハツデン</t>
    </rPh>
    <phoneticPr fontId="3"/>
  </si>
  <si>
    <t>太陽光発電
の採用</t>
    <rPh sb="0" eb="5">
      <t>タイヨウコウハツデン</t>
    </rPh>
    <rPh sb="7" eb="9">
      <t>サイヨウ</t>
    </rPh>
    <phoneticPr fontId="3"/>
  </si>
  <si>
    <t>ｺﾝｼﾞｪﾈﾚｰｼｮﾝ
ｼｽﾃﾑ</t>
    <phoneticPr fontId="3"/>
  </si>
  <si>
    <t>感知部分</t>
    <rPh sb="0" eb="4">
      <t>カンチブブン</t>
    </rPh>
    <phoneticPr fontId="4"/>
  </si>
  <si>
    <t>(等級4，3，2，1)</t>
    <rPh sb="1" eb="3">
      <t>トウキュウ</t>
    </rPh>
    <phoneticPr fontId="3"/>
  </si>
  <si>
    <t>(等級4)</t>
    <rPh sb="1" eb="3">
      <t>トウキュウ</t>
    </rPh>
    <phoneticPr fontId="3"/>
  </si>
  <si>
    <t>(等級1)</t>
    <rPh sb="1" eb="3">
      <t>トウキュウ</t>
    </rPh>
    <phoneticPr fontId="3"/>
  </si>
  <si>
    <t>種別・感度</t>
    <rPh sb="0" eb="2">
      <t>シュベツ</t>
    </rPh>
    <rPh sb="3" eb="5">
      <t>カンド</t>
    </rPh>
    <phoneticPr fontId="3"/>
  </si>
  <si>
    <t>(等級4，3，2)</t>
    <phoneticPr fontId="3"/>
  </si>
  <si>
    <t>(等級3，2)</t>
    <phoneticPr fontId="3"/>
  </si>
  <si>
    <t>（自住戸火災時）</t>
    <rPh sb="1" eb="2">
      <t>ジ</t>
    </rPh>
    <rPh sb="2" eb="3">
      <t>ジュウ</t>
    </rPh>
    <rPh sb="3" eb="4">
      <t>ト</t>
    </rPh>
    <rPh sb="4" eb="6">
      <t>カサイ</t>
    </rPh>
    <phoneticPr fontId="4"/>
  </si>
  <si>
    <t>（他住戸火災時）</t>
    <rPh sb="1" eb="2">
      <t>タ</t>
    </rPh>
    <rPh sb="2" eb="3">
      <t>ジュウ</t>
    </rPh>
    <rPh sb="3" eb="4">
      <t>ト</t>
    </rPh>
    <rPh sb="4" eb="6">
      <t>カサイ</t>
    </rPh>
    <phoneticPr fontId="4"/>
  </si>
  <si>
    <t>開放型廊下</t>
    <rPh sb="0" eb="5">
      <t>カイホウガタロウカ</t>
    </rPh>
    <phoneticPr fontId="3"/>
  </si>
  <si>
    <t>機械排煙(一般)</t>
    <rPh sb="0" eb="4">
      <t>キカイハイエン</t>
    </rPh>
    <rPh sb="5" eb="7">
      <t>イッパン</t>
    </rPh>
    <phoneticPr fontId="3"/>
  </si>
  <si>
    <t>平面形状</t>
    <rPh sb="0" eb="4">
      <t>ヘイメンケイジョウ</t>
    </rPh>
    <phoneticPr fontId="3"/>
  </si>
  <si>
    <t>脱出対策</t>
    <rPh sb="0" eb="4">
      <t>ダッシュツタイサク</t>
    </rPh>
    <phoneticPr fontId="3"/>
  </si>
  <si>
    <t>滑り棒</t>
    <rPh sb="0" eb="1">
      <t>スベ</t>
    </rPh>
    <rPh sb="2" eb="3">
      <t>ボウ</t>
    </rPh>
    <phoneticPr fontId="3"/>
  </si>
  <si>
    <t>滑り台</t>
    <rPh sb="0" eb="1">
      <t>スベ</t>
    </rPh>
    <rPh sb="2" eb="3">
      <t>ダイ</t>
    </rPh>
    <phoneticPr fontId="3"/>
  </si>
  <si>
    <t>緩降機</t>
    <rPh sb="0" eb="1">
      <t>ユル</t>
    </rPh>
    <rPh sb="1" eb="2">
      <t>オ</t>
    </rPh>
    <rPh sb="2" eb="3">
      <t>キ</t>
    </rPh>
    <phoneticPr fontId="3"/>
  </si>
  <si>
    <t>避難用タラップ</t>
    <rPh sb="0" eb="3">
      <t>ヒナンヨウ</t>
    </rPh>
    <phoneticPr fontId="3"/>
  </si>
  <si>
    <t>避難ロープ</t>
    <rPh sb="0" eb="2">
      <t>ヒナン</t>
    </rPh>
    <phoneticPr fontId="3"/>
  </si>
  <si>
    <t>避難はじご</t>
    <rPh sb="0" eb="2">
      <t>ヒナン</t>
    </rPh>
    <phoneticPr fontId="3"/>
  </si>
  <si>
    <t>避難橋</t>
    <rPh sb="0" eb="2">
      <t>ヒナン</t>
    </rPh>
    <rPh sb="2" eb="3">
      <t>ハシ</t>
    </rPh>
    <phoneticPr fontId="3"/>
  </si>
  <si>
    <t>救助袋</t>
    <rPh sb="0" eb="3">
      <t>キュウジョブクロ</t>
    </rPh>
    <phoneticPr fontId="3"/>
  </si>
  <si>
    <t>F☆☆</t>
    <phoneticPr fontId="3"/>
  </si>
  <si>
    <t>自己評価書・設計内容説明書【共同住宅等－住戸評価用】</t>
    <rPh sb="20" eb="22">
      <t>ジュウコ</t>
    </rPh>
    <phoneticPr fontId="4"/>
  </si>
  <si>
    <t>自己評価結果</t>
    <rPh sb="0" eb="6">
      <t>ジコヒョウカケッカ</t>
    </rPh>
    <phoneticPr fontId="3"/>
  </si>
  <si>
    <t>等級</t>
    <rPh sb="0" eb="2">
      <t>トウキュウ</t>
    </rPh>
    <phoneticPr fontId="3"/>
  </si>
  <si>
    <t>タイプ別代表住戸番号</t>
    <rPh sb="3" eb="4">
      <t>ベツ</t>
    </rPh>
    <rPh sb="4" eb="10">
      <t>ダイヒョウジュウコバンゴウ</t>
    </rPh>
    <phoneticPr fontId="3"/>
  </si>
  <si>
    <t>給水管、排水管、給湯管及びガス管のコンクリート内への埋め込み無し(コンクリートブロックを含む)</t>
    <phoneticPr fontId="3"/>
  </si>
  <si>
    <t>給水管、排水管、給湯管及びガス管の他住戸等の専用部分内への設置無し</t>
    <phoneticPr fontId="3"/>
  </si>
  <si>
    <t>給水管、排水管、給湯管及びガス管上のコンクリート打設無し</t>
    <phoneticPr fontId="3"/>
  </si>
  <si>
    <t>外皮平均熱貫流率（UA値）の基準に適合</t>
    <phoneticPr fontId="3"/>
  </si>
  <si>
    <t>単位：W/㎡・K</t>
    <rPh sb="0" eb="2">
      <t>タンイ</t>
    </rPh>
    <phoneticPr fontId="4"/>
  </si>
  <si>
    <t>冷房期の
平均日射熱取得率</t>
    <rPh sb="0" eb="2">
      <t>レイボウ</t>
    </rPh>
    <rPh sb="2" eb="3">
      <t>キ</t>
    </rPh>
    <rPh sb="5" eb="7">
      <t>ヘイキン</t>
    </rPh>
    <rPh sb="7" eb="9">
      <t>ニッシャ</t>
    </rPh>
    <rPh sb="9" eb="10">
      <t>ネツ</t>
    </rPh>
    <rPh sb="10" eb="13">
      <t>シュトクリツ</t>
    </rPh>
    <phoneticPr fontId="3"/>
  </si>
  <si>
    <t>冷房期の平均日射熱取得率(ηAC値)の基準に適合</t>
    <phoneticPr fontId="3"/>
  </si>
  <si>
    <t xml:space="preserve">単位：-         </t>
    <rPh sb="0" eb="2">
      <t>タンイ</t>
    </rPh>
    <phoneticPr fontId="4"/>
  </si>
  <si>
    <t>仕様基準</t>
    <rPh sb="0" eb="2">
      <t>シヨウ</t>
    </rPh>
    <rPh sb="2" eb="4">
      <t>キジュン</t>
    </rPh>
    <phoneticPr fontId="3"/>
  </si>
  <si>
    <t>繊維系断熱材等の使用</t>
    <rPh sb="0" eb="2">
      <t>センイ</t>
    </rPh>
    <rPh sb="2" eb="3">
      <t>ケイ</t>
    </rPh>
    <rPh sb="3" eb="6">
      <t>ダンネツザイ</t>
    </rPh>
    <rPh sb="6" eb="7">
      <t>トウ</t>
    </rPh>
    <phoneticPr fontId="4"/>
  </si>
  <si>
    <t>通気層の設置(繊維系断熱材を使用する場合は防風層を設置)</t>
    <rPh sb="0" eb="3">
      <t>ツウキソウ</t>
    </rPh>
    <rPh sb="4" eb="6">
      <t>セッチ</t>
    </rPh>
    <rPh sb="7" eb="13">
      <t>センイケイダンネツザイ</t>
    </rPh>
    <rPh sb="14" eb="16">
      <t>シヨウ</t>
    </rPh>
    <rPh sb="18" eb="20">
      <t>バアイ</t>
    </rPh>
    <rPh sb="21" eb="24">
      <t>ボウフウソウ</t>
    </rPh>
    <rPh sb="25" eb="27">
      <t>セッチ</t>
    </rPh>
    <phoneticPr fontId="4"/>
  </si>
  <si>
    <t>断熱補強有り</t>
    <rPh sb="0" eb="4">
      <t>ダンネツホキョウ</t>
    </rPh>
    <rPh sb="4" eb="5">
      <t>ア</t>
    </rPh>
    <phoneticPr fontId="4"/>
  </si>
  <si>
    <t>５温熱環境・エネルギー消費量</t>
  </si>
  <si>
    <t>単位：MJ/（㎡・年）</t>
    <phoneticPr fontId="3"/>
  </si>
  <si>
    <t>（第一面）</t>
    <rPh sb="2" eb="3">
      <t>イチ</t>
    </rPh>
    <rPh sb="3" eb="4">
      <t>メン</t>
    </rPh>
    <phoneticPr fontId="4"/>
  </si>
  <si>
    <t>（第二面）</t>
    <rPh sb="2" eb="3">
      <t>ニ</t>
    </rPh>
    <rPh sb="3" eb="4">
      <t>メン</t>
    </rPh>
    <phoneticPr fontId="4"/>
  </si>
  <si>
    <t>2.火災時の安全</t>
    <rPh sb="2" eb="4">
      <t>カサイ</t>
    </rPh>
    <rPh sb="4" eb="5">
      <t>ジ</t>
    </rPh>
    <rPh sb="6" eb="8">
      <t>アンゼン</t>
    </rPh>
    <phoneticPr fontId="4"/>
  </si>
  <si>
    <t>２－１</t>
    <phoneticPr fontId="4"/>
  </si>
  <si>
    <t>自動火災報知設備等</t>
    <rPh sb="0" eb="9">
      <t>ジドウカサイホウチセツビトウ</t>
    </rPh>
    <phoneticPr fontId="3"/>
  </si>
  <si>
    <t>住宅用防災警報器(ネットワーク化)</t>
    <rPh sb="0" eb="8">
      <t>ジュウタクヨウボウサイケイホウキ</t>
    </rPh>
    <rPh sb="15" eb="16">
      <t>カ</t>
    </rPh>
    <phoneticPr fontId="3"/>
  </si>
  <si>
    <t>住宅用防災警報器等</t>
    <rPh sb="0" eb="3">
      <t>ジュウタクヨウ</t>
    </rPh>
    <rPh sb="3" eb="8">
      <t>ボウサイケイホウキ</t>
    </rPh>
    <rPh sb="8" eb="9">
      <t>トウ</t>
    </rPh>
    <phoneticPr fontId="3"/>
  </si>
  <si>
    <t>住宅用防災報知設備等</t>
    <rPh sb="0" eb="3">
      <t>ジュウタクヨウ</t>
    </rPh>
    <rPh sb="3" eb="5">
      <t>ボウサイ</t>
    </rPh>
    <rPh sb="5" eb="7">
      <t>ホウチ</t>
    </rPh>
    <rPh sb="7" eb="9">
      <t>セツビ</t>
    </rPh>
    <rPh sb="9" eb="10">
      <t>トウ</t>
    </rPh>
    <phoneticPr fontId="3"/>
  </si>
  <si>
    <t>(等級4，3，2，1)</t>
    <phoneticPr fontId="3"/>
  </si>
  <si>
    <t>設置場所</t>
    <rPh sb="0" eb="4">
      <t>セッチバショ</t>
    </rPh>
    <phoneticPr fontId="4"/>
  </si>
  <si>
    <t>寝室、居室、台所等、階段</t>
    <rPh sb="0" eb="2">
      <t>シンシツ</t>
    </rPh>
    <rPh sb="3" eb="5">
      <t>キョシツ</t>
    </rPh>
    <rPh sb="6" eb="8">
      <t>ダイドコロ</t>
    </rPh>
    <rPh sb="8" eb="9">
      <t>トウ</t>
    </rPh>
    <rPh sb="10" eb="12">
      <t>カイダン</t>
    </rPh>
    <phoneticPr fontId="3"/>
  </si>
  <si>
    <t>寝室、台所等</t>
    <rPh sb="0" eb="2">
      <t>シンシツ</t>
    </rPh>
    <rPh sb="3" eb="6">
      <t>ダイドコロトウ</t>
    </rPh>
    <phoneticPr fontId="3"/>
  </si>
  <si>
    <t>消防法に定める場所</t>
    <rPh sb="0" eb="3">
      <t>ショウボウホウ</t>
    </rPh>
    <rPh sb="4" eb="5">
      <t>サダ</t>
    </rPh>
    <rPh sb="7" eb="9">
      <t>バショ</t>
    </rPh>
    <phoneticPr fontId="3"/>
  </si>
  <si>
    <t>(等級4，3)</t>
    <phoneticPr fontId="3"/>
  </si>
  <si>
    <t>(等級2)</t>
    <phoneticPr fontId="3"/>
  </si>
  <si>
    <t>(等級1)</t>
    <phoneticPr fontId="3"/>
  </si>
  <si>
    <t>評価基準に定める種別及び感度の基準に適合</t>
    <rPh sb="0" eb="4">
      <t>ヒョウカキジュン</t>
    </rPh>
    <rPh sb="5" eb="6">
      <t>サダ</t>
    </rPh>
    <rPh sb="8" eb="10">
      <t>シュベツ</t>
    </rPh>
    <rPh sb="10" eb="11">
      <t>オヨ</t>
    </rPh>
    <rPh sb="12" eb="14">
      <t>カンド</t>
    </rPh>
    <rPh sb="15" eb="17">
      <t>キジュン</t>
    </rPh>
    <rPh sb="18" eb="20">
      <t>テキゴウ</t>
    </rPh>
    <phoneticPr fontId="3"/>
  </si>
  <si>
    <t>消防法に定める種別及び感度の基準に適合</t>
    <rPh sb="0" eb="3">
      <t>ショウボウホウ</t>
    </rPh>
    <rPh sb="4" eb="5">
      <t>サダ</t>
    </rPh>
    <rPh sb="7" eb="9">
      <t>シュベツ</t>
    </rPh>
    <rPh sb="9" eb="10">
      <t>オヨ</t>
    </rPh>
    <rPh sb="11" eb="13">
      <t>カンド</t>
    </rPh>
    <rPh sb="14" eb="16">
      <t>キジュン</t>
    </rPh>
    <rPh sb="17" eb="19">
      <t>テキゴウ</t>
    </rPh>
    <phoneticPr fontId="3"/>
  </si>
  <si>
    <t>評価基準に定める設置位置の基準に適合</t>
    <rPh sb="0" eb="4">
      <t>ヒョウカキジュン</t>
    </rPh>
    <rPh sb="5" eb="6">
      <t>サダ</t>
    </rPh>
    <rPh sb="8" eb="12">
      <t>セッチイチ</t>
    </rPh>
    <rPh sb="13" eb="15">
      <t>キジュン</t>
    </rPh>
    <rPh sb="16" eb="18">
      <t>テキゴウ</t>
    </rPh>
    <phoneticPr fontId="3"/>
  </si>
  <si>
    <t>取付け位置</t>
    <rPh sb="0" eb="2">
      <t>トリツ</t>
    </rPh>
    <rPh sb="3" eb="5">
      <t>イチ</t>
    </rPh>
    <phoneticPr fontId="4"/>
  </si>
  <si>
    <t>消防法に定める設置位置の基準に適合</t>
    <rPh sb="0" eb="3">
      <t>ショウボウホウ</t>
    </rPh>
    <rPh sb="4" eb="5">
      <t>サダ</t>
    </rPh>
    <rPh sb="7" eb="11">
      <t>セッチイチ</t>
    </rPh>
    <rPh sb="12" eb="14">
      <t>キジュン</t>
    </rPh>
    <rPh sb="15" eb="17">
      <t>テキゴウ</t>
    </rPh>
    <phoneticPr fontId="3"/>
  </si>
  <si>
    <t>警報部分</t>
    <rPh sb="0" eb="4">
      <t>ケイホウブブン</t>
    </rPh>
    <phoneticPr fontId="4"/>
  </si>
  <si>
    <t>音響性能</t>
    <rPh sb="0" eb="4">
      <t>オンキョウセイノウ</t>
    </rPh>
    <phoneticPr fontId="4"/>
  </si>
  <si>
    <t>居室のある各階に設置</t>
    <rPh sb="0" eb="2">
      <t>キョシツ</t>
    </rPh>
    <rPh sb="5" eb="7">
      <t>カクカイ</t>
    </rPh>
    <rPh sb="8" eb="10">
      <t>セッチ</t>
    </rPh>
    <phoneticPr fontId="3"/>
  </si>
  <si>
    <t>住戸内に設置</t>
    <rPh sb="0" eb="3">
      <t>ジュウコナイ</t>
    </rPh>
    <rPh sb="4" eb="6">
      <t>セッチ</t>
    </rPh>
    <phoneticPr fontId="3"/>
  </si>
  <si>
    <t>住戸内に設置無し</t>
    <rPh sb="0" eb="3">
      <t>ジュウコナイ</t>
    </rPh>
    <rPh sb="4" eb="7">
      <t>セッチナ</t>
    </rPh>
    <phoneticPr fontId="3"/>
  </si>
  <si>
    <t>(消防法施行令第21条による自動火災報知設備の場合)</t>
  </si>
  <si>
    <t>(等級4)</t>
    <phoneticPr fontId="3"/>
  </si>
  <si>
    <t>２－２</t>
    <phoneticPr fontId="4"/>
  </si>
  <si>
    <t>感知警報</t>
    <rPh sb="0" eb="4">
      <t>カンチケイホウ</t>
    </rPh>
    <phoneticPr fontId="4"/>
  </si>
  <si>
    <t>装置</t>
    <rPh sb="0" eb="2">
      <t>ソウチ</t>
    </rPh>
    <phoneticPr fontId="3"/>
  </si>
  <si>
    <t>住戸用自動火災報知設備+共同住宅用非常警報設備</t>
    <rPh sb="0" eb="2">
      <t>ジュウコ</t>
    </rPh>
    <rPh sb="2" eb="3">
      <t>ヨウ</t>
    </rPh>
    <rPh sb="3" eb="5">
      <t>ジドウ</t>
    </rPh>
    <rPh sb="5" eb="7">
      <t>カサイ</t>
    </rPh>
    <rPh sb="7" eb="9">
      <t>ホウチ</t>
    </rPh>
    <rPh sb="9" eb="11">
      <t>セツビ</t>
    </rPh>
    <rPh sb="12" eb="14">
      <t>キョウドウ</t>
    </rPh>
    <rPh sb="14" eb="17">
      <t>ジュウタクヨウ</t>
    </rPh>
    <rPh sb="17" eb="19">
      <t>ヒジョウ</t>
    </rPh>
    <rPh sb="19" eb="21">
      <t>ケイホウ</t>
    </rPh>
    <rPh sb="21" eb="23">
      <t>セツビ</t>
    </rPh>
    <phoneticPr fontId="3"/>
  </si>
  <si>
    <t>共同住宅用自動火災報知設備又は同等品(自動火災報知設備)</t>
    <rPh sb="0" eb="5">
      <t>キョウドウジュウタクヨウ</t>
    </rPh>
    <rPh sb="5" eb="13">
      <t>ジドウカサイホウチセツビ</t>
    </rPh>
    <rPh sb="13" eb="14">
      <t>マタ</t>
    </rPh>
    <rPh sb="15" eb="18">
      <t>ドウトウヒン</t>
    </rPh>
    <phoneticPr fontId="3"/>
  </si>
  <si>
    <t>住戸用自動火災報知設備+共同住宅用非常警報設備(自動鳴動)</t>
    <rPh sb="0" eb="2">
      <t>ジュウコ</t>
    </rPh>
    <rPh sb="2" eb="3">
      <t>ヨウ</t>
    </rPh>
    <rPh sb="3" eb="5">
      <t>ジドウ</t>
    </rPh>
    <rPh sb="5" eb="7">
      <t>カサイ</t>
    </rPh>
    <rPh sb="7" eb="9">
      <t>ホウチ</t>
    </rPh>
    <rPh sb="9" eb="11">
      <t>セツビ</t>
    </rPh>
    <rPh sb="12" eb="14">
      <t>キョウドウ</t>
    </rPh>
    <rPh sb="14" eb="17">
      <t>ジュウタクヨウ</t>
    </rPh>
    <rPh sb="17" eb="19">
      <t>ヒジョウ</t>
    </rPh>
    <rPh sb="19" eb="21">
      <t>ケイホウ</t>
    </rPh>
    <rPh sb="21" eb="23">
      <t>セツビ</t>
    </rPh>
    <phoneticPr fontId="3"/>
  </si>
  <si>
    <t>(等級3)</t>
    <phoneticPr fontId="3"/>
  </si>
  <si>
    <t>共同住宅用非常警報設備</t>
    <rPh sb="0" eb="5">
      <t>キョウドウジュウタクヨウ</t>
    </rPh>
    <rPh sb="5" eb="11">
      <t>ヒジョウケイホウセツビ</t>
    </rPh>
    <phoneticPr fontId="3"/>
  </si>
  <si>
    <t>当該階及び直下の階</t>
    <rPh sb="0" eb="2">
      <t>トウガイ</t>
    </rPh>
    <rPh sb="2" eb="3">
      <t>カイ</t>
    </rPh>
    <rPh sb="3" eb="4">
      <t>オヨ</t>
    </rPh>
    <rPh sb="5" eb="7">
      <t>チョッカ</t>
    </rPh>
    <rPh sb="8" eb="9">
      <t>カイ</t>
    </rPh>
    <phoneticPr fontId="3"/>
  </si>
  <si>
    <t>その他(階段室型住戸等)</t>
    <rPh sb="2" eb="3">
      <t>タ</t>
    </rPh>
    <rPh sb="4" eb="7">
      <t>カイダンシツ</t>
    </rPh>
    <rPh sb="7" eb="8">
      <t>ガタ</t>
    </rPh>
    <rPh sb="8" eb="10">
      <t>ジュウコ</t>
    </rPh>
    <rPh sb="10" eb="11">
      <t>トウ</t>
    </rPh>
    <phoneticPr fontId="3"/>
  </si>
  <si>
    <t>２－３</t>
    <phoneticPr fontId="4"/>
  </si>
  <si>
    <t>避難安全対策</t>
    <rPh sb="0" eb="6">
      <t>ヒナンアンゼンタイサク</t>
    </rPh>
    <phoneticPr fontId="4"/>
  </si>
  <si>
    <t>・共用廊下)</t>
    <rPh sb="1" eb="5">
      <t>キョウヨウロウカ</t>
    </rPh>
    <phoneticPr fontId="4"/>
  </si>
  <si>
    <t>排煙形式</t>
    <rPh sb="0" eb="4">
      <t>ハイエンケイシキ</t>
    </rPh>
    <phoneticPr fontId="4"/>
  </si>
  <si>
    <t>排煙形式</t>
    <rPh sb="0" eb="4">
      <t>ハイエンケイシキ</t>
    </rPh>
    <phoneticPr fontId="3"/>
  </si>
  <si>
    <t>自動排煙（令第126条の3第1項各号）</t>
    <rPh sb="0" eb="4">
      <t>ジドウハイエン</t>
    </rPh>
    <rPh sb="5" eb="6">
      <t>レイ</t>
    </rPh>
    <rPh sb="6" eb="7">
      <t>ダイ</t>
    </rPh>
    <rPh sb="10" eb="11">
      <t>ジョウ</t>
    </rPh>
    <rPh sb="13" eb="14">
      <t>ダイ</t>
    </rPh>
    <rPh sb="15" eb="16">
      <t>コウ</t>
    </rPh>
    <rPh sb="16" eb="18">
      <t>カクゴウ</t>
    </rPh>
    <phoneticPr fontId="3"/>
  </si>
  <si>
    <t>機械排煙(加圧式)</t>
    <rPh sb="0" eb="4">
      <t>キカイハイエン</t>
    </rPh>
    <rPh sb="5" eb="8">
      <t>カアツシキ</t>
    </rPh>
    <phoneticPr fontId="3"/>
  </si>
  <si>
    <t>上記設計内容説明書欄と同じ</t>
    <rPh sb="0" eb="9">
      <t>ジョウキセッケイナイヨウセツメイショ</t>
    </rPh>
    <rPh sb="9" eb="10">
      <t>ラン</t>
    </rPh>
    <rPh sb="11" eb="12">
      <t>オナ</t>
    </rPh>
    <phoneticPr fontId="3"/>
  </si>
  <si>
    <t>平面形状</t>
    <rPh sb="0" eb="4">
      <t>ヘイメンケイジョウ</t>
    </rPh>
    <phoneticPr fontId="4"/>
  </si>
  <si>
    <t>通常の歩行経路による2以上の方向への避難可</t>
    <rPh sb="0" eb="2">
      <t>ツウジョウ</t>
    </rPh>
    <rPh sb="3" eb="7">
      <t>ホコウケイロ</t>
    </rPh>
    <rPh sb="11" eb="13">
      <t>イジョウ</t>
    </rPh>
    <rPh sb="14" eb="16">
      <t>ホウコウ</t>
    </rPh>
    <rPh sb="18" eb="21">
      <t>ヒナンカ</t>
    </rPh>
    <phoneticPr fontId="3"/>
  </si>
  <si>
    <t>直通階段との間にほかの住戸等なし</t>
    <rPh sb="0" eb="4">
      <t>チョクツウカイダン</t>
    </rPh>
    <rPh sb="6" eb="7">
      <t>アイダ</t>
    </rPh>
    <rPh sb="11" eb="14">
      <t>ジュウコトウ</t>
    </rPh>
    <phoneticPr fontId="3"/>
  </si>
  <si>
    <t>耐火等級</t>
    <rPh sb="0" eb="4">
      <t>タイカトウキュウ</t>
    </rPh>
    <phoneticPr fontId="3"/>
  </si>
  <si>
    <t>防火設備の
仕様等(耐火
性能が最も低いもの）</t>
    <rPh sb="0" eb="4">
      <t>ボウカセツビ</t>
    </rPh>
    <rPh sb="6" eb="8">
      <t>シヨウ</t>
    </rPh>
    <rPh sb="8" eb="9">
      <t>トウ</t>
    </rPh>
    <rPh sb="10" eb="12">
      <t>タイカ</t>
    </rPh>
    <rPh sb="13" eb="15">
      <t>セイノウ</t>
    </rPh>
    <rPh sb="16" eb="17">
      <t>モット</t>
    </rPh>
    <rPh sb="18" eb="19">
      <t>ヒク</t>
    </rPh>
    <phoneticPr fontId="3"/>
  </si>
  <si>
    <t>令第112条項第１項に規定する特定防火設備(60分以上)</t>
    <rPh sb="0" eb="1">
      <t>レイ</t>
    </rPh>
    <rPh sb="1" eb="2">
      <t>ダイ</t>
    </rPh>
    <rPh sb="5" eb="6">
      <t>ジョウ</t>
    </rPh>
    <rPh sb="6" eb="7">
      <t>コウ</t>
    </rPh>
    <rPh sb="7" eb="8">
      <t>ダイ</t>
    </rPh>
    <rPh sb="9" eb="10">
      <t>コウ</t>
    </rPh>
    <rPh sb="11" eb="13">
      <t>キテイ</t>
    </rPh>
    <rPh sb="15" eb="21">
      <t>トクテイボウカセツビ</t>
    </rPh>
    <rPh sb="24" eb="27">
      <t>フンイジョウ</t>
    </rPh>
    <phoneticPr fontId="3"/>
  </si>
  <si>
    <t>建築基準法第２条第９号の2ロの防火設備(20分以上)</t>
    <rPh sb="0" eb="5">
      <t>ケンチクキジュンホウ</t>
    </rPh>
    <rPh sb="5" eb="6">
      <t>ダイ</t>
    </rPh>
    <rPh sb="7" eb="8">
      <t>ジョウ</t>
    </rPh>
    <rPh sb="8" eb="9">
      <t>ダイ</t>
    </rPh>
    <rPh sb="10" eb="11">
      <t>ゴウ</t>
    </rPh>
    <rPh sb="15" eb="19">
      <t>ボウカセツビ</t>
    </rPh>
    <rPh sb="22" eb="25">
      <t>フンイジョウ</t>
    </rPh>
    <phoneticPr fontId="3"/>
  </si>
  <si>
    <t>(火災時の安全　2-1）</t>
    <rPh sb="1" eb="4">
      <t>カサイジ</t>
    </rPh>
    <rPh sb="5" eb="7">
      <t>アンゼン</t>
    </rPh>
    <phoneticPr fontId="4"/>
  </si>
  <si>
    <t>(火災時の安全　2-2）</t>
    <rPh sb="1" eb="4">
      <t>カサイジ</t>
    </rPh>
    <rPh sb="5" eb="7">
      <t>アンゼン</t>
    </rPh>
    <phoneticPr fontId="4"/>
  </si>
  <si>
    <t>(火災時の安全　2-3(排煙))</t>
    <rPh sb="1" eb="4">
      <t>カサイジ</t>
    </rPh>
    <rPh sb="5" eb="7">
      <t>アンゼン</t>
    </rPh>
    <rPh sb="12" eb="14">
      <t>ハイエン</t>
    </rPh>
    <phoneticPr fontId="4"/>
  </si>
  <si>
    <t>(火災時の安全　2-3(平面形状))</t>
    <rPh sb="1" eb="4">
      <t>カサイジ</t>
    </rPh>
    <rPh sb="5" eb="7">
      <t>アンゼン</t>
    </rPh>
    <rPh sb="12" eb="16">
      <t>ヘイメンケイジョウ</t>
    </rPh>
    <phoneticPr fontId="4"/>
  </si>
  <si>
    <t>(火災時の安全　2-4）</t>
    <rPh sb="1" eb="4">
      <t>カサイジ</t>
    </rPh>
    <rPh sb="5" eb="7">
      <t>アンゼン</t>
    </rPh>
    <phoneticPr fontId="4"/>
  </si>
  <si>
    <t>２－４</t>
    <phoneticPr fontId="4"/>
  </si>
  <si>
    <t>(火災時)</t>
    <rPh sb="1" eb="4">
      <t>カサイジ</t>
    </rPh>
    <phoneticPr fontId="3"/>
  </si>
  <si>
    <t>脱出対策</t>
    <rPh sb="0" eb="4">
      <t>ダッシュツタイサク</t>
    </rPh>
    <phoneticPr fontId="4"/>
  </si>
  <si>
    <t>避難器具</t>
    <rPh sb="0" eb="4">
      <t>ヒナンキグ</t>
    </rPh>
    <phoneticPr fontId="3"/>
  </si>
  <si>
    <t>直通階段に直接通ずるバルコニー</t>
    <rPh sb="0" eb="4">
      <t>チョクツウカイダン</t>
    </rPh>
    <rPh sb="5" eb="8">
      <t>チョクセツツウ</t>
    </rPh>
    <phoneticPr fontId="3"/>
  </si>
  <si>
    <t>隣戸に通ずるバルコニー</t>
    <rPh sb="0" eb="2">
      <t>リンコ</t>
    </rPh>
    <rPh sb="3" eb="4">
      <t>ツウ</t>
    </rPh>
    <phoneticPr fontId="3"/>
  </si>
  <si>
    <t>(光視管理　7-1、7-2）</t>
    <rPh sb="1" eb="2">
      <t>ヒカリ</t>
    </rPh>
    <rPh sb="2" eb="3">
      <t>ミ</t>
    </rPh>
    <rPh sb="3" eb="5">
      <t>カンリ</t>
    </rPh>
    <phoneticPr fontId="3"/>
  </si>
  <si>
    <t>(維持管理・更新対策　4-4）</t>
    <rPh sb="1" eb="5">
      <t>イジカンリ</t>
    </rPh>
    <rPh sb="6" eb="8">
      <t>コウシン</t>
    </rPh>
    <rPh sb="8" eb="10">
      <t>タイサク</t>
    </rPh>
    <phoneticPr fontId="4"/>
  </si>
  <si>
    <t>４－４</t>
    <phoneticPr fontId="4"/>
  </si>
  <si>
    <t>更新対策</t>
    <rPh sb="0" eb="4">
      <t>コウシンタイサク</t>
    </rPh>
    <phoneticPr fontId="3"/>
  </si>
  <si>
    <t>(住戸専用部)</t>
    <rPh sb="1" eb="6">
      <t>ジュウコセンヨウブ</t>
    </rPh>
    <phoneticPr fontId="3"/>
  </si>
  <si>
    <t>躯体天井高</t>
    <rPh sb="0" eb="4">
      <t>クタイテンジョウ</t>
    </rPh>
    <rPh sb="4" eb="5">
      <t>タカ</t>
    </rPh>
    <phoneticPr fontId="3"/>
  </si>
  <si>
    <t>住宅専用部の</t>
    <rPh sb="0" eb="5">
      <t>ジュウタクセンヨウブ</t>
    </rPh>
    <phoneticPr fontId="3"/>
  </si>
  <si>
    <t>構造躯体の</t>
    <rPh sb="0" eb="4">
      <t>コウゾウクタイ</t>
    </rPh>
    <phoneticPr fontId="3"/>
  </si>
  <si>
    <t>壁又は柱</t>
    <rPh sb="0" eb="1">
      <t>カベ</t>
    </rPh>
    <rPh sb="1" eb="2">
      <t>マタ</t>
    </rPh>
    <rPh sb="3" eb="4">
      <t>ハシラ</t>
    </rPh>
    <phoneticPr fontId="3"/>
  </si>
  <si>
    <t>上記設計内容説明書欄と同じ</t>
    <rPh sb="0" eb="10">
      <t>ジョウキセッケイナイヨウセツメイショラン</t>
    </rPh>
    <rPh sb="11" eb="12">
      <t>オナ</t>
    </rPh>
    <phoneticPr fontId="3"/>
  </si>
  <si>
    <t>別紙躯体天井高一覧表、別紙計算書等による</t>
    <rPh sb="0" eb="7">
      <t>ベッシクタイテンジョウタカ</t>
    </rPh>
    <rPh sb="7" eb="9">
      <t>イチラン</t>
    </rPh>
    <rPh sb="9" eb="10">
      <t>ヒョウ</t>
    </rPh>
    <rPh sb="11" eb="17">
      <t>ベッシケイサンショトウ</t>
    </rPh>
    <phoneticPr fontId="3"/>
  </si>
  <si>
    <t>躯体天井高一覧表</t>
    <rPh sb="0" eb="5">
      <t>クタイテンジョウタカ</t>
    </rPh>
    <rPh sb="5" eb="8">
      <t>イチランヒョウ</t>
    </rPh>
    <phoneticPr fontId="4"/>
  </si>
  <si>
    <t>7.光視環境</t>
    <rPh sb="2" eb="3">
      <t>ヒカリ</t>
    </rPh>
    <rPh sb="3" eb="4">
      <t>ミ</t>
    </rPh>
    <rPh sb="4" eb="6">
      <t>カンキョウ</t>
    </rPh>
    <phoneticPr fontId="4"/>
  </si>
  <si>
    <t>居室床面積に対する
開口部の割合</t>
    <rPh sb="0" eb="5">
      <t>キョシツユカメンセキ</t>
    </rPh>
    <rPh sb="6" eb="7">
      <t>タイ</t>
    </rPh>
    <rPh sb="10" eb="13">
      <t>カイコウブ</t>
    </rPh>
    <rPh sb="14" eb="16">
      <t>ワリアイ</t>
    </rPh>
    <phoneticPr fontId="3"/>
  </si>
  <si>
    <t>方位別開口部の
面積合計の比</t>
    <rPh sb="0" eb="3">
      <t>ホウイベツ</t>
    </rPh>
    <rPh sb="3" eb="6">
      <t>カイコウブ</t>
    </rPh>
    <rPh sb="8" eb="12">
      <t>メンセキゴウケイ</t>
    </rPh>
    <rPh sb="13" eb="14">
      <t>ヒ</t>
    </rPh>
    <phoneticPr fontId="3"/>
  </si>
  <si>
    <t>方位別開口比</t>
    <rPh sb="0" eb="6">
      <t>ホウイベツカイコウヒ</t>
    </rPh>
    <phoneticPr fontId="3"/>
  </si>
  <si>
    <t>建具表</t>
    <rPh sb="0" eb="3">
      <t>タテグヒョウ</t>
    </rPh>
    <phoneticPr fontId="4"/>
  </si>
  <si>
    <t>別紙計算書等による</t>
    <rPh sb="0" eb="6">
      <t>ベッシケイサンショトウ</t>
    </rPh>
    <phoneticPr fontId="3"/>
  </si>
  <si>
    <t>( 空気環境　6-1）</t>
    <rPh sb="2" eb="6">
      <t>クウキカンキョウ</t>
    </rPh>
    <phoneticPr fontId="4"/>
  </si>
  <si>
    <t>6.空気環境</t>
    <rPh sb="2" eb="6">
      <t>クウキカンキョウ</t>
    </rPh>
    <phoneticPr fontId="4"/>
  </si>
  <si>
    <t>ホルムアルデヒド対策(内装及び天井裏等）</t>
    <rPh sb="8" eb="10">
      <t>タイサク</t>
    </rPh>
    <rPh sb="11" eb="14">
      <t>ナイソウオヨ</t>
    </rPh>
    <rPh sb="15" eb="17">
      <t>テンジョウ</t>
    </rPh>
    <rPh sb="17" eb="18">
      <t>ウラ</t>
    </rPh>
    <rPh sb="18" eb="19">
      <t>ナド</t>
    </rPh>
    <phoneticPr fontId="3"/>
  </si>
  <si>
    <t>内装仕上</t>
    <rPh sb="0" eb="4">
      <t>ナイソウシア</t>
    </rPh>
    <phoneticPr fontId="3"/>
  </si>
  <si>
    <t>下地材等</t>
    <rPh sb="0" eb="3">
      <t>シタジザイ</t>
    </rPh>
    <rPh sb="3" eb="4">
      <t>ナド</t>
    </rPh>
    <phoneticPr fontId="3"/>
  </si>
  <si>
    <t>使用建材</t>
    <rPh sb="0" eb="2">
      <t>シヨウ</t>
    </rPh>
    <rPh sb="2" eb="4">
      <t>ケンザイ</t>
    </rPh>
    <phoneticPr fontId="3"/>
  </si>
  <si>
    <t>製材等</t>
    <rPh sb="0" eb="2">
      <t>セイザイ</t>
    </rPh>
    <rPh sb="2" eb="3">
      <t>ナド</t>
    </rPh>
    <phoneticPr fontId="3"/>
  </si>
  <si>
    <t>その他の建材</t>
    <rPh sb="2" eb="3">
      <t>タ</t>
    </rPh>
    <rPh sb="4" eb="6">
      <t>ケンザイ</t>
    </rPh>
    <phoneticPr fontId="3"/>
  </si>
  <si>
    <t>居室の</t>
    <rPh sb="0" eb="2">
      <t>キョシツ</t>
    </rPh>
    <phoneticPr fontId="3"/>
  </si>
  <si>
    <t>内装の</t>
    <rPh sb="0" eb="2">
      <t>ナイソウ</t>
    </rPh>
    <phoneticPr fontId="3"/>
  </si>
  <si>
    <t>仕上げ材</t>
    <rPh sb="0" eb="2">
      <t>シア</t>
    </rPh>
    <rPh sb="3" eb="4">
      <t>ザイ</t>
    </rPh>
    <phoneticPr fontId="3"/>
  </si>
  <si>
    <t>ホルムアルデ</t>
    <phoneticPr fontId="3"/>
  </si>
  <si>
    <t>ヒド発散等級</t>
    <rPh sb="2" eb="4">
      <t>ハッサン</t>
    </rPh>
    <rPh sb="4" eb="6">
      <t>トウキュウ</t>
    </rPh>
    <phoneticPr fontId="3"/>
  </si>
  <si>
    <t>F☆☆☆☆</t>
    <phoneticPr fontId="3"/>
  </si>
  <si>
    <t>F☆☆☆</t>
    <phoneticPr fontId="3"/>
  </si>
  <si>
    <t>(等級３)</t>
    <rPh sb="1" eb="3">
      <t>トウキュウ</t>
    </rPh>
    <phoneticPr fontId="3"/>
  </si>
  <si>
    <t>(等級２)</t>
    <rPh sb="1" eb="3">
      <t>トウキュウ</t>
    </rPh>
    <phoneticPr fontId="3"/>
  </si>
  <si>
    <t>内装</t>
    <rPh sb="0" eb="2">
      <t>ナイソウ</t>
    </rPh>
    <phoneticPr fontId="3"/>
  </si>
  <si>
    <t>天井裏等</t>
    <rPh sb="0" eb="3">
      <t>テンジョウウラ</t>
    </rPh>
    <rPh sb="3" eb="4">
      <t>ナド</t>
    </rPh>
    <phoneticPr fontId="3"/>
  </si>
  <si>
    <t>天井裏</t>
    <rPh sb="0" eb="3">
      <t>テンジョウウラ</t>
    </rPh>
    <phoneticPr fontId="3"/>
  </si>
  <si>
    <t>等の下</t>
    <rPh sb="0" eb="1">
      <t>ナド</t>
    </rPh>
    <rPh sb="2" eb="3">
      <t>シタ</t>
    </rPh>
    <phoneticPr fontId="3"/>
  </si>
  <si>
    <t>地材等</t>
    <rPh sb="0" eb="1">
      <t>チ</t>
    </rPh>
    <rPh sb="1" eb="2">
      <t>ザイ</t>
    </rPh>
    <rPh sb="2" eb="3">
      <t>ナド</t>
    </rPh>
    <phoneticPr fontId="3"/>
  </si>
  <si>
    <t>又は</t>
    <rPh sb="0" eb="1">
      <t>マタ</t>
    </rPh>
    <phoneticPr fontId="3"/>
  </si>
  <si>
    <t>措置方法</t>
    <rPh sb="0" eb="4">
      <t>ソチホウホウ</t>
    </rPh>
    <phoneticPr fontId="3"/>
  </si>
  <si>
    <t>該当なし(特定建材の使用なし)</t>
    <rPh sb="0" eb="2">
      <t>ガイトウ</t>
    </rPh>
    <rPh sb="5" eb="7">
      <t>トクテイ</t>
    </rPh>
    <rPh sb="7" eb="9">
      <t>ケンザイ</t>
    </rPh>
    <rPh sb="10" eb="12">
      <t>シヨウ</t>
    </rPh>
    <phoneticPr fontId="3"/>
  </si>
  <si>
    <t>該当なし(特定建材の使用なし)</t>
    <rPh sb="0" eb="2">
      <t>ガイトウ</t>
    </rPh>
    <rPh sb="5" eb="9">
      <t>トクテイケンザイ</t>
    </rPh>
    <rPh sb="10" eb="12">
      <t>シヨウ</t>
    </rPh>
    <phoneticPr fontId="3"/>
  </si>
  <si>
    <t>換気又は気密措置による</t>
    <rPh sb="0" eb="2">
      <t>カンキ</t>
    </rPh>
    <rPh sb="2" eb="3">
      <t>マタ</t>
    </rPh>
    <rPh sb="4" eb="8">
      <t>キミツソチ</t>
    </rPh>
    <phoneticPr fontId="3"/>
  </si>
  <si>
    <t>( 空気環境　6-2）</t>
    <rPh sb="2" eb="6">
      <t>クウキカンキョウ</t>
    </rPh>
    <phoneticPr fontId="4"/>
  </si>
  <si>
    <t>換気対策</t>
    <rPh sb="0" eb="4">
      <t>カンキタイサク</t>
    </rPh>
    <phoneticPr fontId="3"/>
  </si>
  <si>
    <t>機械換気設備</t>
    <rPh sb="0" eb="6">
      <t>キカイカンキセツビ</t>
    </rPh>
    <phoneticPr fontId="3"/>
  </si>
  <si>
    <t>便所</t>
    <rPh sb="0" eb="2">
      <t>ベンジョ</t>
    </rPh>
    <phoneticPr fontId="3"/>
  </si>
  <si>
    <t>換気のできる窓</t>
    <rPh sb="0" eb="2">
      <t>カンキ</t>
    </rPh>
    <rPh sb="6" eb="7">
      <t>マド</t>
    </rPh>
    <phoneticPr fontId="3"/>
  </si>
  <si>
    <t>なし</t>
    <phoneticPr fontId="3"/>
  </si>
  <si>
    <t>浴室</t>
    <rPh sb="0" eb="2">
      <t>ヨクシツ</t>
    </rPh>
    <phoneticPr fontId="3"/>
  </si>
  <si>
    <t>台所</t>
    <rPh sb="0" eb="2">
      <t>ダイドコロ</t>
    </rPh>
    <phoneticPr fontId="3"/>
  </si>
  <si>
    <t>8.音環境</t>
    <rPh sb="2" eb="3">
      <t>オト</t>
    </rPh>
    <rPh sb="3" eb="5">
      <t>カンキョウ</t>
    </rPh>
    <phoneticPr fontId="4"/>
  </si>
  <si>
    <t>透過損失</t>
    <rPh sb="0" eb="4">
      <t>トウカソンシツ</t>
    </rPh>
    <phoneticPr fontId="3"/>
  </si>
  <si>
    <t>(界壁)</t>
    <rPh sb="1" eb="3">
      <t>カイヘキ</t>
    </rPh>
    <phoneticPr fontId="3"/>
  </si>
  <si>
    <t>局所換気</t>
    <rPh sb="0" eb="4">
      <t>キョクショカンキ</t>
    </rPh>
    <phoneticPr fontId="3"/>
  </si>
  <si>
    <t>対策</t>
    <rPh sb="0" eb="2">
      <t>タイサク</t>
    </rPh>
    <phoneticPr fontId="3"/>
  </si>
  <si>
    <t>隔壁の</t>
    <rPh sb="0" eb="2">
      <t>カクヘキ</t>
    </rPh>
    <phoneticPr fontId="3"/>
  </si>
  <si>
    <t>遮音性能</t>
    <rPh sb="0" eb="4">
      <t>シャオンセイノウ</t>
    </rPh>
    <phoneticPr fontId="3"/>
  </si>
  <si>
    <t>認定書等</t>
    <rPh sb="0" eb="3">
      <t>ニンテイショ</t>
    </rPh>
    <rPh sb="3" eb="4">
      <t>ナド</t>
    </rPh>
    <phoneticPr fontId="3"/>
  </si>
  <si>
    <t>認定書等の活用</t>
    <rPh sb="0" eb="3">
      <t>ニンテイショ</t>
    </rPh>
    <rPh sb="3" eb="4">
      <t>ナド</t>
    </rPh>
    <rPh sb="5" eb="7">
      <t>カツヨウ</t>
    </rPh>
    <phoneticPr fontId="3"/>
  </si>
  <si>
    <t>隔壁の構</t>
    <rPh sb="0" eb="2">
      <t>カクヘキ</t>
    </rPh>
    <rPh sb="3" eb="4">
      <t>カマエ</t>
    </rPh>
    <phoneticPr fontId="3"/>
  </si>
  <si>
    <t>造・仕様</t>
    <rPh sb="0" eb="1">
      <t>ゾウ</t>
    </rPh>
    <rPh sb="2" eb="4">
      <t>シヨウ</t>
    </rPh>
    <phoneticPr fontId="3"/>
  </si>
  <si>
    <t>普通コンクリート厚さ26cm以上のRC造又はSRC造</t>
    <rPh sb="0" eb="2">
      <t>フツウ</t>
    </rPh>
    <rPh sb="8" eb="9">
      <t>アツ</t>
    </rPh>
    <rPh sb="14" eb="16">
      <t>イジョウ</t>
    </rPh>
    <rPh sb="19" eb="20">
      <t>ゾウ</t>
    </rPh>
    <rPh sb="20" eb="21">
      <t>マタ</t>
    </rPh>
    <rPh sb="25" eb="26">
      <t>ゾウ</t>
    </rPh>
    <phoneticPr fontId="3"/>
  </si>
  <si>
    <t>等級4</t>
    <rPh sb="0" eb="2">
      <t>トウキュウ</t>
    </rPh>
    <phoneticPr fontId="3"/>
  </si>
  <si>
    <t>普通コンクリート厚さ18cm以上のRC造又はSRC造</t>
    <phoneticPr fontId="3"/>
  </si>
  <si>
    <t>普通コンクリート厚さ12cm以上のRC造又はSRC造</t>
    <phoneticPr fontId="3"/>
  </si>
  <si>
    <t>等級3</t>
    <rPh sb="0" eb="2">
      <t>トウキュウ</t>
    </rPh>
    <phoneticPr fontId="3"/>
  </si>
  <si>
    <t>等級2</t>
    <rPh sb="0" eb="2">
      <t>トウキュウ</t>
    </rPh>
    <phoneticPr fontId="3"/>
  </si>
  <si>
    <t>等級1</t>
    <rPh sb="0" eb="2">
      <t>トウキュウ</t>
    </rPh>
    <phoneticPr fontId="3"/>
  </si>
  <si>
    <t>付帯条件</t>
    <rPh sb="0" eb="4">
      <t>フタイジョウケン</t>
    </rPh>
    <phoneticPr fontId="3"/>
  </si>
  <si>
    <t>コンセントボックス等が、当該界壁の両面の対面する位置に</t>
    <rPh sb="9" eb="10">
      <t>ナド</t>
    </rPh>
    <rPh sb="12" eb="16">
      <t>トウガイカイヘキ</t>
    </rPh>
    <rPh sb="17" eb="19">
      <t>リョウメン</t>
    </rPh>
    <rPh sb="20" eb="22">
      <t>タイメン</t>
    </rPh>
    <rPh sb="24" eb="26">
      <t>イチ</t>
    </rPh>
    <phoneticPr fontId="3"/>
  </si>
  <si>
    <t>欠き込んで設けられていない</t>
    <rPh sb="0" eb="1">
      <t>カ</t>
    </rPh>
    <rPh sb="2" eb="3">
      <t>コ</t>
    </rPh>
    <rPh sb="5" eb="6">
      <t>モウ</t>
    </rPh>
    <phoneticPr fontId="3"/>
  </si>
  <si>
    <t>等級4・等級3・等級2</t>
    <rPh sb="0" eb="2">
      <t>トウキュウ</t>
    </rPh>
    <rPh sb="4" eb="6">
      <t>トウキュウ</t>
    </rPh>
    <rPh sb="8" eb="10">
      <t>トウキュウ</t>
    </rPh>
    <phoneticPr fontId="3"/>
  </si>
  <si>
    <t>GL工法としない</t>
    <rPh sb="2" eb="4">
      <t>コウホウ</t>
    </rPh>
    <phoneticPr fontId="3"/>
  </si>
  <si>
    <t>建築基準法第30条の規定に適合</t>
    <rPh sb="0" eb="5">
      <t>ケンチクキジュンホウ</t>
    </rPh>
    <rPh sb="5" eb="6">
      <t>ダイ</t>
    </rPh>
    <rPh sb="8" eb="9">
      <t>ジョウ</t>
    </rPh>
    <rPh sb="10" eb="12">
      <t>キテイ</t>
    </rPh>
    <rPh sb="13" eb="15">
      <t>テキゴウ</t>
    </rPh>
    <phoneticPr fontId="3"/>
  </si>
  <si>
    <t>等級4・等級3・等級2・等級1</t>
    <rPh sb="0" eb="2">
      <t>トウキュウ</t>
    </rPh>
    <rPh sb="4" eb="6">
      <t>トウキュウ</t>
    </rPh>
    <rPh sb="8" eb="10">
      <t>トウキュウ</t>
    </rPh>
    <rPh sb="12" eb="14">
      <t>トウキュウ</t>
    </rPh>
    <phoneticPr fontId="3"/>
  </si>
  <si>
    <t>(透過損失等級(界壁)　8-3）</t>
    <rPh sb="1" eb="3">
      <t>トウカ</t>
    </rPh>
    <rPh sb="3" eb="5">
      <t>ソンシツ</t>
    </rPh>
    <rPh sb="5" eb="7">
      <t>トウキュウ</t>
    </rPh>
    <rPh sb="8" eb="10">
      <t>カイヘキ</t>
    </rPh>
    <phoneticPr fontId="4"/>
  </si>
  <si>
    <t>(透過損失等級(外壁開口部)　8-4）</t>
    <rPh sb="1" eb="3">
      <t>トウカ</t>
    </rPh>
    <rPh sb="3" eb="5">
      <t>ソンシツ</t>
    </rPh>
    <rPh sb="5" eb="7">
      <t>トウキュウ</t>
    </rPh>
    <rPh sb="8" eb="10">
      <t>ガイヘキ</t>
    </rPh>
    <rPh sb="10" eb="13">
      <t>カイコウブ</t>
    </rPh>
    <phoneticPr fontId="4"/>
  </si>
  <si>
    <t>(外壁開口部)</t>
    <rPh sb="1" eb="6">
      <t>ガイヘキカイコウブ</t>
    </rPh>
    <phoneticPr fontId="3"/>
  </si>
  <si>
    <t>居室の外
壁開口部
の遮音
性能</t>
    <rPh sb="0" eb="2">
      <t>キョシツ</t>
    </rPh>
    <rPh sb="3" eb="4">
      <t>ソト</t>
    </rPh>
    <rPh sb="5" eb="6">
      <t>カベ</t>
    </rPh>
    <rPh sb="6" eb="9">
      <t>カイコウブ</t>
    </rPh>
    <rPh sb="11" eb="13">
      <t>シャオン</t>
    </rPh>
    <rPh sb="14" eb="16">
      <t>セイノウ</t>
    </rPh>
    <phoneticPr fontId="3"/>
  </si>
  <si>
    <t>北の方位</t>
    <rPh sb="0" eb="1">
      <t>キタ</t>
    </rPh>
    <rPh sb="2" eb="4">
      <t>ホウイ</t>
    </rPh>
    <phoneticPr fontId="3"/>
  </si>
  <si>
    <t>のサッシ・</t>
    <phoneticPr fontId="3"/>
  </si>
  <si>
    <t>ドアセット</t>
    <phoneticPr fontId="3"/>
  </si>
  <si>
    <t>(最低のもの)</t>
    <rPh sb="1" eb="3">
      <t>サイテイ</t>
    </rPh>
    <phoneticPr fontId="3"/>
  </si>
  <si>
    <t>JIS-A4706(A4702)の試験方法に
よる透過損失の平均値</t>
    <rPh sb="17" eb="21">
      <t>シケンホウホウ</t>
    </rPh>
    <rPh sb="25" eb="29">
      <t>トウカソンシツ</t>
    </rPh>
    <rPh sb="30" eb="33">
      <t>ヘイキンチ</t>
    </rPh>
    <phoneticPr fontId="3"/>
  </si>
  <si>
    <t>25dB以上(等級3)</t>
    <rPh sb="4" eb="6">
      <t>イジョウ</t>
    </rPh>
    <rPh sb="7" eb="9">
      <t>トウキュウ</t>
    </rPh>
    <phoneticPr fontId="3"/>
  </si>
  <si>
    <t>20ｄB以上(等級2)</t>
    <rPh sb="4" eb="6">
      <t>イジョウ</t>
    </rPh>
    <rPh sb="7" eb="9">
      <t>トウキュウ</t>
    </rPh>
    <phoneticPr fontId="3"/>
  </si>
  <si>
    <t>JISの遮音等級表示品</t>
    <rPh sb="4" eb="6">
      <t>シャオン</t>
    </rPh>
    <rPh sb="6" eb="8">
      <t>トウキュウ</t>
    </rPh>
    <rPh sb="8" eb="11">
      <t>ヒョウジヒン</t>
    </rPh>
    <phoneticPr fontId="3"/>
  </si>
  <si>
    <t>T-2以上(等級3)</t>
    <rPh sb="3" eb="5">
      <t>イジョウ</t>
    </rPh>
    <rPh sb="6" eb="8">
      <t>トウキュウ</t>
    </rPh>
    <phoneticPr fontId="3"/>
  </si>
  <si>
    <t>T-1以上(等級2)</t>
    <rPh sb="3" eb="5">
      <t>イジョウ</t>
    </rPh>
    <rPh sb="6" eb="8">
      <t>トウキュウ</t>
    </rPh>
    <phoneticPr fontId="3"/>
  </si>
  <si>
    <t>認定書などの活用</t>
    <rPh sb="0" eb="3">
      <t>ニンテイショ</t>
    </rPh>
    <rPh sb="6" eb="8">
      <t>カツヨウ</t>
    </rPh>
    <phoneticPr fontId="3"/>
  </si>
  <si>
    <t>東の方位</t>
    <rPh sb="0" eb="1">
      <t>ヒガシ</t>
    </rPh>
    <rPh sb="2" eb="4">
      <t>ホウイ</t>
    </rPh>
    <phoneticPr fontId="3"/>
  </si>
  <si>
    <t>南の方位</t>
    <rPh sb="0" eb="1">
      <t>ミナミ</t>
    </rPh>
    <rPh sb="2" eb="4">
      <t>ホウイ</t>
    </rPh>
    <phoneticPr fontId="3"/>
  </si>
  <si>
    <t>西の方位</t>
    <rPh sb="0" eb="1">
      <t>ニシ</t>
    </rPh>
    <rPh sb="2" eb="4">
      <t>ホウイ</t>
    </rPh>
    <phoneticPr fontId="3"/>
  </si>
  <si>
    <t>(高齢者等への配慮　9-1）</t>
    <rPh sb="1" eb="4">
      <t>コウレイシャ</t>
    </rPh>
    <rPh sb="4" eb="5">
      <t>トウ</t>
    </rPh>
    <rPh sb="7" eb="9">
      <t>ハイリョ</t>
    </rPh>
    <phoneticPr fontId="4"/>
  </si>
  <si>
    <t>9.高齢者等への配慮</t>
    <rPh sb="2" eb="5">
      <t>コウレイシャ</t>
    </rPh>
    <rPh sb="5" eb="6">
      <t>トウ</t>
    </rPh>
    <rPh sb="8" eb="10">
      <t>ハイリョ</t>
    </rPh>
    <phoneticPr fontId="4"/>
  </si>
  <si>
    <t>高齢者等配</t>
    <rPh sb="0" eb="3">
      <t>コウレイシャ</t>
    </rPh>
    <rPh sb="3" eb="4">
      <t>ナド</t>
    </rPh>
    <rPh sb="4" eb="5">
      <t>ハイ</t>
    </rPh>
    <phoneticPr fontId="3"/>
  </si>
  <si>
    <t>慮対策等級</t>
    <rPh sb="0" eb="1">
      <t>リョ</t>
    </rPh>
    <rPh sb="1" eb="3">
      <t>タイサク</t>
    </rPh>
    <rPh sb="3" eb="5">
      <t>トウキュウ</t>
    </rPh>
    <phoneticPr fontId="3"/>
  </si>
  <si>
    <t>(専用部分)</t>
    <rPh sb="1" eb="5">
      <t>センヨウブブン</t>
    </rPh>
    <phoneticPr fontId="3"/>
  </si>
  <si>
    <t>部屋の</t>
    <rPh sb="0" eb="2">
      <t>ヘヤ</t>
    </rPh>
    <phoneticPr fontId="3"/>
  </si>
  <si>
    <t>配置等</t>
    <rPh sb="0" eb="2">
      <t>ハイチ</t>
    </rPh>
    <rPh sb="2" eb="3">
      <t>ナド</t>
    </rPh>
    <phoneticPr fontId="3"/>
  </si>
  <si>
    <t>特定寝室と</t>
    <rPh sb="0" eb="4">
      <t>トクテイシンシツ</t>
    </rPh>
    <phoneticPr fontId="3"/>
  </si>
  <si>
    <t>同一階に</t>
    <rPh sb="0" eb="3">
      <t>ドウイツカイ</t>
    </rPh>
    <phoneticPr fontId="3"/>
  </si>
  <si>
    <t>ある部屋</t>
    <rPh sb="2" eb="4">
      <t>ヘヤ</t>
    </rPh>
    <phoneticPr fontId="3"/>
  </si>
  <si>
    <t>段差</t>
    <rPh sb="0" eb="2">
      <t>ダンサ</t>
    </rPh>
    <phoneticPr fontId="3"/>
  </si>
  <si>
    <t>日常生活</t>
    <rPh sb="0" eb="4">
      <t>ニチジョウセイカツ</t>
    </rPh>
    <phoneticPr fontId="3"/>
  </si>
  <si>
    <t>空間内</t>
    <rPh sb="0" eb="3">
      <t>クウカンナイ</t>
    </rPh>
    <phoneticPr fontId="3"/>
  </si>
  <si>
    <t>床は段差のない構造</t>
    <rPh sb="0" eb="1">
      <t>ユカ</t>
    </rPh>
    <rPh sb="2" eb="4">
      <t>ダンサ</t>
    </rPh>
    <rPh sb="7" eb="9">
      <t>コウゾウ</t>
    </rPh>
    <phoneticPr fontId="3"/>
  </si>
  <si>
    <t>適用除外(玄関出入口、玄関上がりかまち、勝手口出入口、</t>
    <rPh sb="0" eb="4">
      <t>テキヨウジョガイ</t>
    </rPh>
    <rPh sb="5" eb="10">
      <t>ゲンカンデイリグチ</t>
    </rPh>
    <rPh sb="11" eb="13">
      <t>ゲンカン</t>
    </rPh>
    <rPh sb="13" eb="14">
      <t>ア</t>
    </rPh>
    <rPh sb="20" eb="23">
      <t>カッテクチ</t>
    </rPh>
    <rPh sb="23" eb="26">
      <t>デイリグチ</t>
    </rPh>
    <phoneticPr fontId="3"/>
  </si>
  <si>
    <t>タタミコーナー等、バルコニー出入口)の段差有り</t>
    <rPh sb="7" eb="8">
      <t>ナド</t>
    </rPh>
    <rPh sb="14" eb="17">
      <t>デイリグチ</t>
    </rPh>
    <rPh sb="19" eb="22">
      <t>ダンサア</t>
    </rPh>
    <phoneticPr fontId="3"/>
  </si>
  <si>
    <t>日常生活空間外</t>
    <rPh sb="0" eb="2">
      <t>ニチジョウ</t>
    </rPh>
    <rPh sb="2" eb="4">
      <t>セイカツ</t>
    </rPh>
    <rPh sb="4" eb="6">
      <t>クウカン</t>
    </rPh>
    <rPh sb="6" eb="7">
      <t>ガイ</t>
    </rPh>
    <phoneticPr fontId="3"/>
  </si>
  <si>
    <t>階段</t>
    <rPh sb="0" eb="2">
      <t>カイダン</t>
    </rPh>
    <phoneticPr fontId="3"/>
  </si>
  <si>
    <t>階段なし</t>
    <rPh sb="0" eb="2">
      <t>カイダン</t>
    </rPh>
    <phoneticPr fontId="3"/>
  </si>
  <si>
    <t>勾配等</t>
    <rPh sb="0" eb="2">
      <t>コウバイ</t>
    </rPh>
    <rPh sb="2" eb="3">
      <t>ナド</t>
    </rPh>
    <phoneticPr fontId="3"/>
  </si>
  <si>
    <t>勾配22/21以下、550mm≦蹴上×2+踏面≦650mm、かつ、踏面195mm以上</t>
    <rPh sb="0" eb="2">
      <t>コウバイ</t>
    </rPh>
    <rPh sb="7" eb="9">
      <t>イカ</t>
    </rPh>
    <rPh sb="16" eb="18">
      <t>ケアゲ</t>
    </rPh>
    <rPh sb="21" eb="22">
      <t>フ</t>
    </rPh>
    <rPh sb="22" eb="23">
      <t>メン</t>
    </rPh>
    <rPh sb="33" eb="34">
      <t>フ</t>
    </rPh>
    <rPh sb="34" eb="35">
      <t>メン</t>
    </rPh>
    <rPh sb="40" eb="42">
      <t>イジョウ</t>
    </rPh>
    <phoneticPr fontId="3"/>
  </si>
  <si>
    <t>ホームエレベーター設置</t>
    <rPh sb="9" eb="11">
      <t>セッチ</t>
    </rPh>
    <phoneticPr fontId="3"/>
  </si>
  <si>
    <t>蹴込みが30mm以下</t>
    <rPh sb="0" eb="1">
      <t>ケ</t>
    </rPh>
    <rPh sb="1" eb="2">
      <t>コ</t>
    </rPh>
    <rPh sb="8" eb="10">
      <t>イカ</t>
    </rPh>
    <phoneticPr fontId="3"/>
  </si>
  <si>
    <t>階段の幅員等</t>
    <rPh sb="0" eb="2">
      <t>カイダン</t>
    </rPh>
    <rPh sb="3" eb="5">
      <t>フクイン</t>
    </rPh>
    <rPh sb="5" eb="6">
      <t>ナド</t>
    </rPh>
    <phoneticPr fontId="3"/>
  </si>
  <si>
    <t>建築基準法施行令第23条から第27条までの基準に適合</t>
    <rPh sb="0" eb="2">
      <t>ケンチク</t>
    </rPh>
    <rPh sb="2" eb="5">
      <t>キジュンホウ</t>
    </rPh>
    <rPh sb="5" eb="8">
      <t>シコウレイ</t>
    </rPh>
    <rPh sb="8" eb="9">
      <t>ダイ</t>
    </rPh>
    <rPh sb="11" eb="12">
      <t>ジョウ</t>
    </rPh>
    <rPh sb="14" eb="15">
      <t>ダイ</t>
    </rPh>
    <rPh sb="17" eb="18">
      <t>ジョウ</t>
    </rPh>
    <rPh sb="21" eb="23">
      <t>キジュン</t>
    </rPh>
    <rPh sb="24" eb="26">
      <t>テキゴウ</t>
    </rPh>
    <phoneticPr fontId="3"/>
  </si>
  <si>
    <t>手摺</t>
    <rPh sb="0" eb="2">
      <t>テスリ</t>
    </rPh>
    <phoneticPr fontId="3"/>
  </si>
  <si>
    <t>手摺の設置</t>
    <rPh sb="0" eb="2">
      <t>テスリ</t>
    </rPh>
    <rPh sb="3" eb="5">
      <t>セッチ</t>
    </rPh>
    <phoneticPr fontId="3"/>
  </si>
  <si>
    <t>転落防止手摺</t>
    <rPh sb="0" eb="6">
      <t>テンラクボウシテスリ</t>
    </rPh>
    <phoneticPr fontId="3"/>
  </si>
  <si>
    <t>の設置</t>
    <rPh sb="1" eb="3">
      <t>セッチ</t>
    </rPh>
    <phoneticPr fontId="3"/>
  </si>
  <si>
    <t>バルコニー、窓(2階以上)、廊下及び階段において、転落防止</t>
    <rPh sb="6" eb="7">
      <t>マド</t>
    </rPh>
    <rPh sb="9" eb="10">
      <t>カイ</t>
    </rPh>
    <rPh sb="10" eb="12">
      <t>イジョウ</t>
    </rPh>
    <rPh sb="14" eb="16">
      <t>ロウカ</t>
    </rPh>
    <rPh sb="16" eb="17">
      <t>オヨ</t>
    </rPh>
    <rPh sb="18" eb="20">
      <t>カイダン</t>
    </rPh>
    <rPh sb="25" eb="29">
      <t>テンラクボウシ</t>
    </rPh>
    <phoneticPr fontId="3"/>
  </si>
  <si>
    <t>手摺が設置されている(腰壁等の高さ及び手すり子間隔の基準に適合)</t>
    <rPh sb="0" eb="2">
      <t>テスリ</t>
    </rPh>
    <rPh sb="3" eb="5">
      <t>セッチ</t>
    </rPh>
    <rPh sb="11" eb="13">
      <t>コシカベ</t>
    </rPh>
    <rPh sb="13" eb="14">
      <t>ナド</t>
    </rPh>
    <rPh sb="15" eb="16">
      <t>タカ</t>
    </rPh>
    <rPh sb="17" eb="18">
      <t>オヨ</t>
    </rPh>
    <rPh sb="19" eb="20">
      <t>テ</t>
    </rPh>
    <rPh sb="22" eb="23">
      <t>コ</t>
    </rPh>
    <rPh sb="23" eb="25">
      <t>カンカク</t>
    </rPh>
    <rPh sb="26" eb="28">
      <t>キジュン</t>
    </rPh>
    <rPh sb="29" eb="31">
      <t>テキゴウ</t>
    </rPh>
    <phoneticPr fontId="3"/>
  </si>
  <si>
    <t>建築基準法施行令第126条第1項の基準に適合</t>
    <rPh sb="0" eb="2">
      <t>ケンチク</t>
    </rPh>
    <rPh sb="2" eb="5">
      <t>キジュンホウ</t>
    </rPh>
    <rPh sb="5" eb="8">
      <t>シコウレイ</t>
    </rPh>
    <rPh sb="8" eb="9">
      <t>ダイ</t>
    </rPh>
    <rPh sb="12" eb="13">
      <t>ジョウ</t>
    </rPh>
    <rPh sb="13" eb="14">
      <t>ダイ</t>
    </rPh>
    <rPh sb="15" eb="16">
      <t>コウ</t>
    </rPh>
    <rPh sb="17" eb="19">
      <t>キジュン</t>
    </rPh>
    <rPh sb="20" eb="22">
      <t>テキゴウ</t>
    </rPh>
    <phoneticPr fontId="3"/>
  </si>
  <si>
    <t>通路等の</t>
    <rPh sb="0" eb="2">
      <t>ツウロ</t>
    </rPh>
    <rPh sb="2" eb="3">
      <t>ナド</t>
    </rPh>
    <phoneticPr fontId="3"/>
  </si>
  <si>
    <t>(日常生活</t>
    <rPh sb="1" eb="5">
      <t>ニチジョウセイカツ</t>
    </rPh>
    <phoneticPr fontId="3"/>
  </si>
  <si>
    <t>空間内)</t>
    <rPh sb="0" eb="3">
      <t>クウカンナイ</t>
    </rPh>
    <phoneticPr fontId="3"/>
  </si>
  <si>
    <t>通路の幅員</t>
    <rPh sb="0" eb="2">
      <t>ツウロ</t>
    </rPh>
    <rPh sb="3" eb="5">
      <t>フクイン</t>
    </rPh>
    <phoneticPr fontId="3"/>
  </si>
  <si>
    <t>通路最小有効幅員780mm以上(柱等の箇所750mm以上)</t>
    <rPh sb="0" eb="8">
      <t>ツウロサイショウユウコウフクイン</t>
    </rPh>
    <rPh sb="13" eb="15">
      <t>イジョウ</t>
    </rPh>
    <rPh sb="16" eb="18">
      <t>ハシラナド</t>
    </rPh>
    <rPh sb="19" eb="21">
      <t>カショ</t>
    </rPh>
    <rPh sb="26" eb="28">
      <t>イジョウ</t>
    </rPh>
    <phoneticPr fontId="3"/>
  </si>
  <si>
    <t>出入口の幅員</t>
    <rPh sb="0" eb="3">
      <t>デイリグチ</t>
    </rPh>
    <rPh sb="4" eb="6">
      <t>フクイン</t>
    </rPh>
    <phoneticPr fontId="3"/>
  </si>
  <si>
    <t>及び浴室</t>
    <rPh sb="0" eb="1">
      <t>オヨ</t>
    </rPh>
    <rPh sb="2" eb="4">
      <t>ヨクシツ</t>
    </rPh>
    <phoneticPr fontId="3"/>
  </si>
  <si>
    <t>浴室の寸法</t>
    <rPh sb="0" eb="2">
      <t>ヨクシツ</t>
    </rPh>
    <rPh sb="3" eb="5">
      <t>スンポウ</t>
    </rPh>
    <phoneticPr fontId="3"/>
  </si>
  <si>
    <t>便所の寸法等</t>
    <rPh sb="0" eb="2">
      <t>ベンジョ</t>
    </rPh>
    <rPh sb="3" eb="5">
      <t>スンポウ</t>
    </rPh>
    <rPh sb="5" eb="6">
      <t>ナド</t>
    </rPh>
    <phoneticPr fontId="3"/>
  </si>
  <si>
    <t>(ドアの開放又は軽微な改造による長さを含む）</t>
    <rPh sb="4" eb="6">
      <t>カイホウ</t>
    </rPh>
    <rPh sb="6" eb="7">
      <t>マタ</t>
    </rPh>
    <rPh sb="8" eb="10">
      <t>ケイビ</t>
    </rPh>
    <rPh sb="11" eb="13">
      <t>カイゾウ</t>
    </rPh>
    <rPh sb="16" eb="17">
      <t>ナガ</t>
    </rPh>
    <rPh sb="19" eb="20">
      <t>フク</t>
    </rPh>
    <phoneticPr fontId="3"/>
  </si>
  <si>
    <t>腰掛式便器を設置</t>
    <rPh sb="0" eb="5">
      <t>コシカケシキベンキ</t>
    </rPh>
    <rPh sb="6" eb="8">
      <t>セッチ</t>
    </rPh>
    <phoneticPr fontId="3"/>
  </si>
  <si>
    <t>特定寝室面積</t>
    <rPh sb="0" eb="6">
      <t>トクテイシンシツメンセキ</t>
    </rPh>
    <phoneticPr fontId="3"/>
  </si>
  <si>
    <t>特定寝室の内法面積9㎡以上</t>
    <rPh sb="0" eb="4">
      <t>トクテイシンシツ</t>
    </rPh>
    <rPh sb="5" eb="7">
      <t>ナイホウ</t>
    </rPh>
    <rPh sb="7" eb="9">
      <t>メンセキ</t>
    </rPh>
    <rPh sb="11" eb="13">
      <t>イジョウ</t>
    </rPh>
    <phoneticPr fontId="3"/>
  </si>
  <si>
    <t>(高齢者等への配慮　9-2）</t>
    <rPh sb="1" eb="4">
      <t>コウレイシャ</t>
    </rPh>
    <rPh sb="4" eb="5">
      <t>トウ</t>
    </rPh>
    <rPh sb="7" eb="9">
      <t>ハイリョ</t>
    </rPh>
    <phoneticPr fontId="4"/>
  </si>
  <si>
    <t>(共用部分)</t>
    <rPh sb="1" eb="3">
      <t>キョウヨウ</t>
    </rPh>
    <rPh sb="3" eb="5">
      <t>ブブン</t>
    </rPh>
    <phoneticPr fontId="3"/>
  </si>
  <si>
    <t>床の段差</t>
    <rPh sb="0" eb="1">
      <t>ユカ</t>
    </rPh>
    <rPh sb="2" eb="4">
      <t>ダンサ</t>
    </rPh>
    <phoneticPr fontId="3"/>
  </si>
  <si>
    <t>経路上の段差なし</t>
    <rPh sb="0" eb="3">
      <t>ケイロジョウ</t>
    </rPh>
    <rPh sb="4" eb="6">
      <t>ダンサ</t>
    </rPh>
    <phoneticPr fontId="3"/>
  </si>
  <si>
    <t>経路上の高低差なし</t>
    <rPh sb="0" eb="3">
      <t>ケイロジョウ</t>
    </rPh>
    <rPh sb="4" eb="7">
      <t>コウテイサ</t>
    </rPh>
    <phoneticPr fontId="3"/>
  </si>
  <si>
    <t>歩行補助手摺</t>
    <rPh sb="0" eb="6">
      <t>ホコウホジョテスリ</t>
    </rPh>
    <phoneticPr fontId="3"/>
  </si>
  <si>
    <t>手摺設置(高さ700mm～900mm)</t>
    <rPh sb="0" eb="4">
      <t>テスリセッチ</t>
    </rPh>
    <rPh sb="5" eb="6">
      <t>タカ</t>
    </rPh>
    <phoneticPr fontId="3"/>
  </si>
  <si>
    <t>開放廊下の</t>
    <rPh sb="0" eb="4">
      <t>カイホウロウカ</t>
    </rPh>
    <phoneticPr fontId="3"/>
  </si>
  <si>
    <t>転落防止手摺設置(腰壁等の高さによる基準に適合）</t>
    <rPh sb="0" eb="6">
      <t>テンラクボウシテスリ</t>
    </rPh>
    <rPh sb="6" eb="8">
      <t>セッチ</t>
    </rPh>
    <rPh sb="9" eb="11">
      <t>コシカベ</t>
    </rPh>
    <rPh sb="11" eb="12">
      <t>ナド</t>
    </rPh>
    <rPh sb="13" eb="14">
      <t>タカ</t>
    </rPh>
    <rPh sb="18" eb="20">
      <t>キジュン</t>
    </rPh>
    <rPh sb="21" eb="23">
      <t>テキゴウ</t>
    </rPh>
    <phoneticPr fontId="3"/>
  </si>
  <si>
    <t>建築基準法施行令第119条及び第126条第1項の基準に適合</t>
    <rPh sb="0" eb="5">
      <t>ケンチクキジュンホウ</t>
    </rPh>
    <rPh sb="5" eb="8">
      <t>シコウレイ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3"/>
  </si>
  <si>
    <t>形式等</t>
    <rPh sb="0" eb="2">
      <t>ケイシキ</t>
    </rPh>
    <rPh sb="2" eb="3">
      <t>ナド</t>
    </rPh>
    <phoneticPr fontId="3"/>
  </si>
  <si>
    <t>昇降補助手摺</t>
    <rPh sb="0" eb="6">
      <t>ショウコウホジョテスリ</t>
    </rPh>
    <phoneticPr fontId="3"/>
  </si>
  <si>
    <t>外部開放階段の</t>
    <rPh sb="0" eb="6">
      <t>ガイブカイホウカイダン</t>
    </rPh>
    <phoneticPr fontId="3"/>
  </si>
  <si>
    <t>転落防止手摺設置(腰壁等の高さ及び手すり子間隔の基準に適合）</t>
    <rPh sb="0" eb="6">
      <t>テンラクボウシテスリ</t>
    </rPh>
    <rPh sb="6" eb="8">
      <t>セッチ</t>
    </rPh>
    <rPh sb="9" eb="12">
      <t>コシカベナド</t>
    </rPh>
    <rPh sb="13" eb="14">
      <t>タカ</t>
    </rPh>
    <rPh sb="15" eb="16">
      <t>オヨ</t>
    </rPh>
    <rPh sb="17" eb="18">
      <t>テ</t>
    </rPh>
    <rPh sb="20" eb="21">
      <t>コ</t>
    </rPh>
    <rPh sb="21" eb="23">
      <t>カンカク</t>
    </rPh>
    <rPh sb="24" eb="26">
      <t>キジュン</t>
    </rPh>
    <rPh sb="27" eb="29">
      <t>テキゴウ</t>
    </rPh>
    <phoneticPr fontId="3"/>
  </si>
  <si>
    <t>基準法</t>
    <rPh sb="0" eb="3">
      <t>キジュンホウ</t>
    </rPh>
    <phoneticPr fontId="3"/>
  </si>
  <si>
    <t>建築基準法施行令第23条から第27条まで及び第126条第1項の基準に適合</t>
    <rPh sb="0" eb="5">
      <t>ケンチクキジュンホウ</t>
    </rPh>
    <rPh sb="5" eb="8">
      <t>シコウレイ</t>
    </rPh>
    <rPh sb="8" eb="9">
      <t>ダイ</t>
    </rPh>
    <rPh sb="11" eb="12">
      <t>ジョウ</t>
    </rPh>
    <rPh sb="20" eb="21">
      <t>オヨ</t>
    </rPh>
    <rPh sb="22" eb="23">
      <t>ダイ</t>
    </rPh>
    <rPh sb="26" eb="27">
      <t>ジョウ</t>
    </rPh>
    <rPh sb="27" eb="28">
      <t>ダイ</t>
    </rPh>
    <rPh sb="29" eb="30">
      <t>コウ</t>
    </rPh>
    <phoneticPr fontId="3"/>
  </si>
  <si>
    <t>エレベーター利用</t>
    <rPh sb="6" eb="8">
      <t>リヨウ</t>
    </rPh>
    <phoneticPr fontId="3"/>
  </si>
  <si>
    <t>評価対象住戸から建築物出入口のある階までエレベーターを利用し</t>
    <rPh sb="0" eb="6">
      <t>ヒョウカタイショウジュウコ</t>
    </rPh>
    <rPh sb="8" eb="14">
      <t>ケンチクブツデイリグチ</t>
    </rPh>
    <rPh sb="17" eb="18">
      <t>カイ</t>
    </rPh>
    <rPh sb="27" eb="29">
      <t>リヨウ</t>
    </rPh>
    <phoneticPr fontId="3"/>
  </si>
  <si>
    <t>エレベーター仕様</t>
    <rPh sb="6" eb="8">
      <t>シヨウ</t>
    </rPh>
    <phoneticPr fontId="3"/>
  </si>
  <si>
    <t>かご奥行内法寸法1,350mm以上</t>
    <rPh sb="2" eb="4">
      <t>オクユキ</t>
    </rPh>
    <rPh sb="4" eb="8">
      <t>ナイホウスンポウ</t>
    </rPh>
    <rPh sb="15" eb="17">
      <t>イジョウ</t>
    </rPh>
    <phoneticPr fontId="3"/>
  </si>
  <si>
    <t>経路上の</t>
    <rPh sb="0" eb="3">
      <t>ケイロジョウ</t>
    </rPh>
    <phoneticPr fontId="3"/>
  </si>
  <si>
    <t>床段差等</t>
    <rPh sb="0" eb="3">
      <t>ユカダンサ</t>
    </rPh>
    <rPh sb="3" eb="4">
      <t>ナド</t>
    </rPh>
    <phoneticPr fontId="3"/>
  </si>
  <si>
    <t>(防犯　10-1）</t>
    <rPh sb="1" eb="3">
      <t>ボウハン</t>
    </rPh>
    <phoneticPr fontId="4"/>
  </si>
  <si>
    <t>10.</t>
    <phoneticPr fontId="3"/>
  </si>
  <si>
    <t>防犯</t>
    <rPh sb="0" eb="2">
      <t>ボウハン</t>
    </rPh>
    <phoneticPr fontId="3"/>
  </si>
  <si>
    <t>開口部の</t>
    <rPh sb="0" eb="3">
      <t>カイコウブ</t>
    </rPh>
    <phoneticPr fontId="3"/>
  </si>
  <si>
    <t>侵入防止対策</t>
    <rPh sb="0" eb="6">
      <t>シンニュウボウシタイサク</t>
    </rPh>
    <phoneticPr fontId="3"/>
  </si>
  <si>
    <t>開口部</t>
    <rPh sb="0" eb="3">
      <t>カイコウブ</t>
    </rPh>
    <phoneticPr fontId="3"/>
  </si>
  <si>
    <t>建物出入口の存する階の住戸</t>
    <rPh sb="0" eb="5">
      <t>タテモノデイリグチ</t>
    </rPh>
    <rPh sb="6" eb="7">
      <t>ゾン</t>
    </rPh>
    <rPh sb="9" eb="10">
      <t>カイ</t>
    </rPh>
    <rPh sb="11" eb="13">
      <t>ジュウコ</t>
    </rPh>
    <phoneticPr fontId="3"/>
  </si>
  <si>
    <t>建物出入口の存する階以外の階の住戸</t>
    <rPh sb="0" eb="2">
      <t>タテモノ</t>
    </rPh>
    <rPh sb="2" eb="5">
      <t>デイリグチ</t>
    </rPh>
    <rPh sb="6" eb="7">
      <t>ゾン</t>
    </rPh>
    <rPh sb="9" eb="10">
      <t>カイ</t>
    </rPh>
    <rPh sb="10" eb="12">
      <t>イガイ</t>
    </rPh>
    <rPh sb="13" eb="14">
      <t>カイ</t>
    </rPh>
    <rPh sb="15" eb="17">
      <t>ジュウコ</t>
    </rPh>
    <phoneticPr fontId="3"/>
  </si>
  <si>
    <t>メゾネット住戸</t>
    <rPh sb="5" eb="7">
      <t>ジュウコ</t>
    </rPh>
    <phoneticPr fontId="3"/>
  </si>
  <si>
    <t>区分及び</t>
    <rPh sb="0" eb="3">
      <t>クブンオヨ</t>
    </rPh>
    <phoneticPr fontId="3"/>
  </si>
  <si>
    <t>措置</t>
    <rPh sb="0" eb="2">
      <t>ソチ</t>
    </rPh>
    <phoneticPr fontId="3"/>
  </si>
  <si>
    <t>侵入防止対策上有効な措置</t>
    <rPh sb="0" eb="7">
      <t>シンニュウボウシタイサクジョウ</t>
    </rPh>
    <rPh sb="7" eb="9">
      <t>ユウコウ</t>
    </rPh>
    <rPh sb="10" eb="12">
      <t>ソチ</t>
    </rPh>
    <phoneticPr fontId="3"/>
  </si>
  <si>
    <t>(雨戸等による対策)</t>
    <rPh sb="1" eb="3">
      <t>アマド</t>
    </rPh>
    <rPh sb="3" eb="4">
      <t>ナド</t>
    </rPh>
    <rPh sb="7" eb="9">
      <t>タイサク</t>
    </rPh>
    <phoneticPr fontId="3"/>
  </si>
  <si>
    <t>該当する開口部なし</t>
    <rPh sb="0" eb="2">
      <t>ガイトウ</t>
    </rPh>
    <rPh sb="4" eb="7">
      <t>カイコウブ</t>
    </rPh>
    <phoneticPr fontId="3"/>
  </si>
  <si>
    <t>区分a</t>
    <rPh sb="0" eb="2">
      <t>クブン</t>
    </rPh>
    <phoneticPr fontId="3"/>
  </si>
  <si>
    <t>上記設計内容説明書欄と同じ</t>
    <phoneticPr fontId="3"/>
  </si>
  <si>
    <t>区分b(ii)</t>
    <rPh sb="0" eb="2">
      <t>クブン</t>
    </rPh>
    <phoneticPr fontId="3"/>
  </si>
  <si>
    <t>区分c</t>
    <rPh sb="0" eb="2">
      <t>クブン</t>
    </rPh>
    <phoneticPr fontId="3"/>
  </si>
  <si>
    <t>区分b(bi)</t>
    <rPh sb="0" eb="2">
      <t>クブン</t>
    </rPh>
    <phoneticPr fontId="3"/>
  </si>
  <si>
    <t>(音環境　8-1イ）</t>
    <rPh sb="1" eb="4">
      <t>オトカンキョウ</t>
    </rPh>
    <phoneticPr fontId="4"/>
  </si>
  <si>
    <t>重量床衝撃音対策等級</t>
    <rPh sb="0" eb="2">
      <t>ジュウリョウ</t>
    </rPh>
    <rPh sb="2" eb="3">
      <t>ユカ</t>
    </rPh>
    <rPh sb="3" eb="5">
      <t>ショウゲキ</t>
    </rPh>
    <rPh sb="5" eb="6">
      <t>オン</t>
    </rPh>
    <rPh sb="6" eb="8">
      <t>タイサク</t>
    </rPh>
    <rPh sb="8" eb="10">
      <t>トウキュウ</t>
    </rPh>
    <phoneticPr fontId="3"/>
  </si>
  <si>
    <t>上階界床</t>
    <rPh sb="0" eb="2">
      <t>ジョウカイ</t>
    </rPh>
    <rPh sb="2" eb="3">
      <t>カイ</t>
    </rPh>
    <rPh sb="3" eb="4">
      <t>ユカ</t>
    </rPh>
    <phoneticPr fontId="3"/>
  </si>
  <si>
    <t>下階界床</t>
    <rPh sb="0" eb="2">
      <t>シタカイ</t>
    </rPh>
    <rPh sb="2" eb="3">
      <t>カイ</t>
    </rPh>
    <rPh sb="3" eb="4">
      <t>ユカ</t>
    </rPh>
    <phoneticPr fontId="3"/>
  </si>
  <si>
    <t>最高</t>
    <rPh sb="0" eb="2">
      <t>サイコウ</t>
    </rPh>
    <phoneticPr fontId="3"/>
  </si>
  <si>
    <t>最低</t>
    <rPh sb="0" eb="2">
      <t>サイテイ</t>
    </rPh>
    <phoneticPr fontId="3"/>
  </si>
  <si>
    <t>上階</t>
    <rPh sb="0" eb="2">
      <t>ジョウカイ</t>
    </rPh>
    <phoneticPr fontId="3"/>
  </si>
  <si>
    <t>界床</t>
    <rPh sb="0" eb="2">
      <t>カイユカ</t>
    </rPh>
    <phoneticPr fontId="3"/>
  </si>
  <si>
    <t>下階</t>
    <rPh sb="0" eb="2">
      <t>シタカイ</t>
    </rPh>
    <phoneticPr fontId="3"/>
  </si>
  <si>
    <t>受音室名</t>
    <rPh sb="0" eb="2">
      <t>ジュオン</t>
    </rPh>
    <rPh sb="2" eb="3">
      <t>シツ</t>
    </rPh>
    <rPh sb="3" eb="4">
      <t>メイ</t>
    </rPh>
    <phoneticPr fontId="3"/>
  </si>
  <si>
    <t>特認</t>
    <rPh sb="0" eb="2">
      <t>トクニン</t>
    </rPh>
    <phoneticPr fontId="3"/>
  </si>
  <si>
    <t>特別評価方法認定による</t>
    <rPh sb="0" eb="8">
      <t>トクベツヒョウカホウホウニンテイ</t>
    </rPh>
    <phoneticPr fontId="3"/>
  </si>
  <si>
    <t>床構造</t>
    <rPh sb="0" eb="3">
      <t>ユカコウゾウ</t>
    </rPh>
    <phoneticPr fontId="3"/>
  </si>
  <si>
    <t>均質単板スラブ</t>
    <rPh sb="0" eb="2">
      <t>キンシツ</t>
    </rPh>
    <rPh sb="2" eb="3">
      <t>タン</t>
    </rPh>
    <rPh sb="3" eb="4">
      <t>イタ</t>
    </rPh>
    <phoneticPr fontId="3"/>
  </si>
  <si>
    <t>ボイドスラブ</t>
    <phoneticPr fontId="3"/>
  </si>
  <si>
    <t>施工方法</t>
    <rPh sb="0" eb="4">
      <t>セコウホウホウ</t>
    </rPh>
    <phoneticPr fontId="3"/>
  </si>
  <si>
    <t>乾式二重床下地構造材(8-1(3)ロ②d(i)に</t>
    <rPh sb="0" eb="2">
      <t>カンシキ</t>
    </rPh>
    <rPh sb="2" eb="4">
      <t>ニジュウ</t>
    </rPh>
    <rPh sb="4" eb="5">
      <t>ユカ</t>
    </rPh>
    <rPh sb="5" eb="7">
      <t>シタジ</t>
    </rPh>
    <rPh sb="7" eb="10">
      <t>コウゾウザイ</t>
    </rPh>
    <phoneticPr fontId="3"/>
  </si>
  <si>
    <t>適合)の上に施工</t>
    <phoneticPr fontId="3"/>
  </si>
  <si>
    <t>乾式二重床下地構造材(8-1(3)ロ②d(ii)に</t>
    <rPh sb="0" eb="2">
      <t>カンシキ</t>
    </rPh>
    <rPh sb="2" eb="4">
      <t>ニジュウ</t>
    </rPh>
    <rPh sb="4" eb="5">
      <t>ユカ</t>
    </rPh>
    <rPh sb="5" eb="7">
      <t>シタジ</t>
    </rPh>
    <rPh sb="7" eb="10">
      <t>コウゾウザイ</t>
    </rPh>
    <phoneticPr fontId="3"/>
  </si>
  <si>
    <t>ΔL
=+5</t>
    <phoneticPr fontId="3"/>
  </si>
  <si>
    <t>ΔL
=0</t>
    <phoneticPr fontId="3"/>
  </si>
  <si>
    <t>直接床構造の上に施工</t>
    <rPh sb="0" eb="5">
      <t>チョクセツユカコウゾウ</t>
    </rPh>
    <rPh sb="6" eb="7">
      <t>ウエ</t>
    </rPh>
    <rPh sb="8" eb="10">
      <t>セコウ</t>
    </rPh>
    <phoneticPr fontId="3"/>
  </si>
  <si>
    <t>乾式二重床下地構造材(8-1(3)ロ②e(ii)に</t>
    <rPh sb="0" eb="2">
      <t>カンシキ</t>
    </rPh>
    <rPh sb="2" eb="4">
      <t>ニジュウ</t>
    </rPh>
    <rPh sb="4" eb="5">
      <t>ユカ</t>
    </rPh>
    <rPh sb="5" eb="7">
      <t>シタジ</t>
    </rPh>
    <rPh sb="7" eb="10">
      <t>コウゾウザイ</t>
    </rPh>
    <phoneticPr fontId="3"/>
  </si>
  <si>
    <t>乾式二重床下地構造材(8-1(3)ロ②e(iii)に</t>
    <rPh sb="0" eb="2">
      <t>カンシキ</t>
    </rPh>
    <rPh sb="2" eb="4">
      <t>ニジュウ</t>
    </rPh>
    <rPh sb="4" eb="5">
      <t>ユカ</t>
    </rPh>
    <rPh sb="5" eb="7">
      <t>シタジ</t>
    </rPh>
    <rPh sb="7" eb="10">
      <t>コウゾウザイ</t>
    </rPh>
    <phoneticPr fontId="3"/>
  </si>
  <si>
    <t>乾式二重床下地構造材(8-1(3)ロ②e(iv)に</t>
    <rPh sb="0" eb="2">
      <t>カンシキ</t>
    </rPh>
    <rPh sb="2" eb="4">
      <t>ニジュウ</t>
    </rPh>
    <rPh sb="4" eb="5">
      <t>ユカ</t>
    </rPh>
    <rPh sb="5" eb="7">
      <t>シタジ</t>
    </rPh>
    <rPh sb="7" eb="10">
      <t>コウゾウザイ</t>
    </rPh>
    <phoneticPr fontId="3"/>
  </si>
  <si>
    <t>乾式二重床下地構造材(8-1(3)ロ②e(v)に</t>
    <rPh sb="0" eb="2">
      <t>カンシキ</t>
    </rPh>
    <rPh sb="2" eb="4">
      <t>ニジュウ</t>
    </rPh>
    <rPh sb="4" eb="5">
      <t>ユカ</t>
    </rPh>
    <rPh sb="5" eb="7">
      <t>シタジ</t>
    </rPh>
    <rPh sb="7" eb="10">
      <t>コウゾウザイ</t>
    </rPh>
    <phoneticPr fontId="3"/>
  </si>
  <si>
    <t>乾式二重床下地構造材(8-1(3)ロ②e(vi)に</t>
    <rPh sb="0" eb="2">
      <t>カンシキ</t>
    </rPh>
    <rPh sb="2" eb="4">
      <t>ニジュウ</t>
    </rPh>
    <rPh sb="4" eb="5">
      <t>ユカ</t>
    </rPh>
    <rPh sb="5" eb="7">
      <t>シタジ</t>
    </rPh>
    <rPh sb="7" eb="10">
      <t>コウゾウザイ</t>
    </rPh>
    <phoneticPr fontId="3"/>
  </si>
  <si>
    <t>発泡プラスチック系床下地構造材(8-1(3)</t>
    <rPh sb="0" eb="2">
      <t>ハッポウ</t>
    </rPh>
    <rPh sb="8" eb="9">
      <t>ケイ</t>
    </rPh>
    <rPh sb="9" eb="10">
      <t>ユカ</t>
    </rPh>
    <rPh sb="10" eb="12">
      <t>シタジ</t>
    </rPh>
    <rPh sb="12" eb="15">
      <t>コウゾウザイ</t>
    </rPh>
    <phoneticPr fontId="3"/>
  </si>
  <si>
    <t>ロ②e(vii)に適合)の上に施工</t>
    <rPh sb="9" eb="11">
      <t>テキゴウ</t>
    </rPh>
    <rPh sb="13" eb="14">
      <t>ウエ</t>
    </rPh>
    <rPh sb="15" eb="17">
      <t>セコウ</t>
    </rPh>
    <phoneticPr fontId="3"/>
  </si>
  <si>
    <t>ΔL
=-5</t>
    <phoneticPr fontId="3"/>
  </si>
  <si>
    <t>その他の床下地構造材の上に施工</t>
    <rPh sb="2" eb="3">
      <t>タ</t>
    </rPh>
    <rPh sb="4" eb="5">
      <t>ユカ</t>
    </rPh>
    <rPh sb="5" eb="7">
      <t>シタジ</t>
    </rPh>
    <rPh sb="7" eb="10">
      <t>コウゾウザイ</t>
    </rPh>
    <rPh sb="11" eb="12">
      <t>ウエ</t>
    </rPh>
    <rPh sb="13" eb="15">
      <t>セコウ</t>
    </rPh>
    <phoneticPr fontId="3"/>
  </si>
  <si>
    <t>8.</t>
    <phoneticPr fontId="3"/>
  </si>
  <si>
    <t>音環境</t>
    <rPh sb="0" eb="3">
      <t>オトカンキョウ</t>
    </rPh>
    <phoneticPr fontId="3"/>
  </si>
  <si>
    <t>重量床</t>
    <rPh sb="0" eb="3">
      <t>ジュウリョウユカ</t>
    </rPh>
    <phoneticPr fontId="3"/>
  </si>
  <si>
    <t>衝撃音</t>
    <rPh sb="0" eb="3">
      <t>ショウゲキオン</t>
    </rPh>
    <phoneticPr fontId="3"/>
  </si>
  <si>
    <t>対策等級</t>
    <rPh sb="0" eb="4">
      <t>タイサクトウキュウ</t>
    </rPh>
    <phoneticPr fontId="3"/>
  </si>
  <si>
    <t>床仕上げ材</t>
    <rPh sb="0" eb="3">
      <t>ユカシア</t>
    </rPh>
    <rPh sb="4" eb="5">
      <t>ザイ</t>
    </rPh>
    <phoneticPr fontId="3"/>
  </si>
  <si>
    <t>8-1(3)ロ②d(i)(a)の床仕上げ材</t>
    <rPh sb="16" eb="19">
      <t>ユカシア</t>
    </rPh>
    <rPh sb="20" eb="21">
      <t>ザイ</t>
    </rPh>
    <phoneticPr fontId="3"/>
  </si>
  <si>
    <t>その他の床仕上げ材</t>
    <rPh sb="2" eb="3">
      <t>タ</t>
    </rPh>
    <rPh sb="4" eb="7">
      <t>ユカシア</t>
    </rPh>
    <rPh sb="8" eb="9">
      <t>ザイ</t>
    </rPh>
    <phoneticPr fontId="3"/>
  </si>
  <si>
    <t>特別評価方法認定による床仕上げ材</t>
    <rPh sb="0" eb="8">
      <t>トクベツヒョウカホウホウニンテイ</t>
    </rPh>
    <rPh sb="11" eb="14">
      <t>ユカシア</t>
    </rPh>
    <rPh sb="15" eb="16">
      <t>ザイ</t>
    </rPh>
    <phoneticPr fontId="3"/>
  </si>
  <si>
    <t>等価厚さ</t>
    <rPh sb="0" eb="2">
      <t>トウカ</t>
    </rPh>
    <rPh sb="2" eb="3">
      <t>アツ</t>
    </rPh>
    <phoneticPr fontId="3"/>
  </si>
  <si>
    <t>150ｍｍ以上</t>
    <rPh sb="5" eb="7">
      <t>イジョウ</t>
    </rPh>
    <phoneticPr fontId="3"/>
  </si>
  <si>
    <t>160ｍｍ以上</t>
    <rPh sb="5" eb="7">
      <t>イジョウ</t>
    </rPh>
    <phoneticPr fontId="3"/>
  </si>
  <si>
    <t>170ｍｍ以上</t>
    <rPh sb="5" eb="7">
      <t>イジョウ</t>
    </rPh>
    <phoneticPr fontId="3"/>
  </si>
  <si>
    <t>180ｍｍ以上</t>
    <rPh sb="5" eb="7">
      <t>イジョウ</t>
    </rPh>
    <phoneticPr fontId="3"/>
  </si>
  <si>
    <t>190ｍｍ以上</t>
    <rPh sb="5" eb="7">
      <t>イジョウ</t>
    </rPh>
    <phoneticPr fontId="3"/>
  </si>
  <si>
    <t>200ｍｍ以上</t>
    <rPh sb="5" eb="7">
      <t>イジョウ</t>
    </rPh>
    <phoneticPr fontId="3"/>
  </si>
  <si>
    <t>210ｍｍ以上</t>
    <rPh sb="5" eb="7">
      <t>イジョウ</t>
    </rPh>
    <phoneticPr fontId="3"/>
  </si>
  <si>
    <t>220ｍｍ以上</t>
    <rPh sb="5" eb="7">
      <t>イジョウ</t>
    </rPh>
    <phoneticPr fontId="3"/>
  </si>
  <si>
    <t>230ｍｍ以上</t>
    <rPh sb="5" eb="7">
      <t>イジョウ</t>
    </rPh>
    <phoneticPr fontId="3"/>
  </si>
  <si>
    <t>240ｍｍ以上</t>
    <rPh sb="5" eb="7">
      <t>イジョウ</t>
    </rPh>
    <phoneticPr fontId="3"/>
  </si>
  <si>
    <t>250ｍｍ以上</t>
    <rPh sb="5" eb="7">
      <t>イジョウ</t>
    </rPh>
    <phoneticPr fontId="3"/>
  </si>
  <si>
    <t>260ｍｍ以上</t>
    <rPh sb="5" eb="7">
      <t>イジョウ</t>
    </rPh>
    <phoneticPr fontId="3"/>
  </si>
  <si>
    <t>270ｍｍ以上</t>
    <rPh sb="5" eb="7">
      <t>イジョウ</t>
    </rPh>
    <phoneticPr fontId="3"/>
  </si>
  <si>
    <t>280ｍｍ以上</t>
    <rPh sb="5" eb="7">
      <t>イジョウ</t>
    </rPh>
    <phoneticPr fontId="3"/>
  </si>
  <si>
    <t>受音室</t>
    <rPh sb="0" eb="2">
      <t>ジュオン</t>
    </rPh>
    <rPh sb="2" eb="3">
      <t>シツ</t>
    </rPh>
    <phoneticPr fontId="3"/>
  </si>
  <si>
    <t>面積</t>
    <rPh sb="0" eb="2">
      <t>メンセキ</t>
    </rPh>
    <phoneticPr fontId="3"/>
  </si>
  <si>
    <t>8㎡以下</t>
    <rPh sb="2" eb="4">
      <t>イカ</t>
    </rPh>
    <phoneticPr fontId="3"/>
  </si>
  <si>
    <t>10㎡以下</t>
    <rPh sb="3" eb="5">
      <t>イカ</t>
    </rPh>
    <phoneticPr fontId="3"/>
  </si>
  <si>
    <t>11㎡以下</t>
    <rPh sb="2" eb="5">
      <t>ヘイホウメートルイカ</t>
    </rPh>
    <phoneticPr fontId="3"/>
  </si>
  <si>
    <t>12㎡以下</t>
    <rPh sb="2" eb="5">
      <t>ヘイホウメートルイカ</t>
    </rPh>
    <phoneticPr fontId="3"/>
  </si>
  <si>
    <t>13㎡以下</t>
    <rPh sb="2" eb="5">
      <t>ヘイホウメートルイカ</t>
    </rPh>
    <phoneticPr fontId="3"/>
  </si>
  <si>
    <t>15㎡以下</t>
    <rPh sb="2" eb="5">
      <t>ヘイホウメートルイカ</t>
    </rPh>
    <phoneticPr fontId="3"/>
  </si>
  <si>
    <t>16㎡以下</t>
    <rPh sb="2" eb="5">
      <t>ヘイホウメートルイカ</t>
    </rPh>
    <phoneticPr fontId="3"/>
  </si>
  <si>
    <t>17㎡以下</t>
    <rPh sb="2" eb="5">
      <t>ヘイホウメートルイカ</t>
    </rPh>
    <phoneticPr fontId="3"/>
  </si>
  <si>
    <t>18㎡以下</t>
    <rPh sb="2" eb="5">
      <t>ヘイホウメートルイカ</t>
    </rPh>
    <phoneticPr fontId="3"/>
  </si>
  <si>
    <t>19㎡以下</t>
    <rPh sb="2" eb="5">
      <t>ヘイホウメートルイカ</t>
    </rPh>
    <phoneticPr fontId="3"/>
  </si>
  <si>
    <t>20㎡以下</t>
    <rPh sb="2" eb="5">
      <t>ヘイホウメートルイカ</t>
    </rPh>
    <phoneticPr fontId="3"/>
  </si>
  <si>
    <t>21㎡以下</t>
    <rPh sb="2" eb="5">
      <t>ヘイホウメートルイカ</t>
    </rPh>
    <phoneticPr fontId="3"/>
  </si>
  <si>
    <t>22㎡以下</t>
    <rPh sb="2" eb="5">
      <t>ヘイホウメートルイカ</t>
    </rPh>
    <phoneticPr fontId="3"/>
  </si>
  <si>
    <t>25㎡以下</t>
    <rPh sb="2" eb="5">
      <t>ヘイホウメートルイカ</t>
    </rPh>
    <phoneticPr fontId="3"/>
  </si>
  <si>
    <t>26㎡以下</t>
    <rPh sb="2" eb="5">
      <t>ヘイホウメートルイカ</t>
    </rPh>
    <phoneticPr fontId="3"/>
  </si>
  <si>
    <t>端部拘束</t>
    <rPh sb="0" eb="4">
      <t>タンブコウソク</t>
    </rPh>
    <phoneticPr fontId="3"/>
  </si>
  <si>
    <t>条件</t>
    <rPh sb="0" eb="2">
      <t>ジョウケン</t>
    </rPh>
    <phoneticPr fontId="3"/>
  </si>
  <si>
    <t>0辺</t>
    <rPh sb="1" eb="2">
      <t>ヘン</t>
    </rPh>
    <phoneticPr fontId="3"/>
  </si>
  <si>
    <t>1辺以上</t>
    <rPh sb="1" eb="4">
      <t>ヘンイジョウ</t>
    </rPh>
    <phoneticPr fontId="3"/>
  </si>
  <si>
    <t>2辺以上</t>
    <rPh sb="1" eb="2">
      <t>ヘン</t>
    </rPh>
    <rPh sb="2" eb="4">
      <t>イジョウ</t>
    </rPh>
    <phoneticPr fontId="3"/>
  </si>
  <si>
    <t>3辺以上</t>
    <rPh sb="1" eb="2">
      <t>ヘン</t>
    </rPh>
    <rPh sb="2" eb="4">
      <t>イジョウ</t>
    </rPh>
    <phoneticPr fontId="3"/>
  </si>
  <si>
    <t>4辺</t>
    <rPh sb="1" eb="2">
      <t>ヘン</t>
    </rPh>
    <phoneticPr fontId="3"/>
  </si>
  <si>
    <t>(等級換算</t>
    <rPh sb="1" eb="5">
      <t>トウキュウカンサン</t>
    </rPh>
    <phoneticPr fontId="3"/>
  </si>
  <si>
    <t>スラブ厚）</t>
    <rPh sb="3" eb="4">
      <t>アツシ</t>
    </rPh>
    <phoneticPr fontId="3"/>
  </si>
  <si>
    <t>重量床衝撃音対策等級(等級換算スラブ厚)</t>
    <rPh sb="0" eb="2">
      <t>ジュウリョウ</t>
    </rPh>
    <rPh sb="2" eb="3">
      <t>ユカ</t>
    </rPh>
    <rPh sb="3" eb="5">
      <t>ショウゲキ</t>
    </rPh>
    <rPh sb="5" eb="6">
      <t>オン</t>
    </rPh>
    <rPh sb="6" eb="8">
      <t>タイサク</t>
    </rPh>
    <rPh sb="8" eb="10">
      <t>トウキュウ</t>
    </rPh>
    <rPh sb="11" eb="15">
      <t>トウキュウカンサン</t>
    </rPh>
    <rPh sb="18" eb="19">
      <t>アツ</t>
    </rPh>
    <phoneticPr fontId="3"/>
  </si>
  <si>
    <t>Ｓ：受音室面積</t>
    <rPh sb="2" eb="4">
      <t>ジュオン</t>
    </rPh>
    <rPh sb="4" eb="5">
      <t>シツ</t>
    </rPh>
    <rPh sb="5" eb="7">
      <t>メンセキ</t>
    </rPh>
    <phoneticPr fontId="3"/>
  </si>
  <si>
    <t>ａ：受音室面積による補正係数</t>
    <rPh sb="2" eb="4">
      <t>ジュオン</t>
    </rPh>
    <rPh sb="4" eb="5">
      <t>シツ</t>
    </rPh>
    <rPh sb="5" eb="7">
      <t>メンセキ</t>
    </rPh>
    <rPh sb="10" eb="14">
      <t>ホセイケイスウ</t>
    </rPh>
    <phoneticPr fontId="3"/>
  </si>
  <si>
    <t>㎡</t>
    <phoneticPr fontId="3"/>
  </si>
  <si>
    <t>1辺</t>
    <rPh sb="1" eb="2">
      <t>ヘン</t>
    </rPh>
    <phoneticPr fontId="3"/>
  </si>
  <si>
    <t>2辺</t>
    <rPh sb="1" eb="2">
      <t>ヘン</t>
    </rPh>
    <phoneticPr fontId="3"/>
  </si>
  <si>
    <t>3辺</t>
    <rPh sb="1" eb="2">
      <t>ヘン</t>
    </rPh>
    <phoneticPr fontId="3"/>
  </si>
  <si>
    <t>ｂ：床構造の出井及び端部拘束条件による補正係数</t>
    <rPh sb="2" eb="5">
      <t>ユカコウゾウ</t>
    </rPh>
    <rPh sb="6" eb="9">
      <t>シュツイオヨ</t>
    </rPh>
    <rPh sb="10" eb="16">
      <t>タンブコウソクジョウケン</t>
    </rPh>
    <rPh sb="19" eb="23">
      <t>ホセイケイスウ</t>
    </rPh>
    <phoneticPr fontId="3"/>
  </si>
  <si>
    <r>
      <t>ｈ</t>
    </r>
    <r>
      <rPr>
        <sz val="6"/>
        <rFont val="ＭＳ Ｐ明朝"/>
        <family val="1"/>
        <charset val="128"/>
      </rPr>
      <t>１</t>
    </r>
    <r>
      <rPr>
        <sz val="9"/>
        <rFont val="ＭＳ Ｐ明朝"/>
        <family val="1"/>
        <charset val="128"/>
      </rPr>
      <t>：床構造の等価厚さ</t>
    </r>
    <rPh sb="3" eb="6">
      <t>ユカコウゾウ</t>
    </rPh>
    <rPh sb="7" eb="9">
      <t>トウカ</t>
    </rPh>
    <rPh sb="9" eb="10">
      <t>アツ</t>
    </rPh>
    <phoneticPr fontId="3"/>
  </si>
  <si>
    <r>
      <t>ΔL</t>
    </r>
    <r>
      <rPr>
        <sz val="6"/>
        <rFont val="ＭＳ Ｐ明朝"/>
        <family val="1"/>
        <charset val="128"/>
      </rPr>
      <t>Δ</t>
    </r>
    <r>
      <rPr>
        <sz val="9"/>
        <rFont val="ＭＳ Ｐ明朝"/>
        <family val="1"/>
        <charset val="128"/>
      </rPr>
      <t>：受音室面積及び端部拘束条件の変化による効果</t>
    </r>
    <rPh sb="4" eb="6">
      <t>ジュオン</t>
    </rPh>
    <rPh sb="6" eb="7">
      <t>シツ</t>
    </rPh>
    <rPh sb="7" eb="10">
      <t>メンセキオヨ</t>
    </rPh>
    <rPh sb="11" eb="17">
      <t>タンブコウソクジョウケン</t>
    </rPh>
    <rPh sb="18" eb="20">
      <t>ヘンカ</t>
    </rPh>
    <rPh sb="23" eb="25">
      <t>コウカ</t>
    </rPh>
    <phoneticPr fontId="3"/>
  </si>
  <si>
    <t>ΔL：床仕上げ構造の重量床衝撃音レベル低減量</t>
    <rPh sb="3" eb="4">
      <t>ユカ</t>
    </rPh>
    <rPh sb="4" eb="6">
      <t>シア</t>
    </rPh>
    <rPh sb="7" eb="9">
      <t>コウゾウ</t>
    </rPh>
    <rPh sb="10" eb="12">
      <t>ジュウリョウ</t>
    </rPh>
    <rPh sb="12" eb="13">
      <t>ユカ</t>
    </rPh>
    <rPh sb="13" eb="15">
      <t>ショウゲキ</t>
    </rPh>
    <rPh sb="15" eb="16">
      <t>オン</t>
    </rPh>
    <rPh sb="19" eb="21">
      <t>テイゲン</t>
    </rPh>
    <rPh sb="21" eb="22">
      <t>リョウ</t>
    </rPh>
    <phoneticPr fontId="3"/>
  </si>
  <si>
    <t>ｈｒ：等級換算スラブ厚</t>
    <rPh sb="3" eb="7">
      <t>トウキュウカンサン</t>
    </rPh>
    <rPh sb="10" eb="11">
      <t>アツシ</t>
    </rPh>
    <phoneticPr fontId="3"/>
  </si>
  <si>
    <t>mm</t>
    <phoneticPr fontId="3"/>
  </si>
  <si>
    <t>(音環境　8-1ロ）</t>
    <rPh sb="1" eb="4">
      <t>オトカンキョウ</t>
    </rPh>
    <phoneticPr fontId="4"/>
  </si>
  <si>
    <t>相当スラブ厚</t>
    <rPh sb="0" eb="2">
      <t>ソウトウ</t>
    </rPh>
    <phoneticPr fontId="3"/>
  </si>
  <si>
    <t>相当</t>
    <rPh sb="0" eb="2">
      <t>ソウトウ</t>
    </rPh>
    <phoneticPr fontId="3"/>
  </si>
  <si>
    <t>スラブ厚</t>
    <rPh sb="3" eb="4">
      <t>アツシ</t>
    </rPh>
    <phoneticPr fontId="3"/>
  </si>
  <si>
    <t>(重量床衝撃音)</t>
    <rPh sb="1" eb="3">
      <t>ジュウリョウ</t>
    </rPh>
    <rPh sb="3" eb="4">
      <t>ユカ</t>
    </rPh>
    <rPh sb="4" eb="6">
      <t>ショウゲキ</t>
    </rPh>
    <rPh sb="6" eb="7">
      <t>オン</t>
    </rPh>
    <phoneticPr fontId="3"/>
  </si>
  <si>
    <t>その他の床構造</t>
    <rPh sb="2" eb="3">
      <t>タ</t>
    </rPh>
    <rPh sb="4" eb="7">
      <t>ユカコウゾウ</t>
    </rPh>
    <phoneticPr fontId="3"/>
  </si>
  <si>
    <t>スラブの</t>
    <phoneticPr fontId="3"/>
  </si>
  <si>
    <t>相当スラブ厚</t>
    <rPh sb="0" eb="2">
      <t>ソウトウ</t>
    </rPh>
    <rPh sb="5" eb="6">
      <t>アツシ</t>
    </rPh>
    <phoneticPr fontId="3"/>
  </si>
  <si>
    <r>
      <t>ｈ</t>
    </r>
    <r>
      <rPr>
        <sz val="6"/>
        <color rgb="FF000000"/>
        <rFont val="ＭＳ Ｐ明朝"/>
        <family val="1"/>
        <charset val="128"/>
      </rPr>
      <t>１</t>
    </r>
    <phoneticPr fontId="3"/>
  </si>
  <si>
    <r>
      <t>ｈ</t>
    </r>
    <r>
      <rPr>
        <sz val="6"/>
        <color rgb="FF000000"/>
        <rFont val="ＭＳ Ｐ明朝"/>
        <family val="1"/>
        <charset val="128"/>
      </rPr>
      <t>ｓ</t>
    </r>
    <phoneticPr fontId="3"/>
  </si>
  <si>
    <t>ΔL</t>
    <phoneticPr fontId="3"/>
  </si>
  <si>
    <t>床構造の等価厚さ(m)</t>
    <rPh sb="0" eb="3">
      <t>ユカコウゾウ</t>
    </rPh>
    <rPh sb="4" eb="6">
      <t>トウカ</t>
    </rPh>
    <rPh sb="6" eb="7">
      <t>アツ</t>
    </rPh>
    <phoneticPr fontId="3"/>
  </si>
  <si>
    <t>相当スラブ厚(cm)</t>
    <rPh sb="0" eb="2">
      <t>ソウトウ</t>
    </rPh>
    <rPh sb="5" eb="6">
      <t>アツ</t>
    </rPh>
    <phoneticPr fontId="3"/>
  </si>
  <si>
    <t>床仕上げ構造の重量床衝撃音</t>
    <rPh sb="0" eb="3">
      <t>ユカシア</t>
    </rPh>
    <rPh sb="4" eb="6">
      <t>コウゾウ</t>
    </rPh>
    <rPh sb="7" eb="10">
      <t>ジュウリョウユカ</t>
    </rPh>
    <rPh sb="10" eb="13">
      <t>ショウゲキオン</t>
    </rPh>
    <phoneticPr fontId="3"/>
  </si>
  <si>
    <t>レベル低減量(dB)</t>
    <rPh sb="3" eb="5">
      <t>テイゲン</t>
    </rPh>
    <rPh sb="5" eb="6">
      <t>リョウ</t>
    </rPh>
    <phoneticPr fontId="3"/>
  </si>
  <si>
    <t>cm以上</t>
    <rPh sb="2" eb="4">
      <t>イジョウ</t>
    </rPh>
    <phoneticPr fontId="3"/>
  </si>
  <si>
    <t>相当スラブ厚(木造)</t>
    <rPh sb="0" eb="2">
      <t>ソウトウ</t>
    </rPh>
    <rPh sb="7" eb="9">
      <t>モクゾウ</t>
    </rPh>
    <phoneticPr fontId="3"/>
  </si>
  <si>
    <t>床組の</t>
    <rPh sb="0" eb="2">
      <t>ユカクミ</t>
    </rPh>
    <phoneticPr fontId="3"/>
  </si>
  <si>
    <t>在来軸組木造</t>
    <rPh sb="0" eb="6">
      <t>ザイライジククミモクゾウ</t>
    </rPh>
    <phoneticPr fontId="3"/>
  </si>
  <si>
    <t>枠組壁工法</t>
    <rPh sb="0" eb="5">
      <t>ワククミカベコウホウ</t>
    </rPh>
    <phoneticPr fontId="3"/>
  </si>
  <si>
    <t>床構造等</t>
    <rPh sb="0" eb="3">
      <t>ユカコウゾウ</t>
    </rPh>
    <rPh sb="3" eb="4">
      <t>トウ</t>
    </rPh>
    <phoneticPr fontId="3"/>
  </si>
  <si>
    <t>(在来軸組)</t>
    <rPh sb="1" eb="5">
      <t>ザイライジククミ</t>
    </rPh>
    <phoneticPr fontId="3"/>
  </si>
  <si>
    <t>断面寸法105mm×240mm以上の床ばりを、</t>
    <rPh sb="0" eb="2">
      <t>ダンメン</t>
    </rPh>
    <rPh sb="2" eb="4">
      <t>スンポウ</t>
    </rPh>
    <rPh sb="15" eb="17">
      <t>イジョウ</t>
    </rPh>
    <rPh sb="18" eb="19">
      <t>ユカ</t>
    </rPh>
    <phoneticPr fontId="3"/>
  </si>
  <si>
    <t>間隔910mm以内で配置</t>
    <rPh sb="0" eb="2">
      <t>カンカク</t>
    </rPh>
    <rPh sb="7" eb="9">
      <t>イナイ</t>
    </rPh>
    <rPh sb="10" eb="12">
      <t>ハイチ</t>
    </rPh>
    <phoneticPr fontId="3"/>
  </si>
  <si>
    <t>断面寸法45mm×105mm以上の根太を、</t>
    <rPh sb="0" eb="2">
      <t>ダンメン</t>
    </rPh>
    <rPh sb="2" eb="4">
      <t>スンポウ</t>
    </rPh>
    <rPh sb="14" eb="16">
      <t>イジョウ</t>
    </rPh>
    <rPh sb="17" eb="19">
      <t>ネブト</t>
    </rPh>
    <phoneticPr fontId="3"/>
  </si>
  <si>
    <t>間隔310mm以内で配置</t>
    <rPh sb="0" eb="2">
      <t>カンカク</t>
    </rPh>
    <rPh sb="7" eb="9">
      <t>イナイ</t>
    </rPh>
    <rPh sb="10" eb="12">
      <t>ハイチ</t>
    </rPh>
    <phoneticPr fontId="3"/>
  </si>
  <si>
    <t>根太に接合</t>
    <phoneticPr fontId="3"/>
  </si>
  <si>
    <t>厚さ15mm以上の構造用合板をくぎを用いて</t>
    <phoneticPr fontId="3"/>
  </si>
  <si>
    <t>厚さ15mm以上の構造用パネルをくぎを用いて</t>
    <phoneticPr fontId="3"/>
  </si>
  <si>
    <t>厚さ15mm以上のﾊﾟｰﾃｨｸﾙﾎﾞｰﾄﾞ2枚以上を</t>
    <rPh sb="22" eb="25">
      <t>マイイジョウ</t>
    </rPh>
    <phoneticPr fontId="3"/>
  </si>
  <si>
    <t>くぎを用いて根太に接合</t>
    <rPh sb="3" eb="4">
      <t>モチ</t>
    </rPh>
    <phoneticPr fontId="3"/>
  </si>
  <si>
    <t>根太の間に厚さ50mm以上のロックウール</t>
    <rPh sb="0" eb="2">
      <t>ネブト</t>
    </rPh>
    <rPh sb="3" eb="4">
      <t>アイダ</t>
    </rPh>
    <rPh sb="5" eb="6">
      <t>アツ</t>
    </rPh>
    <rPh sb="11" eb="13">
      <t>イジョウ</t>
    </rPh>
    <phoneticPr fontId="3"/>
  </si>
  <si>
    <t>(40kg/㎡以上)</t>
    <rPh sb="7" eb="9">
      <t>イジョウ</t>
    </rPh>
    <phoneticPr fontId="3"/>
  </si>
  <si>
    <t>根太上に床下張材として厚さ15mm以上の</t>
    <rPh sb="0" eb="3">
      <t>ネブトジョウ</t>
    </rPh>
    <rPh sb="4" eb="8">
      <t>ユカシタハリザイ</t>
    </rPh>
    <rPh sb="11" eb="12">
      <t>アツ</t>
    </rPh>
    <rPh sb="17" eb="19">
      <t>イジョウ</t>
    </rPh>
    <phoneticPr fontId="3"/>
  </si>
  <si>
    <t>構造用合板設置</t>
    <rPh sb="0" eb="7">
      <t>コウゾウヨウゴウバンセッチ</t>
    </rPh>
    <phoneticPr fontId="3"/>
  </si>
  <si>
    <t>構造用パネル設置</t>
    <rPh sb="0" eb="3">
      <t>コウゾウヨウ</t>
    </rPh>
    <rPh sb="6" eb="8">
      <t>セッチ</t>
    </rPh>
    <phoneticPr fontId="3"/>
  </si>
  <si>
    <t>ﾊﾟｰﾃｨｸﾙﾎﾞｰﾄﾞを2枚以上設置</t>
    <rPh sb="14" eb="16">
      <t>セッチ</t>
    </rPh>
    <phoneticPr fontId="3"/>
  </si>
  <si>
    <t>上記床下張材の上に厚さ12.5mm以上の</t>
    <rPh sb="0" eb="6">
      <t>ジョウキユカシタハリザイ</t>
    </rPh>
    <rPh sb="7" eb="8">
      <t>ウエ</t>
    </rPh>
    <rPh sb="9" eb="10">
      <t>アツ</t>
    </rPh>
    <rPh sb="17" eb="19">
      <t>イジョウ</t>
    </rPh>
    <phoneticPr fontId="3"/>
  </si>
  <si>
    <t>石こうボードを設置</t>
    <rPh sb="0" eb="1">
      <t>セッ</t>
    </rPh>
    <rPh sb="7" eb="9">
      <t>セッチ</t>
    </rPh>
    <phoneticPr fontId="3"/>
  </si>
  <si>
    <t>上記石こうボードの上に厚さ10mm以上のアス</t>
    <rPh sb="0" eb="2">
      <t>ジョウキ</t>
    </rPh>
    <rPh sb="2" eb="3">
      <t>セッ</t>
    </rPh>
    <rPh sb="9" eb="10">
      <t>ウエ</t>
    </rPh>
    <rPh sb="11" eb="12">
      <t>アツ</t>
    </rPh>
    <rPh sb="17" eb="19">
      <t>イジョウ</t>
    </rPh>
    <phoneticPr fontId="3"/>
  </si>
  <si>
    <t>ファルト系面材又は同等の面材を設置</t>
    <rPh sb="4" eb="5">
      <t>ケイ</t>
    </rPh>
    <rPh sb="5" eb="7">
      <t>メンザイ</t>
    </rPh>
    <rPh sb="7" eb="8">
      <t>マタ</t>
    </rPh>
    <rPh sb="9" eb="11">
      <t>ドウトウ</t>
    </rPh>
    <rPh sb="12" eb="14">
      <t>メンザイ</t>
    </rPh>
    <rPh sb="15" eb="17">
      <t>セッチ</t>
    </rPh>
    <phoneticPr fontId="3"/>
  </si>
  <si>
    <t>[床ばりと根太の上端が同一高さの床組</t>
    <rPh sb="1" eb="2">
      <t>ユカ</t>
    </rPh>
    <rPh sb="5" eb="7">
      <t>ネブト</t>
    </rPh>
    <rPh sb="8" eb="10">
      <t>ジョウタン</t>
    </rPh>
    <rPh sb="11" eb="14">
      <t>ドウイツタカ</t>
    </rPh>
    <rPh sb="16" eb="18">
      <t>ユカグ</t>
    </rPh>
    <phoneticPr fontId="3"/>
  </si>
  <si>
    <t>[床ばりと根太の上端が同一高さでない床組</t>
    <rPh sb="1" eb="2">
      <t>ユカ</t>
    </rPh>
    <rPh sb="5" eb="7">
      <t>ネブト</t>
    </rPh>
    <rPh sb="8" eb="10">
      <t>ジョウタン</t>
    </rPh>
    <rPh sb="11" eb="14">
      <t>ドウイツタカ</t>
    </rPh>
    <rPh sb="18" eb="20">
      <t>ユカグ</t>
    </rPh>
    <phoneticPr fontId="3"/>
  </si>
  <si>
    <t>床下張材として厚さ15mm以上の構造用</t>
    <rPh sb="0" eb="4">
      <t>ユカシタハリザイ</t>
    </rPh>
    <rPh sb="7" eb="8">
      <t>アツ</t>
    </rPh>
    <rPh sb="13" eb="15">
      <t>イジョウ</t>
    </rPh>
    <rPh sb="16" eb="19">
      <t>コウゾウヨウ</t>
    </rPh>
    <phoneticPr fontId="3"/>
  </si>
  <si>
    <t>合板設置</t>
    <rPh sb="0" eb="4">
      <t>ゴウバンセッチ</t>
    </rPh>
    <phoneticPr fontId="3"/>
  </si>
  <si>
    <t>パネル設置</t>
    <rPh sb="3" eb="5">
      <t>セッチ</t>
    </rPh>
    <phoneticPr fontId="3"/>
  </si>
  <si>
    <t>床下張材として厚さ15mm以上のﾊﾟｰﾃｨｸﾙ</t>
    <rPh sb="0" eb="4">
      <t>ユカシタハリザイ</t>
    </rPh>
    <phoneticPr fontId="3"/>
  </si>
  <si>
    <t>ﾎﾞｰﾄﾞを2枚以上設置</t>
    <rPh sb="7" eb="10">
      <t>マイイジョウ</t>
    </rPh>
    <rPh sb="10" eb="12">
      <t>セッチ</t>
    </rPh>
    <phoneticPr fontId="3"/>
  </si>
  <si>
    <t>(枠組)</t>
    <rPh sb="1" eb="3">
      <t>ワクグ</t>
    </rPh>
    <phoneticPr fontId="3"/>
  </si>
  <si>
    <t>JASに規定する寸法型式210を、間隔455ｍｍ</t>
    <rPh sb="4" eb="6">
      <t>キテイ</t>
    </rPh>
    <rPh sb="8" eb="12">
      <t>スンポウカタシキ</t>
    </rPh>
    <rPh sb="17" eb="19">
      <t>カンカク</t>
    </rPh>
    <phoneticPr fontId="3"/>
  </si>
  <si>
    <t>以内で設置</t>
    <rPh sb="0" eb="2">
      <t>イナイ</t>
    </rPh>
    <rPh sb="3" eb="5">
      <t>セッチ</t>
    </rPh>
    <phoneticPr fontId="3"/>
  </si>
  <si>
    <t>JASに規定する寸法型式212を、間隔455ｍｍ</t>
    <rPh sb="4" eb="6">
      <t>キテイ</t>
    </rPh>
    <rPh sb="8" eb="12">
      <t>スンポウカタシキ</t>
    </rPh>
    <rPh sb="17" eb="19">
      <t>カンカク</t>
    </rPh>
    <phoneticPr fontId="3"/>
  </si>
  <si>
    <t>重量材</t>
    <rPh sb="0" eb="3">
      <t>ジュウリョウザイ</t>
    </rPh>
    <phoneticPr fontId="3"/>
  </si>
  <si>
    <t>厚さ35mmのモルタル又は普通コンクリート</t>
    <rPh sb="0" eb="1">
      <t>アツ</t>
    </rPh>
    <rPh sb="11" eb="12">
      <t>マタ</t>
    </rPh>
    <rPh sb="13" eb="15">
      <t>フツウ</t>
    </rPh>
    <phoneticPr fontId="3"/>
  </si>
  <si>
    <t>厚さ70mm以上の高温高圧蒸気養生された</t>
    <rPh sb="0" eb="1">
      <t>アツ</t>
    </rPh>
    <rPh sb="6" eb="8">
      <t>イジョウ</t>
    </rPh>
    <rPh sb="9" eb="13">
      <t>コウオンコウアツ</t>
    </rPh>
    <rPh sb="13" eb="17">
      <t>ジョウキヨウジョウ</t>
    </rPh>
    <phoneticPr fontId="3"/>
  </si>
  <si>
    <t>ALCパネル</t>
    <phoneticPr fontId="3"/>
  </si>
  <si>
    <t>在来軸組で厚さの合計が30mm以上の石こうボード</t>
    <rPh sb="0" eb="4">
      <t>ザイライジクグ</t>
    </rPh>
    <rPh sb="5" eb="6">
      <t>アツ</t>
    </rPh>
    <rPh sb="8" eb="10">
      <t>ゴウケイ</t>
    </rPh>
    <rPh sb="15" eb="17">
      <t>イジョウ</t>
    </rPh>
    <rPh sb="18" eb="19">
      <t>セッ</t>
    </rPh>
    <phoneticPr fontId="3"/>
  </si>
  <si>
    <t>の上に合板を設置(合計65mm以上)</t>
    <rPh sb="1" eb="2">
      <t>ウエ</t>
    </rPh>
    <rPh sb="3" eb="5">
      <t>ゴウバン</t>
    </rPh>
    <rPh sb="6" eb="8">
      <t>セッチ</t>
    </rPh>
    <rPh sb="9" eb="11">
      <t>ゴウケイ</t>
    </rPh>
    <rPh sb="15" eb="17">
      <t>イジョウ</t>
    </rPh>
    <phoneticPr fontId="3"/>
  </si>
  <si>
    <t>在来軸組で厚さの合計が30mm以上の強化石こう</t>
    <rPh sb="0" eb="4">
      <t>ザイライジクグ</t>
    </rPh>
    <rPh sb="5" eb="6">
      <t>アツ</t>
    </rPh>
    <rPh sb="8" eb="10">
      <t>ゴウケイ</t>
    </rPh>
    <rPh sb="15" eb="17">
      <t>イジョウ</t>
    </rPh>
    <rPh sb="18" eb="20">
      <t>キョウカ</t>
    </rPh>
    <rPh sb="20" eb="21">
      <t>セッ</t>
    </rPh>
    <phoneticPr fontId="3"/>
  </si>
  <si>
    <t>ボードの上に合板を設置(合計60mm以上)</t>
    <rPh sb="4" eb="5">
      <t>ウエ</t>
    </rPh>
    <rPh sb="6" eb="8">
      <t>ゴウバン</t>
    </rPh>
    <rPh sb="9" eb="11">
      <t>セッチ</t>
    </rPh>
    <rPh sb="12" eb="14">
      <t>ゴウケイ</t>
    </rPh>
    <rPh sb="18" eb="20">
      <t>イジョウ</t>
    </rPh>
    <phoneticPr fontId="3"/>
  </si>
  <si>
    <t>在来軸組で厚さの合計が40mm以上の強化石こう</t>
    <rPh sb="0" eb="4">
      <t>ザイライジクグ</t>
    </rPh>
    <rPh sb="5" eb="6">
      <t>アツ</t>
    </rPh>
    <rPh sb="8" eb="10">
      <t>ゴウケイ</t>
    </rPh>
    <rPh sb="15" eb="17">
      <t>イジョウ</t>
    </rPh>
    <rPh sb="18" eb="21">
      <t>キョウカセッ</t>
    </rPh>
    <phoneticPr fontId="3"/>
  </si>
  <si>
    <t>ボードの上に合板を設置(合計55mm以上)</t>
    <rPh sb="4" eb="5">
      <t>ウエ</t>
    </rPh>
    <rPh sb="6" eb="8">
      <t>ゴウバン</t>
    </rPh>
    <rPh sb="9" eb="11">
      <t>セッチ</t>
    </rPh>
    <rPh sb="12" eb="14">
      <t>ゴウケイ</t>
    </rPh>
    <rPh sb="18" eb="20">
      <t>イジョウ</t>
    </rPh>
    <phoneticPr fontId="3"/>
  </si>
  <si>
    <t>在来軸組で厚さ15mm以上のﾊﾟｰﾃｨｸﾙﾎﾞｰﾄﾞ</t>
    <rPh sb="0" eb="4">
      <t>ザイライジククミ</t>
    </rPh>
    <rPh sb="5" eb="6">
      <t>アツ</t>
    </rPh>
    <rPh sb="11" eb="13">
      <t>イジョウ</t>
    </rPh>
    <phoneticPr fontId="3"/>
  </si>
  <si>
    <t>を2枚以上設置</t>
    <rPh sb="2" eb="3">
      <t>マイ</t>
    </rPh>
    <rPh sb="3" eb="5">
      <t>イジョウ</t>
    </rPh>
    <rPh sb="5" eb="7">
      <t>セッチ</t>
    </rPh>
    <phoneticPr fontId="3"/>
  </si>
  <si>
    <t>告示8-1（3）ロ②d(i)の床上げ材</t>
    <rPh sb="0" eb="2">
      <t>コクジ</t>
    </rPh>
    <rPh sb="15" eb="17">
      <t>ユカア</t>
    </rPh>
    <rPh sb="18" eb="19">
      <t>ザイ</t>
    </rPh>
    <phoneticPr fontId="3"/>
  </si>
  <si>
    <t>天井材</t>
    <rPh sb="0" eb="3">
      <t>テンジョウザイ</t>
    </rPh>
    <phoneticPr fontId="3"/>
  </si>
  <si>
    <t>独立遮音天井</t>
    <rPh sb="0" eb="6">
      <t>ドクリツシャオンテンジョウ</t>
    </rPh>
    <phoneticPr fontId="3"/>
  </si>
  <si>
    <t>下地材が厚さ12.5mm以上の石こうボード2枚以上</t>
    <rPh sb="0" eb="3">
      <t>シタジザイ</t>
    </rPh>
    <rPh sb="4" eb="5">
      <t>アツ</t>
    </rPh>
    <rPh sb="12" eb="14">
      <t>イジョウ</t>
    </rPh>
    <rPh sb="15" eb="16">
      <t>セッ</t>
    </rPh>
    <rPh sb="22" eb="25">
      <t>マイイジョウ</t>
    </rPh>
    <phoneticPr fontId="3"/>
  </si>
  <si>
    <t>下地材が厚さ15mm以上の強化石こうボード2枚</t>
    <rPh sb="0" eb="3">
      <t>シタジザイ</t>
    </rPh>
    <rPh sb="4" eb="5">
      <t>アツ</t>
    </rPh>
    <rPh sb="10" eb="12">
      <t>イジョウ</t>
    </rPh>
    <rPh sb="13" eb="16">
      <t>キョウカセッ</t>
    </rPh>
    <rPh sb="22" eb="23">
      <t>マイ</t>
    </rPh>
    <phoneticPr fontId="3"/>
  </si>
  <si>
    <t>以上</t>
    <rPh sb="0" eb="2">
      <t>イジョウ</t>
    </rPh>
    <phoneticPr fontId="3"/>
  </si>
  <si>
    <t>下地材の上に厚さ50mm以上のロックウール</t>
    <rPh sb="0" eb="3">
      <t>シタジザイ</t>
    </rPh>
    <rPh sb="4" eb="5">
      <t>ウエ</t>
    </rPh>
    <rPh sb="6" eb="7">
      <t>アツ</t>
    </rPh>
    <rPh sb="12" eb="14">
      <t>イジョウ</t>
    </rPh>
    <phoneticPr fontId="3"/>
  </si>
  <si>
    <t>吸音材(40kg/㎡以上)</t>
    <rPh sb="0" eb="3">
      <t>キュウオンザイ</t>
    </rPh>
    <rPh sb="9" eb="12">
      <t>ヘイホウメートルイジョウ</t>
    </rPh>
    <phoneticPr fontId="3"/>
  </si>
  <si>
    <t>下地材の上に厚さ40mm以上のグラスウール</t>
    <rPh sb="0" eb="3">
      <t>シタジザイ</t>
    </rPh>
    <rPh sb="4" eb="5">
      <t>ウエ</t>
    </rPh>
    <rPh sb="6" eb="7">
      <t>アツ</t>
    </rPh>
    <rPh sb="12" eb="14">
      <t>イジョウ</t>
    </rPh>
    <phoneticPr fontId="3"/>
  </si>
  <si>
    <t>(24ｋｇ/㎡以上)</t>
    <rPh sb="6" eb="9">
      <t>ヘイホウメートルイジョウ</t>
    </rPh>
    <phoneticPr fontId="3"/>
  </si>
  <si>
    <t>軽量床衝撃音対策等級</t>
    <rPh sb="0" eb="6">
      <t>ケイリョウユカショウゲキオン</t>
    </rPh>
    <rPh sb="6" eb="10">
      <t>タイサクトウキュウ</t>
    </rPh>
    <phoneticPr fontId="3"/>
  </si>
  <si>
    <t>軽量床</t>
    <rPh sb="0" eb="3">
      <t>ケイリョウユカ</t>
    </rPh>
    <phoneticPr fontId="3"/>
  </si>
  <si>
    <t>界床</t>
    <rPh sb="0" eb="1">
      <t>カイ</t>
    </rPh>
    <rPh sb="1" eb="2">
      <t>ユカ</t>
    </rPh>
    <phoneticPr fontId="3"/>
  </si>
  <si>
    <t>(等級)</t>
    <rPh sb="1" eb="3">
      <t>トウキュウ</t>
    </rPh>
    <phoneticPr fontId="4"/>
  </si>
  <si>
    <t>受音室名</t>
    <phoneticPr fontId="3"/>
  </si>
  <si>
    <t>特認</t>
  </si>
  <si>
    <t>特別評価方法認定による</t>
    <rPh sb="0" eb="2">
      <t>トクベツ</t>
    </rPh>
    <rPh sb="2" eb="4">
      <t>ヒョウカ</t>
    </rPh>
    <rPh sb="4" eb="6">
      <t>ホウホウ</t>
    </rPh>
    <rPh sb="6" eb="8">
      <t>ニンテイ</t>
    </rPh>
    <phoneticPr fontId="4"/>
  </si>
  <si>
    <t>区分</t>
    <rPh sb="0" eb="2">
      <t>クブン</t>
    </rPh>
    <phoneticPr fontId="3"/>
  </si>
  <si>
    <r>
      <t>床構造区分1</t>
    </r>
    <r>
      <rPr>
        <sz val="8"/>
        <color theme="1"/>
        <rFont val="ＭＳ Ｐ明朝"/>
        <family val="1"/>
        <charset val="128"/>
      </rPr>
      <t>(均質単板：230mm以上、ボイドスラブの等価厚さ：280mm以上）</t>
    </r>
    <rPh sb="0" eb="5">
      <t>ユカコウゾウクブン</t>
    </rPh>
    <rPh sb="7" eb="9">
      <t>キンシツ</t>
    </rPh>
    <rPh sb="9" eb="10">
      <t>タン</t>
    </rPh>
    <rPh sb="10" eb="11">
      <t>イタ</t>
    </rPh>
    <rPh sb="17" eb="19">
      <t>イジョウ</t>
    </rPh>
    <rPh sb="27" eb="29">
      <t>トウカ</t>
    </rPh>
    <rPh sb="29" eb="30">
      <t>アツ</t>
    </rPh>
    <rPh sb="37" eb="39">
      <t>イジョウ</t>
    </rPh>
    <phoneticPr fontId="3"/>
  </si>
  <si>
    <r>
      <t>床構造区分2</t>
    </r>
    <r>
      <rPr>
        <sz val="8"/>
        <color theme="1"/>
        <rFont val="ＭＳ Ｐ明朝"/>
        <family val="1"/>
        <charset val="128"/>
      </rPr>
      <t>(均質単板：170mm以上、ボイドスラブの等価厚さ：230mm以上）</t>
    </r>
    <rPh sb="0" eb="5">
      <t>ユカコウゾウクブン</t>
    </rPh>
    <rPh sb="7" eb="9">
      <t>キンシツ</t>
    </rPh>
    <rPh sb="9" eb="10">
      <t>タン</t>
    </rPh>
    <rPh sb="10" eb="11">
      <t>イタ</t>
    </rPh>
    <rPh sb="17" eb="19">
      <t>イジョウ</t>
    </rPh>
    <rPh sb="27" eb="29">
      <t>トウカ</t>
    </rPh>
    <rPh sb="29" eb="30">
      <t>アツ</t>
    </rPh>
    <rPh sb="37" eb="39">
      <t>イジョウ</t>
    </rPh>
    <phoneticPr fontId="3"/>
  </si>
  <si>
    <r>
      <t>床構造区分3</t>
    </r>
    <r>
      <rPr>
        <sz val="8"/>
        <color theme="1"/>
        <rFont val="ＭＳ Ｐ明朝"/>
        <family val="1"/>
        <charset val="128"/>
      </rPr>
      <t>(均質単板：130mm以上、ボイドスラブの等価厚さ：200mm以上）</t>
    </r>
    <rPh sb="0" eb="5">
      <t>ユカコウゾウクブン</t>
    </rPh>
    <rPh sb="7" eb="9">
      <t>キンシツ</t>
    </rPh>
    <rPh sb="9" eb="10">
      <t>タン</t>
    </rPh>
    <rPh sb="10" eb="11">
      <t>イタ</t>
    </rPh>
    <rPh sb="17" eb="19">
      <t>イジョウ</t>
    </rPh>
    <rPh sb="27" eb="29">
      <t>トウカ</t>
    </rPh>
    <rPh sb="29" eb="30">
      <t>アツ</t>
    </rPh>
    <rPh sb="37" eb="39">
      <t>イジョウ</t>
    </rPh>
    <phoneticPr fontId="3"/>
  </si>
  <si>
    <t>床仕上げ</t>
    <rPh sb="0" eb="3">
      <t>ユカシア</t>
    </rPh>
    <phoneticPr fontId="3"/>
  </si>
  <si>
    <t>構造区分</t>
    <rPh sb="0" eb="4">
      <t>コウゾウクブン</t>
    </rPh>
    <phoneticPr fontId="3"/>
  </si>
  <si>
    <t>床仕上構造区分1</t>
    <rPh sb="0" eb="3">
      <t>ユカシア</t>
    </rPh>
    <rPh sb="3" eb="7">
      <t>コウゾウクブン</t>
    </rPh>
    <phoneticPr fontId="3"/>
  </si>
  <si>
    <t>床仕上構造区分2</t>
    <phoneticPr fontId="3"/>
  </si>
  <si>
    <t>床仕上構造区分3</t>
    <phoneticPr fontId="3"/>
  </si>
  <si>
    <t>床仕上構造区分4</t>
    <phoneticPr fontId="3"/>
  </si>
  <si>
    <t>床仕上構造区分5</t>
    <phoneticPr fontId="3"/>
  </si>
  <si>
    <t>：</t>
    <phoneticPr fontId="3"/>
  </si>
  <si>
    <t>告示</t>
    <rPh sb="0" eb="2">
      <t>コクジ</t>
    </rPh>
    <phoneticPr fontId="3"/>
  </si>
  <si>
    <t>試験</t>
    <rPh sb="0" eb="2">
      <t>シケン</t>
    </rPh>
    <phoneticPr fontId="3"/>
  </si>
  <si>
    <t>特認</t>
    <rPh sb="0" eb="1">
      <t>トク</t>
    </rPh>
    <rPh sb="1" eb="2">
      <t>ニン</t>
    </rPh>
    <phoneticPr fontId="3"/>
  </si>
  <si>
    <t>下階</t>
    <rPh sb="0" eb="1">
      <t>シタ</t>
    </rPh>
    <rPh sb="1" eb="2">
      <t>カイ</t>
    </rPh>
    <phoneticPr fontId="3"/>
  </si>
  <si>
    <t>特別評価方法認定による(表紙に記入)</t>
    <rPh sb="0" eb="2">
      <t>トクベツ</t>
    </rPh>
    <rPh sb="2" eb="4">
      <t>ヒョウカ</t>
    </rPh>
    <rPh sb="4" eb="6">
      <t>ホウホウ</t>
    </rPh>
    <rPh sb="6" eb="8">
      <t>ニンテイ</t>
    </rPh>
    <rPh sb="12" eb="14">
      <t>ヒョウシ</t>
    </rPh>
    <rPh sb="15" eb="17">
      <t>キニュウ</t>
    </rPh>
    <phoneticPr fontId="4"/>
  </si>
  <si>
    <t>(音環境　8-2イ）</t>
    <rPh sb="1" eb="4">
      <t>オトカンキョウ</t>
    </rPh>
    <phoneticPr fontId="4"/>
  </si>
  <si>
    <t>(音環境　8-2ロ）</t>
    <rPh sb="1" eb="4">
      <t>オトカンキョウ</t>
    </rPh>
    <phoneticPr fontId="4"/>
  </si>
  <si>
    <t>軽量床衝撃音レベル低減量</t>
    <rPh sb="0" eb="2">
      <t>ケイリョウ</t>
    </rPh>
    <rPh sb="2" eb="3">
      <t>ユカ</t>
    </rPh>
    <rPh sb="3" eb="5">
      <t>ショウゲキ</t>
    </rPh>
    <rPh sb="5" eb="6">
      <t>オン</t>
    </rPh>
    <rPh sb="9" eb="11">
      <t>テイゲン</t>
    </rPh>
    <rPh sb="11" eb="12">
      <t>リョウ</t>
    </rPh>
    <phoneticPr fontId="3"/>
  </si>
  <si>
    <t>軽量床衝撃</t>
    <rPh sb="0" eb="5">
      <t>ケイリョウユカショウゲキ</t>
    </rPh>
    <phoneticPr fontId="3"/>
  </si>
  <si>
    <t>音レベル</t>
    <rPh sb="0" eb="1">
      <t>オト</t>
    </rPh>
    <phoneticPr fontId="3"/>
  </si>
  <si>
    <t>低減量</t>
    <rPh sb="0" eb="3">
      <t>テイゲンリョウ</t>
    </rPh>
    <phoneticPr fontId="3"/>
  </si>
  <si>
    <t>(dB以上)</t>
    <rPh sb="3" eb="5">
      <t>イジョウ</t>
    </rPh>
    <phoneticPr fontId="4"/>
  </si>
  <si>
    <t>２－７</t>
    <phoneticPr fontId="4"/>
  </si>
  <si>
    <t>界壁</t>
    <rPh sb="0" eb="2">
      <t>カイヘキ</t>
    </rPh>
    <phoneticPr fontId="4"/>
  </si>
  <si>
    <t>下階界床</t>
    <rPh sb="0" eb="1">
      <t>シタ</t>
    </rPh>
    <rPh sb="1" eb="2">
      <t>カイ</t>
    </rPh>
    <rPh sb="2" eb="3">
      <t>カイ</t>
    </rPh>
    <rPh sb="3" eb="4">
      <t>ユカ</t>
    </rPh>
    <phoneticPr fontId="3"/>
  </si>
  <si>
    <t>(耐火性能が最も低いもの）</t>
    <rPh sb="1" eb="5">
      <t>タイカセイノウ</t>
    </rPh>
    <rPh sb="6" eb="7">
      <t>モット</t>
    </rPh>
    <rPh sb="8" eb="9">
      <t>ヒク</t>
    </rPh>
    <phoneticPr fontId="3"/>
  </si>
  <si>
    <t>界壁の</t>
    <rPh sb="0" eb="2">
      <t>カイヘキ</t>
    </rPh>
    <phoneticPr fontId="3"/>
  </si>
  <si>
    <t>構造等</t>
    <rPh sb="0" eb="3">
      <t>コウゾウナド</t>
    </rPh>
    <phoneticPr fontId="3"/>
  </si>
  <si>
    <t>界壁の耐火時間</t>
    <rPh sb="0" eb="2">
      <t>カイヘキ</t>
    </rPh>
    <rPh sb="3" eb="7">
      <t>タイカジカン</t>
    </rPh>
    <phoneticPr fontId="3"/>
  </si>
  <si>
    <t>60分以上</t>
    <rPh sb="2" eb="3">
      <t>フン</t>
    </rPh>
    <rPh sb="3" eb="5">
      <t>イジョウ</t>
    </rPh>
    <phoneticPr fontId="3"/>
  </si>
  <si>
    <t>45分以上</t>
    <rPh sb="2" eb="5">
      <t>フンイジョウ</t>
    </rPh>
    <phoneticPr fontId="3"/>
  </si>
  <si>
    <t>20分以上</t>
    <rPh sb="2" eb="5">
      <t>フンイジョウ</t>
    </rPh>
    <phoneticPr fontId="3"/>
  </si>
  <si>
    <t>界床の</t>
    <rPh sb="0" eb="1">
      <t>カイ</t>
    </rPh>
    <rPh sb="1" eb="2">
      <t>ユカ</t>
    </rPh>
    <phoneticPr fontId="3"/>
  </si>
  <si>
    <t>界床の耐火時間</t>
    <rPh sb="0" eb="1">
      <t>カイ</t>
    </rPh>
    <rPh sb="1" eb="2">
      <t>ユカ</t>
    </rPh>
    <rPh sb="3" eb="7">
      <t>タイカジカン</t>
    </rPh>
    <phoneticPr fontId="3"/>
  </si>
  <si>
    <t>他この階の同プランの住戸</t>
  </si>
  <si>
    <t>1ｍで警報音70dB以上の警報音を1分継続可能なものを設置</t>
    <rPh sb="3" eb="5">
      <t>ケイホウ</t>
    </rPh>
    <rPh sb="5" eb="6">
      <t>オン</t>
    </rPh>
    <rPh sb="10" eb="12">
      <t>イジョウ</t>
    </rPh>
    <rPh sb="13" eb="16">
      <t>ケイホウオン</t>
    </rPh>
    <rPh sb="18" eb="19">
      <t>フン</t>
    </rPh>
    <rPh sb="19" eb="21">
      <t>ケイゾク</t>
    </rPh>
    <rPh sb="21" eb="23">
      <t>カノウ</t>
    </rPh>
    <rPh sb="27" eb="29">
      <t>セッチ</t>
    </rPh>
    <phoneticPr fontId="3"/>
  </si>
  <si>
    <t>1ｍで警報音70dB以上の警報音を1分継続可能なものを</t>
    <rPh sb="3" eb="6">
      <t>ケイホウオン</t>
    </rPh>
    <rPh sb="10" eb="12">
      <t>イジョウ</t>
    </rPh>
    <rPh sb="13" eb="15">
      <t>ケイホウ</t>
    </rPh>
    <rPh sb="15" eb="16">
      <t>オン</t>
    </rPh>
    <rPh sb="18" eb="19">
      <t>ブン</t>
    </rPh>
    <rPh sb="19" eb="21">
      <t>ケイゾク</t>
    </rPh>
    <rPh sb="21" eb="23">
      <t>カノウ</t>
    </rPh>
    <phoneticPr fontId="3"/>
  </si>
  <si>
    <t>150㎡毎に設置</t>
    <phoneticPr fontId="3"/>
  </si>
  <si>
    <t>1ｍで警報音85dB以上の警報音を1分継続可能なものを</t>
    <rPh sb="3" eb="5">
      <t>ケイホウ</t>
    </rPh>
    <rPh sb="5" eb="6">
      <t>オン</t>
    </rPh>
    <rPh sb="10" eb="12">
      <t>イジョウ</t>
    </rPh>
    <rPh sb="13" eb="16">
      <t>ケイホウオン</t>
    </rPh>
    <rPh sb="18" eb="19">
      <t>フン</t>
    </rPh>
    <rPh sb="19" eb="21">
      <t>ケイゾク</t>
    </rPh>
    <rPh sb="21" eb="23">
      <t>カノウ</t>
    </rPh>
    <phoneticPr fontId="3"/>
  </si>
  <si>
    <t>350㎡毎に設置</t>
    <phoneticPr fontId="3"/>
  </si>
  <si>
    <t>仕上表</t>
    <rPh sb="0" eb="3">
      <t>シアゲヒョウ</t>
    </rPh>
    <phoneticPr fontId="3"/>
  </si>
  <si>
    <t>平面図</t>
    <rPh sb="0" eb="3">
      <t>ヘイメンズ</t>
    </rPh>
    <phoneticPr fontId="3"/>
  </si>
  <si>
    <t>埼玉県さいたま市</t>
    <rPh sb="0" eb="3">
      <t>サイタマケン</t>
    </rPh>
    <rPh sb="7" eb="8">
      <t>シ</t>
    </rPh>
    <phoneticPr fontId="3"/>
  </si>
  <si>
    <t>浦和　太郎</t>
    <rPh sb="0" eb="2">
      <t>ウラワ</t>
    </rPh>
    <rPh sb="3" eb="5">
      <t>タロウ</t>
    </rPh>
    <phoneticPr fontId="3"/>
  </si>
  <si>
    <t>(他住戸</t>
    <rPh sb="1" eb="2">
      <t>タ</t>
    </rPh>
    <rPh sb="2" eb="4">
      <t>ジュウコ</t>
    </rPh>
    <phoneticPr fontId="4"/>
  </si>
  <si>
    <t>等火災時</t>
    <rPh sb="1" eb="4">
      <t>カサイジ</t>
    </rPh>
    <phoneticPr fontId="4"/>
  </si>
  <si>
    <t>開口部)」に記入する）</t>
    <phoneticPr fontId="3"/>
  </si>
  <si>
    <t>その他　　（この場合のみ、以下の「耐火等級(避難経路の隔壁の</t>
    <rPh sb="2" eb="3">
      <t>タ</t>
    </rPh>
    <phoneticPr fontId="3"/>
  </si>
  <si>
    <t>(避難経
路の隔壁
の開口部)</t>
    <rPh sb="1" eb="3">
      <t>ヒナン</t>
    </rPh>
    <rPh sb="3" eb="4">
      <t>キョウ</t>
    </rPh>
    <rPh sb="5" eb="6">
      <t>ロ</t>
    </rPh>
    <rPh sb="7" eb="9">
      <t>カクヘキ</t>
    </rPh>
    <rPh sb="11" eb="13">
      <t>カイコウ</t>
    </rPh>
    <rPh sb="13" eb="14">
      <t>ブ</t>
    </rPh>
    <phoneticPr fontId="3"/>
  </si>
  <si>
    <t>※ 避難階に存する住戸及び他住戸等を同一階等に有しない住戸は該当なしにチェックする</t>
    <phoneticPr fontId="3"/>
  </si>
  <si>
    <t>※ 避難階に存する住戸は該当なしにチェックする</t>
    <phoneticPr fontId="3"/>
  </si>
  <si>
    <t>特定建材</t>
    <rPh sb="0" eb="2">
      <t>トクテイ</t>
    </rPh>
    <rPh sb="2" eb="4">
      <t>ケンザイ</t>
    </rPh>
    <phoneticPr fontId="3"/>
  </si>
  <si>
    <t>（機械換気設備、換気のできる窓がないこと）</t>
    <rPh sb="1" eb="3">
      <t>キカイ</t>
    </rPh>
    <rPh sb="3" eb="5">
      <t>カンキ</t>
    </rPh>
    <rPh sb="5" eb="7">
      <t>セツビ</t>
    </rPh>
    <rPh sb="8" eb="10">
      <t>カンキ</t>
    </rPh>
    <rPh sb="14" eb="15">
      <t>マド</t>
    </rPh>
    <phoneticPr fontId="3"/>
  </si>
  <si>
    <t>（便所がない）</t>
    <rPh sb="1" eb="3">
      <t>ベンジョ</t>
    </rPh>
    <phoneticPr fontId="3"/>
  </si>
  <si>
    <t>（浴室がない）</t>
    <rPh sb="1" eb="3">
      <t>ヨクシツ</t>
    </rPh>
    <phoneticPr fontId="3"/>
  </si>
  <si>
    <t>（台所がない）</t>
    <rPh sb="1" eb="3">
      <t>ダイドコロ</t>
    </rPh>
    <phoneticPr fontId="3"/>
  </si>
  <si>
    <t>洗面所</t>
    <rPh sb="0" eb="3">
      <t>センメンジョ</t>
    </rPh>
    <phoneticPr fontId="3"/>
  </si>
  <si>
    <t>玄関</t>
    <rPh sb="0" eb="2">
      <t>ゲンカン</t>
    </rPh>
    <phoneticPr fontId="3"/>
  </si>
  <si>
    <t>脱衣室</t>
    <rPh sb="0" eb="3">
      <t>ダツイシツ</t>
    </rPh>
    <phoneticPr fontId="3"/>
  </si>
  <si>
    <t>食事室</t>
    <rPh sb="0" eb="3">
      <t>ショクジシツ</t>
    </rPh>
    <phoneticPr fontId="3"/>
  </si>
  <si>
    <t>勾配6/7以下、かつ、550㎜≦蹴上×2＋踏面≦650㎜</t>
    <rPh sb="0" eb="2">
      <t>コウバイ</t>
    </rPh>
    <rPh sb="5" eb="7">
      <t>イカ</t>
    </rPh>
    <rPh sb="16" eb="18">
      <t>ケアゲ</t>
    </rPh>
    <rPh sb="21" eb="23">
      <t>フミヅラ</t>
    </rPh>
    <phoneticPr fontId="3"/>
  </si>
  <si>
    <t>ホームエレベーター設置、かつ、等級3の勾配等の基準に適合</t>
    <rPh sb="9" eb="11">
      <t>セッチ</t>
    </rPh>
    <rPh sb="15" eb="17">
      <t>トウキュウ</t>
    </rPh>
    <rPh sb="19" eb="22">
      <t>コウバイトウ</t>
    </rPh>
    <rPh sb="23" eb="25">
      <t>キジュン</t>
    </rPh>
    <rPh sb="26" eb="28">
      <t>テキゴウ</t>
    </rPh>
    <phoneticPr fontId="3"/>
  </si>
  <si>
    <t>蹴込み板設置</t>
    <rPh sb="0" eb="2">
      <t>ケコ</t>
    </rPh>
    <rPh sb="3" eb="4">
      <t>イタ</t>
    </rPh>
    <rPh sb="4" eb="6">
      <t>セッチ</t>
    </rPh>
    <phoneticPr fontId="3"/>
  </si>
  <si>
    <t>通路等への食い込み及び突出、回り階段等の禁止</t>
    <rPh sb="20" eb="22">
      <t>キンシ</t>
    </rPh>
    <phoneticPr fontId="3"/>
  </si>
  <si>
    <t>滑り止めなし、又は、滑り止めが踏面と同一面</t>
    <phoneticPr fontId="3"/>
  </si>
  <si>
    <t>滑り止め</t>
    <rPh sb="0" eb="1">
      <t>スベ</t>
    </rPh>
    <rPh sb="2" eb="3">
      <t>ド</t>
    </rPh>
    <phoneticPr fontId="3"/>
  </si>
  <si>
    <t>段鼻</t>
    <rPh sb="0" eb="2">
      <t>ダンバナ</t>
    </rPh>
    <phoneticPr fontId="3"/>
  </si>
  <si>
    <t>段鼻の出　なし</t>
    <phoneticPr fontId="3"/>
  </si>
  <si>
    <t>適合する手摺が設置されている</t>
    <phoneticPr fontId="3"/>
  </si>
  <si>
    <t>空間内)</t>
    <phoneticPr fontId="3"/>
  </si>
  <si>
    <t>階段、便所、浴室、玄関、脱衣室において、それぞれの基準に</t>
    <rPh sb="0" eb="2">
      <t>カイダン</t>
    </rPh>
    <rPh sb="3" eb="5">
      <t>ベンジョ</t>
    </rPh>
    <rPh sb="6" eb="8">
      <t>ヨクシツ</t>
    </rPh>
    <rPh sb="9" eb="11">
      <t>ゲンカン</t>
    </rPh>
    <rPh sb="12" eb="15">
      <t>ダツイシツ</t>
    </rPh>
    <rPh sb="25" eb="27">
      <t>キジュン</t>
    </rPh>
    <phoneticPr fontId="3"/>
  </si>
  <si>
    <t>設置準備（玄関、脱衣室）</t>
    <rPh sb="5" eb="7">
      <t>ゲンカン</t>
    </rPh>
    <rPh sb="8" eb="11">
      <t>ダツイシツ</t>
    </rPh>
    <phoneticPr fontId="3"/>
  </si>
  <si>
    <t>※等級3・2</t>
    <rPh sb="1" eb="3">
      <t>トウキュウ</t>
    </rPh>
    <phoneticPr fontId="3"/>
  </si>
  <si>
    <t>通路最小有効幅員850mm以上(柱等の箇所800mm以上)</t>
    <rPh sb="0" eb="8">
      <t>ツウロサイショウユウコウフクイン</t>
    </rPh>
    <rPh sb="13" eb="15">
      <t>イジョウ</t>
    </rPh>
    <rPh sb="16" eb="18">
      <t>ハシラナド</t>
    </rPh>
    <rPh sb="19" eb="21">
      <t>カショ</t>
    </rPh>
    <rPh sb="26" eb="28">
      <t>イジョウ</t>
    </rPh>
    <phoneticPr fontId="3"/>
  </si>
  <si>
    <t>出入口の有効幅員750mm以上</t>
    <phoneticPr fontId="3"/>
  </si>
  <si>
    <t>出入口の有効幅員600mm以上</t>
    <phoneticPr fontId="3"/>
  </si>
  <si>
    <t>出入口の有効幅員800mm以上</t>
    <phoneticPr fontId="3"/>
  </si>
  <si>
    <t>出入口の有効幅員650mm以上</t>
    <phoneticPr fontId="3"/>
  </si>
  <si>
    <t>出入口750mm以上(軽微な改造を含む)</t>
    <phoneticPr fontId="3"/>
  </si>
  <si>
    <t>出入口800mm以上(工事を伴わない撤去等を含む)</t>
    <rPh sb="11" eb="13">
      <t>コウジ</t>
    </rPh>
    <rPh sb="14" eb="15">
      <t>トモナ</t>
    </rPh>
    <rPh sb="18" eb="20">
      <t>テッキョ</t>
    </rPh>
    <rPh sb="20" eb="21">
      <t>トウ</t>
    </rPh>
    <phoneticPr fontId="3"/>
  </si>
  <si>
    <t>出入口750mm以上(工事を伴わない撤去等を含む)</t>
    <rPh sb="11" eb="13">
      <t>コウジ</t>
    </rPh>
    <rPh sb="14" eb="15">
      <t>トモナ</t>
    </rPh>
    <rPh sb="18" eb="20">
      <t>テッキョ</t>
    </rPh>
    <rPh sb="20" eb="21">
      <t>トウ</t>
    </rPh>
    <phoneticPr fontId="3"/>
  </si>
  <si>
    <t>短辺内法1.4ｍ以上　かつ　内包面積2.5㎡以上</t>
    <rPh sb="0" eb="2">
      <t>タンペン</t>
    </rPh>
    <rPh sb="2" eb="3">
      <t>ナイ</t>
    </rPh>
    <rPh sb="3" eb="4">
      <t>ホウ</t>
    </rPh>
    <rPh sb="8" eb="10">
      <t>イジョウ</t>
    </rPh>
    <rPh sb="14" eb="16">
      <t>ナイホウ</t>
    </rPh>
    <rPh sb="16" eb="18">
      <t>メンセキ</t>
    </rPh>
    <rPh sb="22" eb="24">
      <t>イジョウ</t>
    </rPh>
    <phoneticPr fontId="3"/>
  </si>
  <si>
    <t>短辺内法1.2ｍ以上　かつ　内包面積1.8㎡以上</t>
    <rPh sb="0" eb="2">
      <t>タンペン</t>
    </rPh>
    <rPh sb="2" eb="3">
      <t>ナイ</t>
    </rPh>
    <rPh sb="3" eb="4">
      <t>ホウ</t>
    </rPh>
    <rPh sb="8" eb="10">
      <t>イジョウ</t>
    </rPh>
    <rPh sb="14" eb="16">
      <t>ナイホウ</t>
    </rPh>
    <rPh sb="16" eb="18">
      <t>メンセキ</t>
    </rPh>
    <rPh sb="22" eb="24">
      <t>イジョウ</t>
    </rPh>
    <phoneticPr fontId="3"/>
  </si>
  <si>
    <t>長辺内法1.3ｍ以上もしくは、便器の前方又は側方に500mm以上</t>
    <rPh sb="0" eb="4">
      <t>チョウヘンナイホウ</t>
    </rPh>
    <rPh sb="8" eb="10">
      <t>イジョウ</t>
    </rPh>
    <phoneticPr fontId="3"/>
  </si>
  <si>
    <t>短辺内法1.1ｍ以上、長辺内法1.3ｍ以上もしくは、便器の前方又は</t>
    <rPh sb="11" eb="15">
      <t>チョウヘンナイホウ</t>
    </rPh>
    <rPh sb="19" eb="21">
      <t>イジョウ</t>
    </rPh>
    <phoneticPr fontId="3"/>
  </si>
  <si>
    <t>側方に500mm以上(ドアの開放又は軽微な改造による長さを含む）</t>
    <rPh sb="14" eb="16">
      <t>カイホウ</t>
    </rPh>
    <rPh sb="16" eb="17">
      <t>マタ</t>
    </rPh>
    <rPh sb="18" eb="20">
      <t>ケイビ</t>
    </rPh>
    <rPh sb="21" eb="23">
      <t>カイゾウ</t>
    </rPh>
    <rPh sb="26" eb="27">
      <t>ナガ</t>
    </rPh>
    <rPh sb="29" eb="30">
      <t>フク</t>
    </rPh>
    <phoneticPr fontId="3"/>
  </si>
  <si>
    <t>寸法＋0.5ｍ以上（工事を伴わない撤去を含む）</t>
    <rPh sb="0" eb="2">
      <t>スンポウ</t>
    </rPh>
    <phoneticPr fontId="3"/>
  </si>
  <si>
    <t>短辺内法1.3ｍ以上、又は、短辺内法が背壁から便器先端の</t>
    <phoneticPr fontId="3"/>
  </si>
  <si>
    <t>特定寝室の内法面積12㎡以上</t>
    <rPh sb="0" eb="4">
      <t>トクテイシンシツ</t>
    </rPh>
    <rPh sb="5" eb="7">
      <t>ナイホウ</t>
    </rPh>
    <rPh sb="7" eb="9">
      <t>メンセキ</t>
    </rPh>
    <rPh sb="12" eb="14">
      <t>イジョウ</t>
    </rPh>
    <phoneticPr fontId="3"/>
  </si>
  <si>
    <t>経路上の高低差あり(勾配・段・手摺の基準に適合）</t>
    <rPh sb="0" eb="3">
      <t>ケイロジョウ</t>
    </rPh>
    <rPh sb="4" eb="7">
      <t>コウテイサ</t>
    </rPh>
    <rPh sb="10" eb="12">
      <t>コウバイ</t>
    </rPh>
    <rPh sb="13" eb="14">
      <t>ダン</t>
    </rPh>
    <rPh sb="15" eb="17">
      <t>テスリ</t>
    </rPh>
    <rPh sb="18" eb="20">
      <t>キジュン</t>
    </rPh>
    <rPh sb="21" eb="23">
      <t>テキゴウ</t>
    </rPh>
    <phoneticPr fontId="3"/>
  </si>
  <si>
    <t>有効幅員1,400mm以上</t>
    <phoneticPr fontId="3"/>
  </si>
  <si>
    <t>幅員等</t>
    <rPh sb="0" eb="3">
      <t>フクイントウ</t>
    </rPh>
    <phoneticPr fontId="3"/>
  </si>
  <si>
    <t>勾配7/11以下、かつ、550mm ≦ 蹴上×2＋踏面 ≦ 650mm</t>
    <rPh sb="0" eb="2">
      <t>コウバイ</t>
    </rPh>
    <rPh sb="6" eb="8">
      <t>イカ</t>
    </rPh>
    <rPh sb="20" eb="22">
      <t>ケアゲ</t>
    </rPh>
    <rPh sb="25" eb="27">
      <t>フミヅラ</t>
    </rPh>
    <phoneticPr fontId="3"/>
  </si>
  <si>
    <t>踏面240㎜以上、かつ、550mm ≦ 蹴上×2＋踏面 ≦ 650mm</t>
    <rPh sb="0" eb="2">
      <t>フミヅラ</t>
    </rPh>
    <rPh sb="6" eb="8">
      <t>イジョウ</t>
    </rPh>
    <phoneticPr fontId="3"/>
  </si>
  <si>
    <t>最上段の食込み及び最下段の突出なし</t>
    <phoneticPr fontId="3"/>
  </si>
  <si>
    <t>踊り場付き折れ階段又は直階段の形式</t>
    <phoneticPr fontId="3"/>
  </si>
  <si>
    <t>段鼻の出なし</t>
    <phoneticPr fontId="3"/>
  </si>
  <si>
    <t>到達できる</t>
    <phoneticPr fontId="3"/>
  </si>
  <si>
    <t>歩行による垂直移動が1階分以内（住戸出入口又はEV停止階に至る</t>
    <rPh sb="0" eb="2">
      <t>ホコウ</t>
    </rPh>
    <rPh sb="5" eb="9">
      <t>スイチョクイドウ</t>
    </rPh>
    <rPh sb="11" eb="12">
      <t>カイ</t>
    </rPh>
    <rPh sb="12" eb="13">
      <t>ブン</t>
    </rPh>
    <rPh sb="13" eb="15">
      <t>イナイ</t>
    </rPh>
    <rPh sb="16" eb="18">
      <t>ジュウコ</t>
    </rPh>
    <rPh sb="18" eb="21">
      <t>デイリグチ</t>
    </rPh>
    <rPh sb="21" eb="22">
      <t>マタ</t>
    </rPh>
    <rPh sb="25" eb="28">
      <t>テイシカイ</t>
    </rPh>
    <rPh sb="29" eb="30">
      <t>イタ</t>
    </rPh>
    <phoneticPr fontId="3"/>
  </si>
  <si>
    <t>る共用階段の幅員900㎜以上確保）</t>
    <rPh sb="1" eb="5">
      <t>キョウヨウカイダン</t>
    </rPh>
    <rPh sb="6" eb="8">
      <t>フクイン</t>
    </rPh>
    <rPh sb="12" eb="14">
      <t>イジョウ</t>
    </rPh>
    <rPh sb="14" eb="16">
      <t>カクホ</t>
    </rPh>
    <phoneticPr fontId="3"/>
  </si>
  <si>
    <t>EVホールの広さ</t>
    <phoneticPr fontId="3"/>
  </si>
  <si>
    <t>特別評価方法認定による施工</t>
    <rPh sb="0" eb="8">
      <t>トクベツヒョウカホウホウニンテイ</t>
    </rPh>
    <rPh sb="11" eb="13">
      <t>セコウ</t>
    </rPh>
    <phoneticPr fontId="3"/>
  </si>
  <si>
    <t>　</t>
    <phoneticPr fontId="3"/>
  </si>
  <si>
    <t xml:space="preserve"> →オレンジ色のセルは選択肢から選んでください。</t>
    <phoneticPr fontId="3"/>
  </si>
  <si>
    <t>各自己評価書、設計内容説明書のセルの色について</t>
    <rPh sb="1" eb="6">
      <t>ジコヒョウカショ</t>
    </rPh>
    <rPh sb="7" eb="14">
      <t>セッケイナイヨウセツメイショ</t>
    </rPh>
    <phoneticPr fontId="3"/>
  </si>
  <si>
    <t>他全住戸</t>
  </si>
  <si>
    <t>暖冷房</t>
    <rPh sb="0" eb="1">
      <t>ダン</t>
    </rPh>
    <rPh sb="1" eb="3">
      <t>レイボウ</t>
    </rPh>
    <phoneticPr fontId="3"/>
  </si>
  <si>
    <t>(等級7の場合に表示するUA値およびηA値の表示値については
設計内容説明書と同様)</t>
    <phoneticPr fontId="3"/>
  </si>
  <si>
    <t>(等級6の場合に表示するUA値およびηA値の表示値については
設計内容説明書と同様)</t>
    <phoneticPr fontId="3"/>
  </si>
  <si>
    <t>除外規定適用</t>
    <phoneticPr fontId="4"/>
  </si>
  <si>
    <t>除外規定適用</t>
    <phoneticPr fontId="3"/>
  </si>
  <si>
    <t>（除外規定内容を記載　例：内部結露計算による）</t>
    <rPh sb="1" eb="5">
      <t>ジョガイキテイ</t>
    </rPh>
    <rPh sb="5" eb="7">
      <t>ナイヨウ</t>
    </rPh>
    <rPh sb="8" eb="10">
      <t>キサイ</t>
    </rPh>
    <rPh sb="11" eb="12">
      <t>レイ</t>
    </rPh>
    <rPh sb="13" eb="19">
      <t>ナイブケツロケイサン</t>
    </rPh>
    <phoneticPr fontId="3"/>
  </si>
  <si>
    <t>（除外規定内容を記載　例：内部結露計算による）</t>
    <rPh sb="1" eb="3">
      <t>ジョガイ</t>
    </rPh>
    <rPh sb="3" eb="5">
      <t>キテイ</t>
    </rPh>
    <rPh sb="5" eb="7">
      <t>ナイヨウ</t>
    </rPh>
    <rPh sb="8" eb="10">
      <t>キサイ</t>
    </rPh>
    <rPh sb="11" eb="12">
      <t>レイ</t>
    </rPh>
    <rPh sb="13" eb="19">
      <t>ナイブケツロケイサン</t>
    </rPh>
    <phoneticPr fontId="3"/>
  </si>
  <si>
    <t>（除外規定内容を記載）</t>
    <rPh sb="1" eb="5">
      <t>ジョガイキテイ</t>
    </rPh>
    <rPh sb="5" eb="7">
      <t>ナイヨウ</t>
    </rPh>
    <rPh sb="8" eb="10">
      <t>キサイ</t>
    </rPh>
    <phoneticPr fontId="3"/>
  </si>
  <si>
    <t>誘導仕様基準</t>
    <rPh sb="0" eb="2">
      <t>ユウドウ</t>
    </rPh>
    <rPh sb="2" eb="6">
      <t>シヨウキジュン</t>
    </rPh>
    <phoneticPr fontId="3"/>
  </si>
  <si>
    <t>誘導仕様基準</t>
    <rPh sb="0" eb="2">
      <t>ユウドウ</t>
    </rPh>
    <rPh sb="2" eb="4">
      <t>シヨウ</t>
    </rPh>
    <rPh sb="4" eb="6">
      <t>キジュン</t>
    </rPh>
    <phoneticPr fontId="3"/>
  </si>
  <si>
    <t>寝室、</t>
    <rPh sb="0" eb="2">
      <t>シンシツ</t>
    </rPh>
    <phoneticPr fontId="3"/>
  </si>
  <si>
    <t>(等級5，4)</t>
    <rPh sb="1" eb="3">
      <t>トウキュウ</t>
    </rPh>
    <phoneticPr fontId="3"/>
  </si>
  <si>
    <t>(等級5)</t>
    <rPh sb="1" eb="3">
      <t>トウキュウ</t>
    </rPh>
    <phoneticPr fontId="3"/>
  </si>
  <si>
    <t>(等級5)</t>
    <phoneticPr fontId="3"/>
  </si>
  <si>
    <t>(等級5，4，3,  2)</t>
    <phoneticPr fontId="3"/>
  </si>
  <si>
    <t>(等級5，4)</t>
    <phoneticPr fontId="3"/>
  </si>
  <si>
    <t>(等級3, 2)</t>
    <phoneticPr fontId="3"/>
  </si>
  <si>
    <t>(等級3)</t>
    <rPh sb="1" eb="3">
      <t>トウキュウ</t>
    </rPh>
    <phoneticPr fontId="3"/>
  </si>
  <si>
    <t>（※メゾネットタイプの時は印刷範囲を広げてこちらのシートにも入力してください）</t>
    <rPh sb="11" eb="12">
      <t>トキ</t>
    </rPh>
    <rPh sb="13" eb="15">
      <t>インサツ</t>
    </rPh>
    <rPh sb="15" eb="17">
      <t>ハンイ</t>
    </rPh>
    <rPh sb="18" eb="19">
      <t>ヒロ</t>
    </rPh>
    <rPh sb="30" eb="32">
      <t>ニュウリョク</t>
    </rPh>
    <phoneticPr fontId="4"/>
  </si>
  <si>
    <t>(等級4，3，2)</t>
    <rPh sb="1" eb="3">
      <t>トウキュウ</t>
    </rPh>
    <phoneticPr fontId="3"/>
  </si>
  <si>
    <t>蹴込30mm以下</t>
    <phoneticPr fontId="3"/>
  </si>
  <si>
    <t>蹴込板設置</t>
    <phoneticPr fontId="3"/>
  </si>
  <si>
    <t>蹴込20mm以下</t>
    <phoneticPr fontId="3"/>
  </si>
  <si>
    <t>(等級5，4，3，2)</t>
    <rPh sb="1" eb="3">
      <t>トウキュウ</t>
    </rPh>
    <phoneticPr fontId="3"/>
  </si>
  <si>
    <t>(等級5，4，3)</t>
    <rPh sb="1" eb="3">
      <t>トウキュウ</t>
    </rPh>
    <phoneticPr fontId="3"/>
  </si>
  <si>
    <t>UA値の値を評価書に表示する※1</t>
    <rPh sb="4" eb="5">
      <t>アタイ</t>
    </rPh>
    <rPh sb="6" eb="9">
      <t>ヒョウカショ</t>
    </rPh>
    <rPh sb="10" eb="12">
      <t>ヒョウジ</t>
    </rPh>
    <phoneticPr fontId="3"/>
  </si>
  <si>
    <t>ηAC値の値を評価書に表示する※2</t>
    <rPh sb="5" eb="6">
      <t>アタイ</t>
    </rPh>
    <rPh sb="7" eb="10">
      <t>ヒョウカショ</t>
    </rPh>
    <rPh sb="11" eb="13">
      <t>ヒョウジ</t>
    </rPh>
    <phoneticPr fontId="3"/>
  </si>
  <si>
    <t>※2：等級7の場合のみ明示することができる。（地域区分の1、2、3及び4地域を除く。）</t>
    <rPh sb="3" eb="5">
      <t>トウキュウ</t>
    </rPh>
    <rPh sb="7" eb="9">
      <t>バアイ</t>
    </rPh>
    <rPh sb="11" eb="13">
      <t>メイジ</t>
    </rPh>
    <rPh sb="23" eb="25">
      <t>チイキ</t>
    </rPh>
    <rPh sb="25" eb="27">
      <t>クブン</t>
    </rPh>
    <rPh sb="33" eb="34">
      <t>オヨ</t>
    </rPh>
    <rPh sb="36" eb="38">
      <t>チイキ</t>
    </rPh>
    <rPh sb="39" eb="40">
      <t>ノゾ</t>
    </rPh>
    <phoneticPr fontId="3"/>
  </si>
  <si>
    <t>※1：等級7の場合のみ明示することができる。（地域区分の8地域を除く。）</t>
    <rPh sb="3" eb="5">
      <t>トウキュウ</t>
    </rPh>
    <rPh sb="7" eb="9">
      <t>バアイ</t>
    </rPh>
    <rPh sb="11" eb="13">
      <t>メイジ</t>
    </rPh>
    <rPh sb="23" eb="27">
      <t>チイキクブン</t>
    </rPh>
    <rPh sb="29" eb="31">
      <t>チイキ</t>
    </rPh>
    <rPh sb="32" eb="33">
      <t>ノゾ</t>
    </rPh>
    <phoneticPr fontId="3"/>
  </si>
  <si>
    <t>床面積当たりの一次エネルギー消費量の値を評価書に表示する※1</t>
    <rPh sb="0" eb="4">
      <t>ユカメンセキア</t>
    </rPh>
    <rPh sb="7" eb="9">
      <t>1ジ</t>
    </rPh>
    <rPh sb="14" eb="17">
      <t>ショウヒリョウ</t>
    </rPh>
    <rPh sb="18" eb="19">
      <t>アタイ</t>
    </rPh>
    <rPh sb="20" eb="23">
      <t>ヒョウカショ</t>
    </rPh>
    <rPh sb="24" eb="26">
      <t>ヒョウジ</t>
    </rPh>
    <phoneticPr fontId="3"/>
  </si>
  <si>
    <t>※1：等級6の場合のみ明示することができる。（地域区分の8地域を除く。）</t>
    <rPh sb="3" eb="5">
      <t>トウキュウ</t>
    </rPh>
    <rPh sb="7" eb="9">
      <t>バアイ</t>
    </rPh>
    <rPh sb="11" eb="13">
      <t>メイジ</t>
    </rPh>
    <rPh sb="23" eb="27">
      <t>チイキクブン</t>
    </rPh>
    <rPh sb="29" eb="31">
      <t>チイキ</t>
    </rPh>
    <rPh sb="32" eb="33">
      <t>ノゾ</t>
    </rPh>
    <phoneticPr fontId="3"/>
  </si>
  <si>
    <t>評価方法（住戸）</t>
    <phoneticPr fontId="3"/>
  </si>
  <si>
    <t>■住戸に係わる部分の評価方法 及び 認定書等</t>
    <phoneticPr fontId="3"/>
  </si>
  <si>
    <t>性能表示事項</t>
    <phoneticPr fontId="3"/>
  </si>
  <si>
    <t>評価方法</t>
    <phoneticPr fontId="3"/>
  </si>
  <si>
    <t>認定番号等</t>
    <phoneticPr fontId="3"/>
  </si>
  <si>
    <t>２．火災時の安全に</t>
    <phoneticPr fontId="3"/>
  </si>
  <si>
    <t>2-1.感知警報装置設置等級（自住戸火災時）</t>
    <phoneticPr fontId="3"/>
  </si>
  <si>
    <t>―</t>
  </si>
  <si>
    <t>　　関すること</t>
    <phoneticPr fontId="3"/>
  </si>
  <si>
    <t>2-2.感知警報装置設置等級（他住戸等火災時）</t>
    <phoneticPr fontId="3"/>
  </si>
  <si>
    <t>2-3.避難安全対策（他住戸火災時・共用廊下）</t>
    <phoneticPr fontId="3"/>
  </si>
  <si>
    <t>2-4.脱出対策（火災時）</t>
    <phoneticPr fontId="3"/>
  </si>
  <si>
    <t>2-7.耐火等級（界壁及び界床）</t>
    <phoneticPr fontId="3"/>
  </si>
  <si>
    <t>４．維持管理・更新への</t>
    <phoneticPr fontId="3"/>
  </si>
  <si>
    <t>4-1.維持管理対策等級（専用配管）</t>
    <phoneticPr fontId="3"/>
  </si>
  <si>
    <t>　　配慮に関すること</t>
    <phoneticPr fontId="3"/>
  </si>
  <si>
    <t>4-4.更新対策（住戸専用部）</t>
    <phoneticPr fontId="3"/>
  </si>
  <si>
    <t>５．温熱環境・一次エネル</t>
    <phoneticPr fontId="3"/>
  </si>
  <si>
    <t>5-1.断熱等性能等級</t>
    <phoneticPr fontId="3"/>
  </si>
  <si>
    <t>　　ギー消費量 に関すること</t>
    <phoneticPr fontId="3"/>
  </si>
  <si>
    <t>5-2.一次エネルギー消費量等級</t>
    <phoneticPr fontId="3"/>
  </si>
  <si>
    <t>６．空気環境に関すること</t>
    <phoneticPr fontId="3"/>
  </si>
  <si>
    <t>6-1.ホルムアルデヒド対策（内装及び天井裏等）</t>
    <phoneticPr fontId="3"/>
  </si>
  <si>
    <t>6-2.換気対策</t>
    <phoneticPr fontId="3"/>
  </si>
  <si>
    <t>７．光・視環境に</t>
    <phoneticPr fontId="3"/>
  </si>
  <si>
    <t>7-1.単純開口率</t>
    <phoneticPr fontId="3"/>
  </si>
  <si>
    <t>7-2.方位別開口比</t>
    <phoneticPr fontId="3"/>
  </si>
  <si>
    <t>８．音環境に関すること</t>
    <phoneticPr fontId="3"/>
  </si>
  <si>
    <t>8-1.重量床衝撃音対策</t>
    <phoneticPr fontId="3"/>
  </si>
  <si>
    <t>イ．重量床衝撃音対策等級</t>
    <phoneticPr fontId="3"/>
  </si>
  <si>
    <t>ロ．相当スラブ厚</t>
    <phoneticPr fontId="3"/>
  </si>
  <si>
    <t>8-2.軽量床衝撃音対策</t>
    <phoneticPr fontId="3"/>
  </si>
  <si>
    <t>イ．軽量床衝撃音対策等級</t>
    <phoneticPr fontId="3"/>
  </si>
  <si>
    <t>ロ．軽量床衝撃音レベル低減量</t>
    <phoneticPr fontId="3"/>
  </si>
  <si>
    <t>8-3.透過損失等級（界壁）</t>
    <phoneticPr fontId="3"/>
  </si>
  <si>
    <t>8-4.透過損失等級（外壁開口部）</t>
    <phoneticPr fontId="3"/>
  </si>
  <si>
    <t>９．高齢者等への配慮に</t>
    <phoneticPr fontId="3"/>
  </si>
  <si>
    <t>9-1.高齢者等配慮対策等級（専用部分）</t>
    <phoneticPr fontId="3"/>
  </si>
  <si>
    <t>9-2.高齢者等配慮対策等級（共用部分）</t>
    <phoneticPr fontId="3"/>
  </si>
  <si>
    <t>10．防犯に関すること</t>
    <phoneticPr fontId="3"/>
  </si>
  <si>
    <t>10-1.開口部の侵入防止対策</t>
    <phoneticPr fontId="3"/>
  </si>
  <si>
    <t>【注】評価方法の種類</t>
  </si>
  <si>
    <t>＊Ａ 評価方法基準</t>
    <phoneticPr fontId="3"/>
  </si>
  <si>
    <t>：</t>
  </si>
  <si>
    <t>日本住宅性能表示基準に従って表示すべき性能に関する評価の方法の基準</t>
    <phoneticPr fontId="3"/>
  </si>
  <si>
    <t>＊Ｂ 特別評価方法認定</t>
  </si>
  <si>
    <t>日本住宅性能表示基準に従って表示すべき性能に関し、評価方法基準に従った方法に</t>
    <phoneticPr fontId="3"/>
  </si>
  <si>
    <t>代えて、特別の建築材料若しくは構造方法に応じて又は特別の試験方法若しくは</t>
    <phoneticPr fontId="3"/>
  </si>
  <si>
    <t>計算方法を用いて評価する方法を認定すること</t>
    <phoneticPr fontId="3"/>
  </si>
  <si>
    <t>＊Ｃ 住宅型式性能認定</t>
  </si>
  <si>
    <t>住宅又はその部分で国土交通大臣が定めるものの型式について評価方法基準に</t>
    <phoneticPr fontId="3"/>
  </si>
  <si>
    <t>従って評価し、当該型式が日本住宅性能表示基準に従って表示すべき性能を</t>
    <phoneticPr fontId="3"/>
  </si>
  <si>
    <t>有する旨を認定すること</t>
    <phoneticPr fontId="3"/>
  </si>
  <si>
    <t>＊Ｄ 型式住宅部分等</t>
    <phoneticPr fontId="3"/>
  </si>
  <si>
    <t>規格化された型式の住宅の部分又は住宅で国土交通大臣が定めるものの製造</t>
    <phoneticPr fontId="3"/>
  </si>
  <si>
    <t>　　　製造者の認証</t>
    <phoneticPr fontId="3"/>
  </si>
  <si>
    <t>又は新築をするものについて、当該型式住宅部分等の製造者としての認証を</t>
    <phoneticPr fontId="3"/>
  </si>
  <si>
    <t>おこなうこと</t>
    <phoneticPr fontId="3"/>
  </si>
  <si>
    <t>イ．衝撃音対策等級換算スラブ厚</t>
    <phoneticPr fontId="3"/>
  </si>
  <si>
    <r>
      <t>躯体天井高</t>
    </r>
    <r>
      <rPr>
        <sz val="9"/>
        <rFont val="ＭＳ Ｐ明朝"/>
        <family val="1"/>
        <charset val="128"/>
      </rPr>
      <t>　</t>
    </r>
    <r>
      <rPr>
        <sz val="9"/>
        <color indexed="10"/>
        <rFont val="ＭＳ Ｐ明朝"/>
        <family val="1"/>
        <charset val="128"/>
      </rPr>
      <t>※1</t>
    </r>
    <phoneticPr fontId="4"/>
  </si>
  <si>
    <r>
      <t>最も低い部分の空間の内法高さ・部位</t>
    </r>
    <r>
      <rPr>
        <sz val="9"/>
        <rFont val="ＭＳ Ｐ明朝"/>
        <family val="1"/>
        <charset val="128"/>
      </rPr>
      <t>　</t>
    </r>
    <r>
      <rPr>
        <sz val="9"/>
        <color indexed="10"/>
        <rFont val="ＭＳ Ｐ明朝"/>
        <family val="1"/>
        <charset val="128"/>
      </rPr>
      <t>※2</t>
    </r>
    <rPh sb="0" eb="1">
      <t>モット</t>
    </rPh>
    <rPh sb="2" eb="3">
      <t>ヒク</t>
    </rPh>
    <rPh sb="4" eb="6">
      <t>ブブン</t>
    </rPh>
    <rPh sb="7" eb="9">
      <t>クウカン</t>
    </rPh>
    <rPh sb="10" eb="11">
      <t>ウチ</t>
    </rPh>
    <rPh sb="11" eb="12">
      <t>ノリ</t>
    </rPh>
    <rPh sb="12" eb="13">
      <t>タカ</t>
    </rPh>
    <rPh sb="15" eb="17">
      <t>ブイ</t>
    </rPh>
    <phoneticPr fontId="4"/>
  </si>
  <si>
    <r>
      <t>住戸専用部
壁</t>
    </r>
    <r>
      <rPr>
        <sz val="6"/>
        <rFont val="ＭＳ Ｐ明朝"/>
        <family val="1"/>
        <charset val="128"/>
      </rPr>
      <t>・</t>
    </r>
    <r>
      <rPr>
        <sz val="9"/>
        <rFont val="ＭＳ Ｐ明朝"/>
        <family val="1"/>
        <charset val="128"/>
      </rPr>
      <t>柱の有無</t>
    </r>
    <rPh sb="0" eb="2">
      <t>ジュウコ</t>
    </rPh>
    <rPh sb="2" eb="4">
      <t>センヨウ</t>
    </rPh>
    <rPh sb="4" eb="5">
      <t>ブ</t>
    </rPh>
    <rPh sb="6" eb="7">
      <t>カベ</t>
    </rPh>
    <rPh sb="8" eb="9">
      <t>ハシラ</t>
    </rPh>
    <rPh sb="10" eb="12">
      <t>ウム</t>
    </rPh>
    <phoneticPr fontId="4"/>
  </si>
  <si>
    <r>
      <t>対象住戸
床ﾚﾍﾞﾙ差
(㎜)</t>
    </r>
    <r>
      <rPr>
        <sz val="8"/>
        <color indexed="10"/>
        <rFont val="ＭＳ Ｐ明朝"/>
        <family val="1"/>
        <charset val="128"/>
      </rPr>
      <t>※3</t>
    </r>
    <rPh sb="0" eb="2">
      <t>タイショウ</t>
    </rPh>
    <rPh sb="2" eb="4">
      <t>ジュウコ</t>
    </rPh>
    <rPh sb="5" eb="6">
      <t>ユカ</t>
    </rPh>
    <rPh sb="10" eb="11">
      <t>サ</t>
    </rPh>
    <phoneticPr fontId="4"/>
  </si>
  <si>
    <r>
      <t>上階
床ﾚﾍﾞﾙ差
(㎜)</t>
    </r>
    <r>
      <rPr>
        <sz val="8"/>
        <color indexed="10"/>
        <rFont val="ＭＳ Ｐ明朝"/>
        <family val="1"/>
        <charset val="128"/>
      </rPr>
      <t>※3</t>
    </r>
    <rPh sb="0" eb="2">
      <t>ジョウカイ</t>
    </rPh>
    <rPh sb="3" eb="4">
      <t>ユカ</t>
    </rPh>
    <rPh sb="8" eb="9">
      <t>サ</t>
    </rPh>
    <phoneticPr fontId="4"/>
  </si>
  <si>
    <r>
      <t>躯体天井高</t>
    </r>
    <r>
      <rPr>
        <sz val="8"/>
        <rFont val="ＭＳ Ｐ明朝"/>
        <family val="1"/>
        <charset val="128"/>
      </rPr>
      <t xml:space="preserve">
設計値
（㎜）</t>
    </r>
    <rPh sb="0" eb="2">
      <t>クタイ</t>
    </rPh>
    <rPh sb="2" eb="4">
      <t>テンジョウ</t>
    </rPh>
    <rPh sb="4" eb="5">
      <t>タカ</t>
    </rPh>
    <rPh sb="6" eb="8">
      <t>セッケイ</t>
    </rPh>
    <rPh sb="8" eb="9">
      <t>チ</t>
    </rPh>
    <phoneticPr fontId="4"/>
  </si>
  <si>
    <r>
      <t>躯体天井高</t>
    </r>
    <r>
      <rPr>
        <sz val="8"/>
        <rFont val="ＭＳ Ｐ明朝"/>
        <family val="1"/>
        <charset val="128"/>
      </rPr>
      <t xml:space="preserve">
表示値
（㎜以上）</t>
    </r>
    <rPh sb="0" eb="2">
      <t>クタイ</t>
    </rPh>
    <rPh sb="2" eb="4">
      <t>テンジョウ</t>
    </rPh>
    <rPh sb="4" eb="5">
      <t>タカ</t>
    </rPh>
    <rPh sb="6" eb="8">
      <t>ヒョウジ</t>
    </rPh>
    <rPh sb="8" eb="9">
      <t>チ</t>
    </rPh>
    <rPh sb="12" eb="14">
      <t>イジョウ</t>
    </rPh>
    <phoneticPr fontId="4"/>
  </si>
  <si>
    <r>
      <t xml:space="preserve">上階
</t>
    </r>
    <r>
      <rPr>
        <sz val="7"/>
        <rFont val="ＭＳ Ｐ明朝"/>
        <family val="1"/>
        <charset val="128"/>
      </rPr>
      <t xml:space="preserve">梁成･床厚
</t>
    </r>
    <r>
      <rPr>
        <sz val="8"/>
        <rFont val="ＭＳ Ｐ明朝"/>
        <family val="1"/>
        <charset val="128"/>
      </rPr>
      <t>（㎜）</t>
    </r>
    <rPh sb="0" eb="2">
      <t>ジョウカイ</t>
    </rPh>
    <rPh sb="3" eb="4">
      <t>ハリ</t>
    </rPh>
    <rPh sb="4" eb="5">
      <t>セイ</t>
    </rPh>
    <rPh sb="6" eb="7">
      <t>ユカ</t>
    </rPh>
    <rPh sb="7" eb="8">
      <t>アツ</t>
    </rPh>
    <phoneticPr fontId="4"/>
  </si>
  <si>
    <t>[145678]</t>
    <phoneticPr fontId="4"/>
  </si>
  <si>
    <t>一次エネルギー
消費量の削減率</t>
    <rPh sb="0" eb="2">
      <t>イチジ</t>
    </rPh>
    <rPh sb="8" eb="11">
      <t>ショウヒリョウ</t>
    </rPh>
    <rPh sb="12" eb="15">
      <t>サクゲンリツ</t>
    </rPh>
    <phoneticPr fontId="4"/>
  </si>
  <si>
    <t>売電率を
含む</t>
    <rPh sb="0" eb="3">
      <t>バイデンリツ</t>
    </rPh>
    <rPh sb="5" eb="6">
      <t>フク</t>
    </rPh>
    <phoneticPr fontId="4"/>
  </si>
  <si>
    <t>売電率を
含まない</t>
    <rPh sb="0" eb="3">
      <t>バイデンリツ</t>
    </rPh>
    <rPh sb="5" eb="6">
      <t>フク</t>
    </rPh>
    <phoneticPr fontId="4"/>
  </si>
  <si>
    <t>%</t>
    <phoneticPr fontId="4"/>
  </si>
  <si>
    <t>設計一次エネルギー消費量の削減率を評価書に記載する</t>
    <phoneticPr fontId="4"/>
  </si>
  <si>
    <t>設計一次エネルギー消費量の削減率</t>
    <phoneticPr fontId="3"/>
  </si>
  <si>
    <t>売電分含む　     　　単位：％</t>
    <rPh sb="0" eb="2">
      <t>バイデン</t>
    </rPh>
    <rPh sb="2" eb="3">
      <t>ブン</t>
    </rPh>
    <rPh sb="3" eb="4">
      <t>フク</t>
    </rPh>
    <rPh sb="13" eb="15">
      <t>タンイ</t>
    </rPh>
    <phoneticPr fontId="3"/>
  </si>
  <si>
    <t>売電分含まない  　　単位：％</t>
    <rPh sb="0" eb="2">
      <t>バイデン</t>
    </rPh>
    <rPh sb="2" eb="3">
      <t>ブン</t>
    </rPh>
    <rPh sb="3" eb="4">
      <t>フク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</si>
</sst>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0.00_ "/>
    <numFmt numFmtId="177" formatCode="0_ "/>
    <numFmt numFmtId="178" formatCode="0.000_ ;0;"/>
    <numFmt numFmtId="179" formatCode="0\ ;0;"/>
    <numFmt numFmtId="180" formatCode="\(General\)"/>
    <numFmt numFmtId="181" formatCode="#,###;"/>
    <numFmt numFmtId="182" formatCode="0.00_);[Red]\(0.00\)"/>
    <numFmt numFmtId="183" formatCode="0_);[Red]\(0\)"/>
  </numFmts>
  <fonts count="98">
    <font>
      <sz val="11"/>
      <color theme="1"/>
      <name val="ＭＳ Ｐゴシック"/>
      <family val="2"/>
      <charset val="128"/>
      <scheme val="minor"/>
    </font>
    <font>
      <sz val="11"/>
      <color theme="1"/>
      <name val="ＭＳ Ｐゴシック"/>
      <family val="3"/>
      <charset val="128"/>
      <scheme val="minor"/>
    </font>
    <font>
      <b/>
      <sz val="12"/>
      <name val="ＭＳ Ｐゴシック"/>
      <family val="3"/>
      <charset val="128"/>
    </font>
    <font>
      <sz val="6"/>
      <name val="ＭＳ Ｐゴシック"/>
      <family val="2"/>
      <charset val="128"/>
      <scheme val="minor"/>
    </font>
    <font>
      <sz val="6"/>
      <name val="ＭＳ Ｐゴシック"/>
      <family val="3"/>
      <charset val="128"/>
    </font>
    <font>
      <sz val="11"/>
      <name val="ＭＳ Ｐ明朝"/>
      <family val="1"/>
      <charset val="128"/>
    </font>
    <font>
      <sz val="10"/>
      <name val="ＭＳ Ｐ明朝"/>
      <family val="1"/>
      <charset val="128"/>
    </font>
    <font>
      <sz val="9.5"/>
      <name val="ＭＳ Ｐゴシック"/>
      <family val="3"/>
      <charset val="128"/>
    </font>
    <font>
      <sz val="9.5"/>
      <name val="ＭＳ Ｐ明朝"/>
      <family val="1"/>
      <charset val="128"/>
    </font>
    <font>
      <b/>
      <sz val="11"/>
      <name val="ＭＳ Ｐ明朝"/>
      <family val="1"/>
      <charset val="128"/>
    </font>
    <font>
      <sz val="10"/>
      <name val="ＭＳ Ｐゴシック"/>
      <family val="3"/>
      <charset val="128"/>
    </font>
    <font>
      <sz val="8"/>
      <name val="ＭＳ Ｐ明朝"/>
      <family val="1"/>
      <charset val="128"/>
    </font>
    <font>
      <sz val="9"/>
      <name val="ＭＳ Ｐ明朝"/>
      <family val="1"/>
      <charset val="128"/>
    </font>
    <font>
      <sz val="8"/>
      <color rgb="FF000000"/>
      <name val="ＭＳ Ｐ明朝"/>
      <family val="1"/>
      <charset val="128"/>
    </font>
    <font>
      <sz val="11"/>
      <name val="ＭＳ Ｐゴシック"/>
      <family val="3"/>
      <charset val="128"/>
    </font>
    <font>
      <sz val="8"/>
      <color rgb="FF000000"/>
      <name val="ＭＳ Ｐゴシック"/>
      <family val="3"/>
      <charset val="128"/>
    </font>
    <font>
      <sz val="9"/>
      <name val="ＭＳ Ｐゴシック"/>
      <family val="3"/>
      <charset val="128"/>
    </font>
    <font>
      <sz val="9"/>
      <color theme="1"/>
      <name val="ＭＳ Ｐ明朝"/>
      <family val="1"/>
      <charset val="128"/>
    </font>
    <font>
      <sz val="11"/>
      <color theme="1"/>
      <name val="ＭＳ Ｐゴシック"/>
      <family val="3"/>
      <charset val="128"/>
    </font>
    <font>
      <sz val="8"/>
      <color theme="1"/>
      <name val="ＭＳ Ｐ明朝"/>
      <family val="1"/>
      <charset val="128"/>
    </font>
    <font>
      <sz val="9"/>
      <color rgb="FF000000"/>
      <name val="ＭＳ Ｐ明朝"/>
      <family val="1"/>
      <charset val="128"/>
    </font>
    <font>
      <sz val="10"/>
      <color rgb="FF000000"/>
      <name val="ＭＳ Ｐゴシック"/>
      <family val="3"/>
      <charset val="128"/>
    </font>
    <font>
      <sz val="12"/>
      <name val="ＭＳ Ｐ明朝"/>
      <family val="1"/>
      <charset val="128"/>
    </font>
    <font>
      <b/>
      <sz val="9"/>
      <name val="ＭＳ Ｐ明朝"/>
      <family val="1"/>
      <charset val="128"/>
    </font>
    <font>
      <sz val="9"/>
      <color indexed="8"/>
      <name val="ＭＳ Ｐゴシック"/>
      <family val="3"/>
      <charset val="128"/>
    </font>
    <font>
      <sz val="9"/>
      <color rgb="FF000000"/>
      <name val="ＭＳ Ｐゴシック"/>
      <family val="3"/>
      <charset val="128"/>
    </font>
    <font>
      <b/>
      <sz val="9"/>
      <name val="ＭＳ Ｐゴシック"/>
      <family val="3"/>
      <charset val="128"/>
    </font>
    <font>
      <sz val="10"/>
      <color indexed="8"/>
      <name val="ＭＳ Ｐゴシック"/>
      <family val="3"/>
      <charset val="128"/>
    </font>
    <font>
      <sz val="11"/>
      <color indexed="8"/>
      <name val="ＭＳ Ｐゴシック"/>
      <family val="3"/>
      <charset val="128"/>
    </font>
    <font>
      <sz val="7.5"/>
      <name val="ＭＳ Ｐ明朝"/>
      <family val="1"/>
      <charset val="128"/>
    </font>
    <font>
      <sz val="9"/>
      <color indexed="8"/>
      <name val="ＭＳ Ｐ明朝"/>
      <family val="1"/>
      <charset val="128"/>
    </font>
    <font>
      <sz val="8"/>
      <color indexed="8"/>
      <name val="ＭＳ Ｐ明朝"/>
      <family val="1"/>
      <charset val="128"/>
    </font>
    <font>
      <sz val="8.5"/>
      <name val="ＭＳ Ｐ明朝"/>
      <family val="1"/>
      <charset val="128"/>
    </font>
    <font>
      <sz val="11"/>
      <color theme="1"/>
      <name val="ＭＳ Ｐ明朝"/>
      <family val="1"/>
      <charset val="128"/>
    </font>
    <font>
      <sz val="9"/>
      <name val="ＭＳ 明朝"/>
      <family val="1"/>
      <charset val="128"/>
    </font>
    <font>
      <b/>
      <sz val="11"/>
      <color indexed="8"/>
      <name val="ＭＳ Ｐ明朝"/>
      <family val="1"/>
      <charset val="128"/>
    </font>
    <font>
      <sz val="8"/>
      <color indexed="8"/>
      <name val="ＭＳ Ｐゴシック"/>
      <family val="3"/>
      <charset val="128"/>
    </font>
    <font>
      <sz val="8"/>
      <name val="ＭＳ Ｐゴシック"/>
      <family val="3"/>
      <charset val="128"/>
    </font>
    <font>
      <b/>
      <sz val="11"/>
      <name val="ＭＳ Ｐゴシック"/>
      <family val="3"/>
      <charset val="128"/>
    </font>
    <font>
      <sz val="8"/>
      <name val="ＭＳ ゴシック"/>
      <family val="3"/>
      <charset val="128"/>
    </font>
    <font>
      <sz val="9"/>
      <name val="ＭＳ ゴシック"/>
      <family val="3"/>
      <charset val="128"/>
    </font>
    <font>
      <sz val="18"/>
      <name val="ＭＳ Ｐゴシック"/>
      <family val="3"/>
      <charset val="128"/>
    </font>
    <font>
      <b/>
      <sz val="10"/>
      <name val="ＭＳ Ｐゴシック"/>
      <family val="3"/>
      <charset val="128"/>
    </font>
    <font>
      <sz val="10"/>
      <name val="ＭＳ ゴシック"/>
      <family val="3"/>
      <charset val="128"/>
    </font>
    <font>
      <b/>
      <sz val="12"/>
      <color indexed="10"/>
      <name val="ＭＳ Ｐゴシック"/>
      <family val="3"/>
      <charset val="128"/>
    </font>
    <font>
      <sz val="9"/>
      <color indexed="10"/>
      <name val="ＭＳ Ｐゴシック"/>
      <family val="3"/>
      <charset val="128"/>
    </font>
    <font>
      <sz val="8"/>
      <color indexed="10"/>
      <name val="ＭＳ Ｐゴシック"/>
      <family val="3"/>
      <charset val="128"/>
    </font>
    <font>
      <sz val="7.9"/>
      <name val="ＭＳ Ｐゴシック"/>
      <family val="3"/>
      <charset val="128"/>
    </font>
    <font>
      <sz val="7"/>
      <name val="ＭＳ Ｐゴシック"/>
      <family val="3"/>
      <charset val="128"/>
    </font>
    <font>
      <sz val="9"/>
      <color indexed="81"/>
      <name val="ＭＳ Ｐゴシック"/>
      <family val="3"/>
      <charset val="128"/>
    </font>
    <font>
      <b/>
      <sz val="9"/>
      <color indexed="81"/>
      <name val="ＭＳ Ｐゴシック"/>
      <family val="3"/>
      <charset val="128"/>
    </font>
    <font>
      <sz val="11"/>
      <name val="ＭＳ Ｐゴシック"/>
      <family val="3"/>
    </font>
    <font>
      <sz val="12"/>
      <name val="ＭＳ Ｐゴシック"/>
      <family val="3"/>
    </font>
    <font>
      <sz val="12"/>
      <color indexed="8"/>
      <name val="ＭＳ 明朝"/>
      <family val="1"/>
    </font>
    <font>
      <sz val="12"/>
      <name val="ＭＳ 明朝"/>
      <family val="1"/>
    </font>
    <font>
      <sz val="10"/>
      <name val="ＭＳ Ｐゴシック"/>
      <family val="3"/>
    </font>
    <font>
      <sz val="11"/>
      <color indexed="8"/>
      <name val="ＭＳ 明朝"/>
      <family val="1"/>
    </font>
    <font>
      <sz val="9"/>
      <color indexed="8"/>
      <name val="ＭＳ 明朝"/>
      <family val="1"/>
    </font>
    <font>
      <sz val="10.5"/>
      <name val="ＭＳ ゴシック"/>
      <family val="3"/>
      <charset val="128"/>
    </font>
    <font>
      <sz val="10.5"/>
      <name val="ＭＳ 明朝"/>
      <family val="1"/>
      <charset val="128"/>
    </font>
    <font>
      <sz val="11"/>
      <color indexed="8"/>
      <name val="ＭＳ Ｐゴシック"/>
      <family val="3"/>
    </font>
    <font>
      <sz val="11"/>
      <color theme="1"/>
      <name val="ＭＳ Ｐゴシック"/>
      <family val="3"/>
      <scheme val="minor"/>
    </font>
    <font>
      <sz val="14"/>
      <name val="ＭＳ Ｐゴシック"/>
      <family val="3"/>
      <charset val="128"/>
    </font>
    <font>
      <sz val="8"/>
      <color theme="1"/>
      <name val="ＭＳ Ｐゴシック"/>
      <family val="2"/>
      <charset val="128"/>
      <scheme val="minor"/>
    </font>
    <font>
      <sz val="18"/>
      <color theme="1"/>
      <name val="ＭＳ Ｐゴシック"/>
      <family val="2"/>
      <charset val="128"/>
      <scheme val="minor"/>
    </font>
    <font>
      <sz val="18"/>
      <color theme="1"/>
      <name val="ＭＳ Ｐゴシック"/>
      <family val="3"/>
      <charset val="128"/>
      <scheme val="minor"/>
    </font>
    <font>
      <sz val="8"/>
      <color theme="1"/>
      <name val="ＭＳ Ｐゴシック"/>
      <family val="3"/>
      <charset val="128"/>
      <scheme val="minor"/>
    </font>
    <font>
      <sz val="8"/>
      <color rgb="FFFF0000"/>
      <name val="ＭＳ Ｐ明朝"/>
      <family val="1"/>
      <charset val="128"/>
    </font>
    <font>
      <sz val="9"/>
      <name val="ＭＳ Ｐ明朝"/>
      <family val="1"/>
    </font>
    <font>
      <sz val="9"/>
      <name val="ＭＳ Ｐゴシック"/>
      <family val="3"/>
    </font>
    <font>
      <sz val="12"/>
      <color rgb="FFFF0000"/>
      <name val="ＭＳ Ｐゴシック"/>
      <family val="3"/>
    </font>
    <font>
      <sz val="7.5"/>
      <name val="ＭＳ ゴシック"/>
      <family val="3"/>
      <charset val="128"/>
    </font>
    <font>
      <b/>
      <sz val="20"/>
      <color rgb="FFFF0000"/>
      <name val="ＭＳ Ｐゴシック"/>
      <family val="3"/>
      <charset val="128"/>
    </font>
    <font>
      <b/>
      <sz val="9"/>
      <color indexed="81"/>
      <name val="MS P ゴシック"/>
      <family val="3"/>
      <charset val="128"/>
    </font>
    <font>
      <sz val="7.9"/>
      <color indexed="10"/>
      <name val="ＭＳ Ｐゴシック"/>
      <family val="3"/>
      <charset val="128"/>
    </font>
    <font>
      <sz val="10"/>
      <color theme="1"/>
      <name val="ＭＳ Ｐゴシック"/>
      <family val="3"/>
      <charset val="128"/>
    </font>
    <font>
      <sz val="6"/>
      <name val="ＭＳ Ｐ明朝"/>
      <family val="1"/>
      <charset val="128"/>
    </font>
    <font>
      <sz val="9"/>
      <color rgb="FFFF0000"/>
      <name val="ＭＳ Ｐ明朝"/>
      <family val="1"/>
      <charset val="128"/>
    </font>
    <font>
      <sz val="9"/>
      <color theme="1"/>
      <name val="ＭＳ Ｐゴシック"/>
      <family val="3"/>
      <charset val="128"/>
    </font>
    <font>
      <sz val="7"/>
      <color rgb="FFFF0000"/>
      <name val="ＭＳ Ｐゴシック"/>
      <family val="3"/>
      <charset val="128"/>
    </font>
    <font>
      <vertAlign val="superscript"/>
      <sz val="9"/>
      <color rgb="FFFF0000"/>
      <name val="ＭＳ Ｐ明朝"/>
      <family val="1"/>
      <charset val="128"/>
    </font>
    <font>
      <sz val="6"/>
      <color rgb="FF000000"/>
      <name val="ＭＳ Ｐ明朝"/>
      <family val="1"/>
      <charset val="128"/>
    </font>
    <font>
      <sz val="9"/>
      <color indexed="81"/>
      <name val="MS P ゴシック"/>
      <family val="3"/>
      <charset val="128"/>
    </font>
    <font>
      <b/>
      <sz val="11"/>
      <color theme="1"/>
      <name val="ＭＳ Ｐゴシック"/>
      <family val="3"/>
      <charset val="128"/>
      <scheme val="minor"/>
    </font>
    <font>
      <sz val="10"/>
      <color theme="1"/>
      <name val="ＭＳ Ｐゴシック"/>
      <family val="2"/>
      <charset val="128"/>
      <scheme val="minor"/>
    </font>
    <font>
      <b/>
      <sz val="12"/>
      <name val="ＭＳ Ｐ明朝"/>
      <family val="1"/>
      <charset val="128"/>
    </font>
    <font>
      <b/>
      <sz val="12"/>
      <color theme="1"/>
      <name val="ＭＳ Ｐ明朝"/>
      <family val="1"/>
      <charset val="128"/>
    </font>
    <font>
      <sz val="10"/>
      <color theme="1"/>
      <name val="ＭＳ Ｐ明朝"/>
      <family val="1"/>
      <charset val="128"/>
    </font>
    <font>
      <b/>
      <sz val="12"/>
      <color indexed="10"/>
      <name val="ＭＳ Ｐ明朝"/>
      <family val="1"/>
      <charset val="128"/>
    </font>
    <font>
      <sz val="9"/>
      <color indexed="10"/>
      <name val="ＭＳ Ｐ明朝"/>
      <family val="1"/>
      <charset val="128"/>
    </font>
    <font>
      <sz val="8"/>
      <color indexed="10"/>
      <name val="ＭＳ Ｐ明朝"/>
      <family val="1"/>
      <charset val="128"/>
    </font>
    <font>
      <sz val="7.9"/>
      <name val="ＭＳ Ｐ明朝"/>
      <family val="1"/>
      <charset val="128"/>
    </font>
    <font>
      <sz val="7"/>
      <name val="ＭＳ Ｐ明朝"/>
      <family val="1"/>
      <charset val="128"/>
    </font>
    <font>
      <sz val="10"/>
      <color rgb="FFFF0000"/>
      <name val="ＭＳ Ｐ明朝"/>
      <family val="1"/>
      <charset val="128"/>
    </font>
    <font>
      <b/>
      <sz val="11"/>
      <color indexed="10"/>
      <name val="ＭＳ Ｐ明朝"/>
      <family val="1"/>
      <charset val="128"/>
    </font>
    <font>
      <sz val="7.9"/>
      <color indexed="10"/>
      <name val="ＭＳ Ｐ明朝"/>
      <family val="1"/>
      <charset val="128"/>
    </font>
    <font>
      <sz val="8.5"/>
      <color indexed="10"/>
      <name val="ＭＳ Ｐ明朝"/>
      <family val="1"/>
      <charset val="128"/>
    </font>
    <font>
      <sz val="14"/>
      <name val="ＭＳ Ｐ明朝"/>
      <family val="1"/>
      <charset val="128"/>
    </font>
  </fonts>
  <fills count="22">
    <fill>
      <patternFill patternType="none"/>
    </fill>
    <fill>
      <patternFill patternType="gray125"/>
    </fill>
    <fill>
      <patternFill patternType="solid">
        <fgColor rgb="FFFFFF99"/>
        <bgColor rgb="FF000000"/>
      </patternFill>
    </fill>
    <fill>
      <patternFill patternType="solid">
        <fgColor rgb="FFFFCC00"/>
        <bgColor indexed="64"/>
      </patternFill>
    </fill>
    <fill>
      <patternFill patternType="solid">
        <fgColor rgb="FFFFCC00"/>
        <bgColor rgb="FF000000"/>
      </patternFill>
    </fill>
    <fill>
      <patternFill patternType="solid">
        <fgColor rgb="FFFFFF99"/>
        <bgColor indexed="64"/>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indexed="41"/>
        <bgColor indexed="64"/>
      </patternFill>
    </fill>
    <fill>
      <patternFill patternType="solid">
        <fgColor rgb="FF00FF0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C000"/>
        <bgColor indexed="64"/>
      </patternFill>
    </fill>
    <fill>
      <patternFill patternType="solid">
        <fgColor theme="8" tint="0.79998168889431442"/>
        <bgColor rgb="FF000000"/>
      </patternFill>
    </fill>
    <fill>
      <patternFill patternType="solid">
        <fgColor indexed="43"/>
        <bgColor indexed="64"/>
      </patternFill>
    </fill>
    <fill>
      <patternFill patternType="solid">
        <fgColor indexed="42"/>
        <bgColor indexed="64"/>
      </patternFill>
    </fill>
    <fill>
      <patternFill patternType="solid">
        <fgColor rgb="FFFFFFCC"/>
        <bgColor rgb="FF000000"/>
      </patternFill>
    </fill>
    <fill>
      <patternFill patternType="solid">
        <fgColor rgb="FFFF0000"/>
        <bgColor indexed="64"/>
      </patternFill>
    </fill>
    <fill>
      <patternFill patternType="solid">
        <fgColor rgb="FF00B0F0"/>
        <bgColor indexed="64"/>
      </patternFill>
    </fill>
    <fill>
      <patternFill patternType="solid">
        <fgColor rgb="FFDAEEF3"/>
        <bgColor indexed="64"/>
      </patternFill>
    </fill>
  </fills>
  <borders count="297">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bottom/>
      <diagonal/>
    </border>
    <border>
      <left/>
      <right/>
      <top style="hair">
        <color indexed="64"/>
      </top>
      <bottom/>
      <diagonal/>
    </border>
    <border>
      <left/>
      <right style="thin">
        <color indexed="64"/>
      </right>
      <top style="hair">
        <color indexed="64"/>
      </top>
      <bottom/>
      <diagonal/>
    </border>
    <border>
      <left style="medium">
        <color indexed="64"/>
      </left>
      <right style="thin">
        <color indexed="64"/>
      </right>
      <top/>
      <bottom/>
      <diagonal/>
    </border>
    <border>
      <left/>
      <right style="thin">
        <color indexed="64"/>
      </right>
      <top/>
      <bottom/>
      <diagonal/>
    </border>
    <border>
      <left/>
      <right style="double">
        <color indexed="64"/>
      </right>
      <top/>
      <bottom/>
      <diagonal/>
    </border>
    <border>
      <left style="double">
        <color indexed="64"/>
      </left>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
      <left style="double">
        <color indexed="64"/>
      </left>
      <right/>
      <top style="thin">
        <color indexed="64"/>
      </top>
      <bottom/>
      <diagonal/>
    </border>
    <border>
      <left/>
      <right/>
      <top/>
      <bottom style="hair">
        <color indexed="64"/>
      </bottom>
      <diagonal/>
    </border>
    <border>
      <left/>
      <right/>
      <top style="thin">
        <color indexed="64"/>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indexed="64"/>
      </left>
      <right/>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top style="thin">
        <color indexed="64"/>
      </top>
      <bottom style="hair">
        <color indexed="64"/>
      </bottom>
      <diagonal/>
    </border>
    <border>
      <left style="medium">
        <color indexed="64"/>
      </left>
      <right/>
      <top/>
      <bottom/>
      <diagonal/>
    </border>
    <border>
      <left style="double">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double">
        <color indexed="64"/>
      </left>
      <right/>
      <top style="thin">
        <color indexed="64"/>
      </top>
      <bottom style="medium">
        <color indexed="64"/>
      </bottom>
      <diagonal/>
    </border>
    <border>
      <left/>
      <right style="double">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double">
        <color indexed="64"/>
      </left>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hair">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indexed="64"/>
      </left>
      <right style="medium">
        <color indexed="64"/>
      </right>
      <top/>
      <bottom style="thin">
        <color indexed="64"/>
      </bottom>
      <diagonal/>
    </border>
    <border>
      <left style="medium">
        <color indexed="64"/>
      </left>
      <right style="hair">
        <color indexed="64"/>
      </right>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right/>
      <top style="hair">
        <color indexed="64"/>
      </top>
      <bottom style="double">
        <color indexed="64"/>
      </bottom>
      <diagonal/>
    </border>
    <border>
      <left style="thin">
        <color indexed="64"/>
      </left>
      <right/>
      <top/>
      <bottom style="double">
        <color indexed="64"/>
      </bottom>
      <diagonal/>
    </border>
    <border>
      <left style="hair">
        <color indexed="64"/>
      </left>
      <right style="thin">
        <color indexed="64"/>
      </right>
      <top style="double">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style="hair">
        <color indexed="64"/>
      </top>
      <bottom style="thin">
        <color indexed="64"/>
      </bottom>
      <diagonal/>
    </border>
    <border>
      <left style="double">
        <color indexed="64"/>
      </left>
      <right style="medium">
        <color indexed="64"/>
      </right>
      <top style="thin">
        <color indexed="64"/>
      </top>
      <bottom/>
      <diagonal/>
    </border>
    <border>
      <left style="double">
        <color indexed="64"/>
      </left>
      <right style="medium">
        <color indexed="64"/>
      </right>
      <top/>
      <bottom/>
      <diagonal/>
    </border>
    <border>
      <left style="double">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hair">
        <color indexed="64"/>
      </right>
      <top style="hair">
        <color indexed="64"/>
      </top>
      <bottom style="double">
        <color indexed="64"/>
      </bottom>
      <diagonal/>
    </border>
    <border>
      <left style="hair">
        <color indexed="64"/>
      </left>
      <right style="thin">
        <color indexed="64"/>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top style="thin">
        <color indexed="64"/>
      </top>
      <bottom style="hair">
        <color theme="0" tint="-0.499984740745262"/>
      </bottom>
      <diagonal/>
    </border>
    <border>
      <left/>
      <right/>
      <top style="thin">
        <color indexed="64"/>
      </top>
      <bottom style="hair">
        <color theme="0" tint="-0.499984740745262"/>
      </bottom>
      <diagonal/>
    </border>
    <border>
      <left/>
      <right style="thin">
        <color indexed="64"/>
      </right>
      <top style="thin">
        <color indexed="64"/>
      </top>
      <bottom style="hair">
        <color theme="0" tint="-0.499984740745262"/>
      </bottom>
      <diagonal/>
    </border>
    <border>
      <left style="thin">
        <color indexed="64"/>
      </left>
      <right/>
      <top/>
      <bottom style="hair">
        <color theme="0" tint="-0.499984740745262"/>
      </bottom>
      <diagonal/>
    </border>
    <border>
      <left/>
      <right/>
      <top/>
      <bottom style="hair">
        <color theme="0" tint="-0.499984740745262"/>
      </bottom>
      <diagonal/>
    </border>
    <border>
      <left/>
      <right style="thin">
        <color indexed="64"/>
      </right>
      <top/>
      <bottom style="hair">
        <color theme="0" tint="-0.499984740745262"/>
      </bottom>
      <diagonal/>
    </border>
    <border>
      <left style="thin">
        <color indexed="64"/>
      </left>
      <right/>
      <top style="hair">
        <color theme="0" tint="-0.499984740745262"/>
      </top>
      <bottom style="thin">
        <color indexed="64"/>
      </bottom>
      <diagonal/>
    </border>
    <border>
      <left/>
      <right style="thin">
        <color indexed="64"/>
      </right>
      <top style="hair">
        <color theme="0" tint="-0.499984740745262"/>
      </top>
      <bottom style="thin">
        <color indexed="64"/>
      </bottom>
      <diagonal/>
    </border>
    <border>
      <left/>
      <right style="thin">
        <color theme="1"/>
      </right>
      <top/>
      <bottom style="hair">
        <color theme="0" tint="-0.499984740745262"/>
      </bottom>
      <diagonal/>
    </border>
    <border>
      <left/>
      <right style="thin">
        <color theme="1"/>
      </right>
      <top/>
      <bottom/>
      <diagonal/>
    </border>
    <border>
      <left style="thin">
        <color indexed="64"/>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1"/>
      </right>
      <top style="hair">
        <color theme="0" tint="-0.499984740745262"/>
      </top>
      <bottom style="hair">
        <color theme="0" tint="-0.499984740745262"/>
      </bottom>
      <diagonal/>
    </border>
    <border>
      <left/>
      <right style="thin">
        <color theme="1"/>
      </right>
      <top/>
      <bottom style="thin">
        <color indexed="64"/>
      </bottom>
      <diagonal/>
    </border>
    <border>
      <left/>
      <right style="thin">
        <color indexed="64"/>
      </right>
      <top style="hair">
        <color theme="0" tint="-0.499984740745262"/>
      </top>
      <bottom style="hair">
        <color theme="0" tint="-0.499984740745262"/>
      </bottom>
      <diagonal/>
    </border>
    <border>
      <left style="hair">
        <color theme="0" tint="-0.499984740745262"/>
      </left>
      <right/>
      <top style="hair">
        <color theme="0" tint="-0.499984740745262"/>
      </top>
      <bottom/>
      <diagonal/>
    </border>
    <border>
      <left/>
      <right/>
      <top style="hair">
        <color theme="0" tint="-0.499984740745262"/>
      </top>
      <bottom/>
      <diagonal/>
    </border>
    <border>
      <left/>
      <right style="thin">
        <color indexed="64"/>
      </right>
      <top style="hair">
        <color theme="0" tint="-0.499984740745262"/>
      </top>
      <bottom/>
      <diagonal/>
    </border>
    <border>
      <left style="hair">
        <color theme="0" tint="-0.499984740745262"/>
      </left>
      <right/>
      <top/>
      <bottom/>
      <diagonal/>
    </border>
    <border>
      <left style="hair">
        <color theme="0" tint="-0.499984740745262"/>
      </left>
      <right/>
      <top/>
      <bottom style="hair">
        <color theme="0" tint="-0.499984740745262"/>
      </bottom>
      <diagonal/>
    </border>
    <border>
      <left style="thin">
        <color indexed="64"/>
      </left>
      <right style="hair">
        <color theme="0" tint="-0.499984740745262"/>
      </right>
      <top/>
      <bottom style="hair">
        <color theme="0" tint="-0.499984740745262"/>
      </bottom>
      <diagonal/>
    </border>
    <border>
      <left style="thin">
        <color indexed="64"/>
      </left>
      <right/>
      <top style="hair">
        <color theme="0" tint="-0.499984740745262"/>
      </top>
      <bottom/>
      <diagonal/>
    </border>
    <border>
      <left style="thin">
        <color indexed="64"/>
      </left>
      <right style="thin">
        <color indexed="64"/>
      </right>
      <top style="thin">
        <color indexed="64"/>
      </top>
      <bottom style="medium">
        <color indexed="64"/>
      </bottom>
      <diagonal/>
    </border>
    <border>
      <left/>
      <right/>
      <top style="hair">
        <color theme="0" tint="-0.499984740745262"/>
      </top>
      <bottom style="thin">
        <color indexed="64"/>
      </bottom>
      <diagonal/>
    </border>
    <border>
      <left style="double">
        <color indexed="64"/>
      </left>
      <right/>
      <top/>
      <bottom style="hair">
        <color theme="0" tint="-0.499984740745262"/>
      </bottom>
      <diagonal/>
    </border>
    <border>
      <left style="double">
        <color indexed="64"/>
      </left>
      <right/>
      <top style="hair">
        <color theme="0" tint="-0.499984740745262"/>
      </top>
      <bottom/>
      <diagonal/>
    </border>
    <border>
      <left/>
      <right style="hair">
        <color theme="0" tint="-0.499984740745262"/>
      </right>
      <top style="thin">
        <color indexed="64"/>
      </top>
      <bottom/>
      <diagonal/>
    </border>
    <border>
      <left/>
      <right style="hair">
        <color theme="0" tint="-0.499984740745262"/>
      </right>
      <top/>
      <bottom/>
      <diagonal/>
    </border>
    <border>
      <left/>
      <right style="hair">
        <color theme="0" tint="-0.499984740745262"/>
      </right>
      <top/>
      <bottom style="hair">
        <color theme="0" tint="-0.499984740745262"/>
      </bottom>
      <diagonal/>
    </border>
    <border>
      <left/>
      <right style="hair">
        <color theme="0" tint="-0.499984740745262"/>
      </right>
      <top style="hair">
        <color theme="0" tint="-0.499984740745262"/>
      </top>
      <bottom/>
      <diagonal/>
    </border>
    <border>
      <left/>
      <right style="hair">
        <color theme="0" tint="-0.499984740745262"/>
      </right>
      <top/>
      <bottom style="thin">
        <color indexed="64"/>
      </bottom>
      <diagonal/>
    </border>
    <border>
      <left style="hair">
        <color theme="0" tint="-0.499984740745262"/>
      </left>
      <right/>
      <top style="thin">
        <color indexed="64"/>
      </top>
      <bottom/>
      <diagonal/>
    </border>
    <border>
      <left style="hair">
        <color theme="0" tint="-0.499984740745262"/>
      </left>
      <right/>
      <top style="thin">
        <color indexed="64"/>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hair">
        <color theme="0" tint="-0.499984740745262"/>
      </left>
      <right/>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top style="hair">
        <color theme="0" tint="-0.24994659260841701"/>
      </top>
      <bottom style="hair">
        <color theme="0" tint="-0.24994659260841701"/>
      </bottom>
      <diagonal/>
    </border>
    <border>
      <left/>
      <right/>
      <top style="hair">
        <color theme="0" tint="-0.24994659260841701"/>
      </top>
      <bottom style="hair">
        <color theme="0" tint="-0.24994659260841701"/>
      </bottom>
      <diagonal/>
    </border>
    <border>
      <left/>
      <right style="thin">
        <color indexed="64"/>
      </right>
      <top style="hair">
        <color theme="0" tint="-0.24994659260841701"/>
      </top>
      <bottom style="hair">
        <color theme="0" tint="-0.24994659260841701"/>
      </bottom>
      <diagonal/>
    </border>
    <border>
      <left style="thin">
        <color indexed="64"/>
      </left>
      <right/>
      <top style="thin">
        <color indexed="64"/>
      </top>
      <bottom style="hair">
        <color theme="0" tint="-0.24994659260841701"/>
      </bottom>
      <diagonal/>
    </border>
    <border>
      <left/>
      <right/>
      <top style="thin">
        <color indexed="64"/>
      </top>
      <bottom style="hair">
        <color theme="0" tint="-0.24994659260841701"/>
      </bottom>
      <diagonal/>
    </border>
    <border>
      <left/>
      <right style="thin">
        <color indexed="64"/>
      </right>
      <top style="thin">
        <color indexed="64"/>
      </top>
      <bottom style="hair">
        <color theme="0" tint="-0.24994659260841701"/>
      </bottom>
      <diagonal/>
    </border>
    <border>
      <left style="thin">
        <color indexed="64"/>
      </left>
      <right/>
      <top style="hair">
        <color theme="0" tint="-0.24994659260841701"/>
      </top>
      <bottom style="thin">
        <color indexed="64"/>
      </bottom>
      <diagonal/>
    </border>
    <border>
      <left/>
      <right/>
      <top style="hair">
        <color theme="0" tint="-0.24994659260841701"/>
      </top>
      <bottom style="thin">
        <color indexed="64"/>
      </bottom>
      <diagonal/>
    </border>
    <border>
      <left/>
      <right style="thin">
        <color indexed="64"/>
      </right>
      <top style="hair">
        <color theme="0" tint="-0.24994659260841701"/>
      </top>
      <bottom style="thin">
        <color indexed="64"/>
      </bottom>
      <diagonal/>
    </border>
    <border>
      <left style="thin">
        <color indexed="64"/>
      </left>
      <right/>
      <top style="hair">
        <color theme="0" tint="-0.24994659260841701"/>
      </top>
      <bottom/>
      <diagonal/>
    </border>
    <border>
      <left/>
      <right/>
      <top style="hair">
        <color theme="0" tint="-0.24994659260841701"/>
      </top>
      <bottom/>
      <diagonal/>
    </border>
    <border>
      <left/>
      <right style="thin">
        <color indexed="64"/>
      </right>
      <top style="hair">
        <color theme="0" tint="-0.24994659260841701"/>
      </top>
      <bottom/>
      <diagonal/>
    </border>
    <border>
      <left/>
      <right/>
      <top/>
      <bottom style="hair">
        <color theme="0" tint="-0.24994659260841701"/>
      </bottom>
      <diagonal/>
    </border>
    <border>
      <left style="thin">
        <color indexed="64"/>
      </left>
      <right/>
      <top style="medium">
        <color indexed="64"/>
      </top>
      <bottom style="hair">
        <color theme="0" tint="-0.24994659260841701"/>
      </bottom>
      <diagonal/>
    </border>
    <border>
      <left/>
      <right/>
      <top style="medium">
        <color indexed="64"/>
      </top>
      <bottom style="hair">
        <color theme="0" tint="-0.24994659260841701"/>
      </bottom>
      <diagonal/>
    </border>
    <border>
      <left/>
      <right style="thin">
        <color indexed="64"/>
      </right>
      <top style="medium">
        <color indexed="64"/>
      </top>
      <bottom style="hair">
        <color theme="0" tint="-0.24994659260841701"/>
      </bottom>
      <diagonal/>
    </border>
    <border>
      <left style="thin">
        <color indexed="64"/>
      </left>
      <right/>
      <top/>
      <bottom style="hair">
        <color theme="0" tint="-0.24994659260841701"/>
      </bottom>
      <diagonal/>
    </border>
    <border>
      <left/>
      <right style="thin">
        <color indexed="64"/>
      </right>
      <top/>
      <bottom style="hair">
        <color theme="0" tint="-0.24994659260841701"/>
      </bottom>
      <diagonal/>
    </border>
    <border>
      <left style="thin">
        <color theme="1"/>
      </left>
      <right style="thin">
        <color theme="1"/>
      </right>
      <top style="hair">
        <color theme="0" tint="-0.24994659260841701"/>
      </top>
      <bottom/>
      <diagonal/>
    </border>
    <border>
      <left style="thin">
        <color theme="1"/>
      </left>
      <right style="thin">
        <color theme="1"/>
      </right>
      <top/>
      <bottom style="thin">
        <color indexed="64"/>
      </bottom>
      <diagonal/>
    </border>
    <border>
      <left style="thin">
        <color indexed="64"/>
      </left>
      <right/>
      <top style="hair">
        <color theme="0" tint="-0.24994659260841701"/>
      </top>
      <bottom style="thin">
        <color theme="1"/>
      </bottom>
      <diagonal/>
    </border>
    <border>
      <left/>
      <right/>
      <top style="hair">
        <color theme="0" tint="-0.24994659260841701"/>
      </top>
      <bottom style="thin">
        <color theme="1"/>
      </bottom>
      <diagonal/>
    </border>
    <border>
      <left/>
      <right style="thin">
        <color indexed="64"/>
      </right>
      <top style="hair">
        <color theme="0" tint="-0.24994659260841701"/>
      </top>
      <bottom style="thin">
        <color theme="1"/>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thin">
        <color indexed="64"/>
      </top>
      <bottom style="medium">
        <color indexed="64"/>
      </bottom>
      <diagonal/>
    </border>
    <border>
      <left/>
      <right style="hair">
        <color theme="0" tint="-0.24994659260841701"/>
      </right>
      <top style="medium">
        <color indexed="64"/>
      </top>
      <bottom/>
      <diagonal/>
    </border>
    <border>
      <left/>
      <right style="hair">
        <color theme="0" tint="-0.24994659260841701"/>
      </right>
      <top/>
      <bottom/>
      <diagonal/>
    </border>
    <border>
      <left style="hair">
        <color theme="0" tint="-0.24994659260841701"/>
      </left>
      <right/>
      <top style="medium">
        <color indexed="64"/>
      </top>
      <bottom/>
      <diagonal/>
    </border>
    <border>
      <left/>
      <right style="thin">
        <color theme="1"/>
      </right>
      <top style="medium">
        <color indexed="64"/>
      </top>
      <bottom/>
      <diagonal/>
    </border>
    <border>
      <left/>
      <right style="hair">
        <color theme="0" tint="-0.24994659260841701"/>
      </right>
      <top/>
      <bottom style="thin">
        <color indexed="64"/>
      </bottom>
      <diagonal/>
    </border>
    <border>
      <left style="hair">
        <color theme="0" tint="-0.24994659260841701"/>
      </left>
      <right/>
      <top/>
      <bottom style="thin">
        <color indexed="64"/>
      </bottom>
      <diagonal/>
    </border>
    <border>
      <left style="hair">
        <color theme="0" tint="-0.24994659260841701"/>
      </left>
      <right style="thin">
        <color theme="1"/>
      </right>
      <top style="thin">
        <color indexed="64"/>
      </top>
      <bottom style="thin">
        <color indexed="64"/>
      </bottom>
      <diagonal/>
    </border>
    <border>
      <left style="thin">
        <color theme="1"/>
      </left>
      <right style="thin">
        <color theme="1"/>
      </right>
      <top style="thin">
        <color indexed="64"/>
      </top>
      <bottom style="thin">
        <color indexed="64"/>
      </bottom>
      <diagonal/>
    </border>
    <border>
      <left style="hair">
        <color theme="0" tint="-0.24994659260841701"/>
      </left>
      <right style="thin">
        <color theme="1"/>
      </right>
      <top style="thin">
        <color indexed="64"/>
      </top>
      <bottom/>
      <diagonal/>
    </border>
    <border>
      <left style="thin">
        <color theme="1"/>
      </left>
      <right style="thin">
        <color theme="1"/>
      </right>
      <top style="thin">
        <color indexed="64"/>
      </top>
      <bottom/>
      <diagonal/>
    </border>
    <border>
      <left style="hair">
        <color theme="0" tint="-0.24994659260841701"/>
      </left>
      <right style="thin">
        <color theme="1"/>
      </right>
      <top style="hair">
        <color theme="0" tint="-0.24994659260841701"/>
      </top>
      <bottom style="thin">
        <color indexed="64"/>
      </bottom>
      <diagonal/>
    </border>
    <border>
      <left style="thin">
        <color theme="1"/>
      </left>
      <right style="thin">
        <color theme="1"/>
      </right>
      <top style="hair">
        <color theme="0" tint="-0.24994659260841701"/>
      </top>
      <bottom style="thin">
        <color indexed="64"/>
      </bottom>
      <diagonal/>
    </border>
    <border>
      <left style="hair">
        <color theme="0" tint="-0.24994659260841701"/>
      </left>
      <right style="thin">
        <color theme="1"/>
      </right>
      <top style="thin">
        <color indexed="64"/>
      </top>
      <bottom style="hair">
        <color theme="0" tint="-0.24994659260841701"/>
      </bottom>
      <diagonal/>
    </border>
    <border>
      <left style="hair">
        <color theme="0" tint="-0.24994659260841701"/>
      </left>
      <right style="thin">
        <color theme="1"/>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thin">
        <color indexed="64"/>
      </left>
      <right style="hair">
        <color theme="0" tint="-0.24994659260841701"/>
      </right>
      <top style="hair">
        <color theme="0" tint="-0.24994659260841701"/>
      </top>
      <bottom/>
      <diagonal/>
    </border>
    <border>
      <left style="hair">
        <color theme="0" tint="-0.24994659260841701"/>
      </left>
      <right style="hair">
        <color theme="0" tint="-0.24994659260841701"/>
      </right>
      <top style="hair">
        <color theme="0" tint="-0.24994659260841701"/>
      </top>
      <bottom/>
      <diagonal/>
    </border>
    <border>
      <left style="hair">
        <color theme="0" tint="-0.24994659260841701"/>
      </left>
      <right style="thin">
        <color theme="1"/>
      </right>
      <top style="hair">
        <color theme="0" tint="-0.24994659260841701"/>
      </top>
      <bottom/>
      <diagonal/>
    </border>
    <border>
      <left style="thin">
        <color indexed="64"/>
      </left>
      <right style="hair">
        <color theme="0" tint="-0.24994659260841701"/>
      </right>
      <top/>
      <bottom style="hair">
        <color theme="0" tint="-0.24994659260841701"/>
      </bottom>
      <diagonal/>
    </border>
    <border>
      <left style="hair">
        <color theme="0" tint="-0.24994659260841701"/>
      </left>
      <right style="hair">
        <color theme="0" tint="-0.24994659260841701"/>
      </right>
      <top/>
      <bottom style="hair">
        <color theme="0" tint="-0.24994659260841701"/>
      </bottom>
      <diagonal/>
    </border>
    <border>
      <left style="hair">
        <color theme="0" tint="-0.24994659260841701"/>
      </left>
      <right style="thin">
        <color theme="1"/>
      </right>
      <top/>
      <bottom style="hair">
        <color theme="0" tint="-0.24994659260841701"/>
      </bottom>
      <diagonal/>
    </border>
    <border>
      <left/>
      <right style="hair">
        <color theme="0" tint="-0.24994659260841701"/>
      </right>
      <top style="thin">
        <color indexed="64"/>
      </top>
      <bottom/>
      <diagonal/>
    </border>
    <border>
      <left style="hair">
        <color theme="0" tint="-0.24994659260841701"/>
      </left>
      <right style="thin">
        <color theme="1"/>
      </right>
      <top/>
      <bottom style="thin">
        <color indexed="64"/>
      </bottom>
      <diagonal/>
    </border>
    <border>
      <left style="thin">
        <color theme="1"/>
      </left>
      <right style="thin">
        <color theme="1"/>
      </right>
      <top style="hair">
        <color theme="0" tint="-0.24994659260841701"/>
      </top>
      <bottom style="hair">
        <color theme="0" tint="-0.24994659260841701"/>
      </bottom>
      <diagonal/>
    </border>
    <border>
      <left style="hair">
        <color theme="0" tint="-0.24994659260841701"/>
      </left>
      <right style="thin">
        <color theme="1"/>
      </right>
      <top style="thin">
        <color indexed="64"/>
      </top>
      <bottom style="medium">
        <color indexed="64"/>
      </bottom>
      <diagonal/>
    </border>
    <border>
      <left style="thin">
        <color theme="1"/>
      </left>
      <right style="thin">
        <color theme="1"/>
      </right>
      <top style="thin">
        <color indexed="64"/>
      </top>
      <bottom style="medium">
        <color indexed="64"/>
      </bottom>
      <diagonal/>
    </border>
    <border>
      <left style="thin">
        <color theme="1"/>
      </left>
      <right style="thin">
        <color indexed="64"/>
      </right>
      <top style="thin">
        <color indexed="64"/>
      </top>
      <bottom style="medium">
        <color indexed="64"/>
      </bottom>
      <diagonal/>
    </border>
    <border>
      <left/>
      <right style="hair">
        <color theme="0" tint="-0.24994659260841701"/>
      </right>
      <top style="thin">
        <color indexed="64"/>
      </top>
      <bottom style="thin">
        <color indexed="64"/>
      </bottom>
      <diagonal/>
    </border>
    <border>
      <left style="hair">
        <color theme="0" tint="-0.24994659260841701"/>
      </left>
      <right/>
      <top style="thin">
        <color indexed="64"/>
      </top>
      <bottom style="thin">
        <color indexed="64"/>
      </bottom>
      <diagonal/>
    </border>
    <border>
      <left/>
      <right style="hair">
        <color theme="0" tint="-0.24994659260841701"/>
      </right>
      <top/>
      <bottom style="hair">
        <color theme="0" tint="-0.24994659260841701"/>
      </bottom>
      <diagonal/>
    </border>
    <border>
      <left style="hair">
        <color theme="0" tint="-0.24994659260841701"/>
      </left>
      <right/>
      <top style="thin">
        <color indexed="64"/>
      </top>
      <bottom/>
      <diagonal/>
    </border>
    <border>
      <left style="hair">
        <color theme="0" tint="-0.24994659260841701"/>
      </left>
      <right/>
      <top/>
      <bottom style="hair">
        <color theme="0" tint="-0.24994659260841701"/>
      </bottom>
      <diagonal/>
    </border>
    <border>
      <left/>
      <right style="thin">
        <color theme="1"/>
      </right>
      <top style="thin">
        <color indexed="64"/>
      </top>
      <bottom/>
      <diagonal/>
    </border>
    <border>
      <left/>
      <right style="thin">
        <color theme="1"/>
      </right>
      <top/>
      <bottom style="hair">
        <color theme="0" tint="-0.24994659260841701"/>
      </bottom>
      <diagonal/>
    </border>
    <border>
      <left style="hair">
        <color theme="0" tint="-0.24994659260841701"/>
      </left>
      <right/>
      <top style="thin">
        <color indexed="64"/>
      </top>
      <bottom style="hair">
        <color theme="0" tint="-0.24994659260841701"/>
      </bottom>
      <diagonal/>
    </border>
    <border>
      <left style="thin">
        <color theme="1"/>
      </left>
      <right/>
      <top style="thin">
        <color indexed="64"/>
      </top>
      <bottom style="hair">
        <color theme="0" tint="-0.24994659260841701"/>
      </bottom>
      <diagonal/>
    </border>
    <border>
      <left/>
      <right style="hair">
        <color theme="0" tint="-0.24994659260841701"/>
      </right>
      <top style="thin">
        <color indexed="64"/>
      </top>
      <bottom style="hair">
        <color theme="0" tint="-0.24994659260841701"/>
      </bottom>
      <diagonal/>
    </border>
    <border>
      <left/>
      <right style="thin">
        <color theme="1"/>
      </right>
      <top style="thin">
        <color indexed="64"/>
      </top>
      <bottom style="hair">
        <color theme="0" tint="-0.24994659260841701"/>
      </bottom>
      <diagonal/>
    </border>
    <border>
      <left/>
      <right style="hair">
        <color theme="0" tint="-0.24994659260841701"/>
      </right>
      <top style="hair">
        <color theme="0" tint="-0.24994659260841701"/>
      </top>
      <bottom/>
      <diagonal/>
    </border>
    <border>
      <left style="thin">
        <color indexed="64"/>
      </left>
      <right/>
      <top/>
      <bottom style="thin">
        <color theme="1"/>
      </bottom>
      <diagonal/>
    </border>
    <border>
      <left/>
      <right style="hair">
        <color theme="0" tint="-0.24994659260841701"/>
      </right>
      <top/>
      <bottom style="thin">
        <color theme="1"/>
      </bottom>
      <diagonal/>
    </border>
    <border>
      <left/>
      <right/>
      <top/>
      <bottom style="thin">
        <color theme="1"/>
      </bottom>
      <diagonal/>
    </border>
    <border>
      <left/>
      <right style="thin">
        <color indexed="64"/>
      </right>
      <top/>
      <bottom style="thin">
        <color theme="1"/>
      </bottom>
      <diagonal/>
    </border>
    <border>
      <left style="thin">
        <color indexed="64"/>
      </left>
      <right/>
      <top style="thin">
        <color theme="1"/>
      </top>
      <bottom style="hair">
        <color theme="0" tint="-0.24994659260841701"/>
      </bottom>
      <diagonal/>
    </border>
    <border>
      <left/>
      <right style="hair">
        <color theme="0" tint="-0.24994659260841701"/>
      </right>
      <top style="thin">
        <color theme="1"/>
      </top>
      <bottom style="hair">
        <color theme="0" tint="-0.24994659260841701"/>
      </bottom>
      <diagonal/>
    </border>
    <border>
      <left/>
      <right/>
      <top style="thin">
        <color theme="1"/>
      </top>
      <bottom style="hair">
        <color theme="0" tint="-0.24994659260841701"/>
      </bottom>
      <diagonal/>
    </border>
    <border>
      <left/>
      <right style="thin">
        <color indexed="64"/>
      </right>
      <top style="thin">
        <color theme="1"/>
      </top>
      <bottom style="hair">
        <color theme="0" tint="-0.24994659260841701"/>
      </bottom>
      <diagonal/>
    </border>
    <border>
      <left/>
      <right style="thin">
        <color theme="1"/>
      </right>
      <top style="thin">
        <color indexed="64"/>
      </top>
      <bottom style="thin">
        <color indexed="64"/>
      </bottom>
      <diagonal/>
    </border>
    <border>
      <left style="thin">
        <color theme="1"/>
      </left>
      <right/>
      <top style="thin">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theme="0" tint="-0.24994659260841701"/>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theme="0" tint="-0.24994659260841701"/>
      </top>
      <bottom style="hair">
        <color indexed="64"/>
      </bottom>
      <diagonal/>
    </border>
    <border diagonalUp="1">
      <left style="medium">
        <color auto="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indexed="64"/>
      </left>
      <right style="thin">
        <color indexed="64"/>
      </right>
      <top style="hair">
        <color indexed="64"/>
      </top>
      <bottom style="hair">
        <color theme="1"/>
      </bottom>
      <diagonal/>
    </border>
    <border>
      <left style="thin">
        <color indexed="64"/>
      </left>
      <right style="thin">
        <color indexed="64"/>
      </right>
      <top/>
      <bottom style="hair">
        <color indexed="64"/>
      </bottom>
      <diagonal/>
    </border>
    <border>
      <left style="thin">
        <color indexed="64"/>
      </left>
      <right/>
      <top style="hair">
        <color indexed="64"/>
      </top>
      <bottom style="hair">
        <color theme="1"/>
      </bottom>
      <diagonal/>
    </border>
    <border>
      <left/>
      <right/>
      <top style="hair">
        <color indexed="64"/>
      </top>
      <bottom style="hair">
        <color theme="1"/>
      </bottom>
      <diagonal/>
    </border>
    <border>
      <left/>
      <right style="thin">
        <color indexed="64"/>
      </right>
      <top style="hair">
        <color indexed="64"/>
      </top>
      <bottom style="hair">
        <color theme="1"/>
      </bottom>
      <diagonal/>
    </border>
  </borders>
  <cellStyleXfs count="21">
    <xf numFmtId="0" fontId="0" fillId="0" borderId="0">
      <alignment vertical="center"/>
    </xf>
    <xf numFmtId="0" fontId="1" fillId="0" borderId="0">
      <alignment vertical="center"/>
    </xf>
    <xf numFmtId="0" fontId="14" fillId="0" borderId="0">
      <alignment vertical="center"/>
    </xf>
    <xf numFmtId="0" fontId="28" fillId="0" borderId="0">
      <alignment vertical="center"/>
    </xf>
    <xf numFmtId="0" fontId="14" fillId="0" borderId="0"/>
    <xf numFmtId="0" fontId="14" fillId="0" borderId="0">
      <alignment vertical="center"/>
    </xf>
    <xf numFmtId="0" fontId="10" fillId="0" borderId="0"/>
    <xf numFmtId="0" fontId="27" fillId="0" borderId="0">
      <alignment vertical="center"/>
    </xf>
    <xf numFmtId="9" fontId="51" fillId="0" borderId="0">
      <alignment vertical="center"/>
    </xf>
    <xf numFmtId="9" fontId="51" fillId="0" borderId="0">
      <alignment vertical="center"/>
    </xf>
    <xf numFmtId="6" fontId="60" fillId="0" borderId="0">
      <alignment vertical="center"/>
    </xf>
    <xf numFmtId="6" fontId="60" fillId="0" borderId="0">
      <alignment vertical="center"/>
    </xf>
    <xf numFmtId="6" fontId="60" fillId="0" borderId="0">
      <alignment vertical="center"/>
    </xf>
    <xf numFmtId="6" fontId="60" fillId="0" borderId="0">
      <alignment vertical="center"/>
    </xf>
    <xf numFmtId="0" fontId="61" fillId="0" borderId="0">
      <alignment vertical="center"/>
    </xf>
    <xf numFmtId="0" fontId="61" fillId="0" borderId="0">
      <alignment vertical="center"/>
    </xf>
    <xf numFmtId="0" fontId="61" fillId="0" borderId="0">
      <alignment vertical="center"/>
    </xf>
    <xf numFmtId="0" fontId="61" fillId="0" borderId="0">
      <alignment vertical="center"/>
    </xf>
    <xf numFmtId="0" fontId="51" fillId="0" borderId="0"/>
    <xf numFmtId="0" fontId="18" fillId="0" borderId="0">
      <alignment vertical="center"/>
    </xf>
    <xf numFmtId="0" fontId="18" fillId="0" borderId="0">
      <alignment vertical="center"/>
    </xf>
  </cellStyleXfs>
  <cellXfs count="2755">
    <xf numFmtId="0" fontId="0" fillId="0" borderId="0" xfId="0">
      <alignment vertical="center"/>
    </xf>
    <xf numFmtId="0" fontId="2" fillId="0" borderId="0" xfId="1" applyFont="1">
      <alignment vertical="center"/>
    </xf>
    <xf numFmtId="0" fontId="5" fillId="0" borderId="0" xfId="1" applyFont="1" applyAlignment="1"/>
    <xf numFmtId="0" fontId="5" fillId="0" borderId="0" xfId="1" applyFont="1" applyAlignment="1">
      <alignment horizontal="center"/>
    </xf>
    <xf numFmtId="0" fontId="1" fillId="0" borderId="0" xfId="1">
      <alignment vertical="center"/>
    </xf>
    <xf numFmtId="0" fontId="5" fillId="0" borderId="0" xfId="1" applyFont="1" applyAlignment="1">
      <alignment horizontal="right" vertical="top"/>
    </xf>
    <xf numFmtId="0" fontId="6" fillId="0" borderId="0" xfId="1" applyFont="1">
      <alignment vertical="center"/>
    </xf>
    <xf numFmtId="0" fontId="8" fillId="0" borderId="0" xfId="1" applyFont="1" applyAlignment="1">
      <alignment horizontal="left" vertical="center" indent="1"/>
    </xf>
    <xf numFmtId="0" fontId="9" fillId="0" borderId="0" xfId="1" applyFont="1">
      <alignment vertical="center"/>
    </xf>
    <xf numFmtId="0" fontId="10" fillId="0" borderId="0" xfId="1" applyFont="1">
      <alignment vertical="center"/>
    </xf>
    <xf numFmtId="0" fontId="11" fillId="0" borderId="0" xfId="1" applyFont="1">
      <alignment vertical="center"/>
    </xf>
    <xf numFmtId="0" fontId="8" fillId="0" borderId="0" xfId="1" applyFont="1">
      <alignment vertical="center"/>
    </xf>
    <xf numFmtId="0" fontId="12" fillId="0" borderId="16" xfId="1" applyFont="1" applyBorder="1">
      <alignment vertical="center"/>
    </xf>
    <xf numFmtId="0" fontId="12" fillId="0" borderId="23" xfId="1" applyFont="1" applyBorder="1">
      <alignment vertical="center"/>
    </xf>
    <xf numFmtId="0" fontId="12" fillId="0" borderId="18" xfId="1" applyFont="1" applyBorder="1" applyAlignment="1">
      <alignment horizontal="center" vertical="center"/>
    </xf>
    <xf numFmtId="0" fontId="12" fillId="0" borderId="20" xfId="1" applyFont="1" applyBorder="1" applyAlignment="1">
      <alignment horizontal="center" vertical="center"/>
    </xf>
    <xf numFmtId="0" fontId="10" fillId="3" borderId="31" xfId="2" applyFont="1" applyFill="1" applyBorder="1" applyAlignment="1" applyProtection="1">
      <alignment horizontal="center" vertical="center"/>
      <protection locked="0"/>
    </xf>
    <xf numFmtId="0" fontId="12" fillId="0" borderId="32" xfId="1" applyFont="1" applyBorder="1">
      <alignment vertical="center"/>
    </xf>
    <xf numFmtId="0" fontId="12" fillId="0" borderId="0" xfId="1" applyFont="1">
      <alignment vertical="center"/>
    </xf>
    <xf numFmtId="0" fontId="12" fillId="0" borderId="0" xfId="1" applyFont="1" applyAlignment="1">
      <alignment horizontal="right" vertical="center"/>
    </xf>
    <xf numFmtId="0" fontId="12" fillId="0" borderId="35" xfId="1" applyFont="1" applyBorder="1">
      <alignment vertical="center"/>
    </xf>
    <xf numFmtId="0" fontId="10" fillId="3" borderId="39" xfId="2" applyFont="1" applyFill="1" applyBorder="1" applyAlignment="1" applyProtection="1">
      <alignment horizontal="center" vertical="center"/>
      <protection locked="0"/>
    </xf>
    <xf numFmtId="0" fontId="12" fillId="0" borderId="40" xfId="1" applyFont="1" applyBorder="1">
      <alignment vertical="center"/>
    </xf>
    <xf numFmtId="0" fontId="12" fillId="0" borderId="40" xfId="1" applyFont="1" applyBorder="1" applyAlignment="1">
      <alignment horizontal="center" vertical="center"/>
    </xf>
    <xf numFmtId="0" fontId="12" fillId="0" borderId="41" xfId="1" applyFont="1" applyBorder="1" applyAlignment="1">
      <alignment horizontal="center" vertical="center"/>
    </xf>
    <xf numFmtId="0" fontId="12" fillId="0" borderId="39" xfId="1" applyFont="1" applyBorder="1" applyAlignment="1"/>
    <xf numFmtId="0" fontId="10" fillId="0" borderId="31" xfId="2" applyFont="1" applyBorder="1" applyAlignment="1">
      <alignment horizontal="center" vertical="center"/>
    </xf>
    <xf numFmtId="0" fontId="20" fillId="0" borderId="35" xfId="1" applyFont="1" applyBorder="1" applyAlignment="1">
      <alignment horizontal="center" vertical="center"/>
    </xf>
    <xf numFmtId="0" fontId="20" fillId="0" borderId="37" xfId="1" applyFont="1" applyBorder="1">
      <alignment vertical="center"/>
    </xf>
    <xf numFmtId="0" fontId="20" fillId="0" borderId="35" xfId="1" applyFont="1" applyBorder="1">
      <alignment vertical="center"/>
    </xf>
    <xf numFmtId="0" fontId="12" fillId="0" borderId="0" xfId="1" applyFont="1" applyAlignment="1">
      <alignment horizontal="center" vertical="center"/>
    </xf>
    <xf numFmtId="0" fontId="21" fillId="0" borderId="31" xfId="1" applyFont="1" applyBorder="1">
      <alignment vertical="center"/>
    </xf>
    <xf numFmtId="0" fontId="21" fillId="0" borderId="38" xfId="1" applyFont="1" applyBorder="1">
      <alignment vertical="center"/>
    </xf>
    <xf numFmtId="0" fontId="21" fillId="0" borderId="36" xfId="1" applyFont="1" applyBorder="1">
      <alignment vertical="center"/>
    </xf>
    <xf numFmtId="0" fontId="12" fillId="0" borderId="35" xfId="1" applyFont="1" applyBorder="1" applyAlignment="1">
      <alignment horizontal="center" vertical="center"/>
    </xf>
    <xf numFmtId="0" fontId="12" fillId="0" borderId="31" xfId="1" applyFont="1" applyBorder="1" applyAlignment="1">
      <alignment horizontal="center" vertical="center"/>
    </xf>
    <xf numFmtId="0" fontId="12" fillId="0" borderId="31" xfId="1" applyFont="1" applyBorder="1">
      <alignment vertical="center"/>
    </xf>
    <xf numFmtId="0" fontId="22" fillId="0" borderId="31" xfId="1" applyFont="1" applyBorder="1" applyAlignment="1">
      <alignment horizontal="center" vertical="center"/>
    </xf>
    <xf numFmtId="0" fontId="22" fillId="0" borderId="0" xfId="1" applyFont="1" applyAlignment="1">
      <alignment horizontal="center" vertical="center"/>
    </xf>
    <xf numFmtId="0" fontId="22" fillId="0" borderId="36" xfId="1" applyFont="1" applyBorder="1" applyAlignment="1">
      <alignment horizontal="center" vertical="center"/>
    </xf>
    <xf numFmtId="0" fontId="1" fillId="0" borderId="40" xfId="1" applyBorder="1">
      <alignment vertical="center"/>
    </xf>
    <xf numFmtId="0" fontId="10" fillId="3" borderId="42" xfId="2" applyFont="1" applyFill="1" applyBorder="1" applyAlignment="1" applyProtection="1">
      <alignment horizontal="center" vertical="center"/>
      <protection locked="0"/>
    </xf>
    <xf numFmtId="0" fontId="12" fillId="0" borderId="43" xfId="1" applyFont="1" applyBorder="1">
      <alignment vertical="center"/>
    </xf>
    <xf numFmtId="0" fontId="12" fillId="0" borderId="43" xfId="1" applyFont="1" applyBorder="1" applyAlignment="1">
      <alignment horizontal="left" vertical="center"/>
    </xf>
    <xf numFmtId="0" fontId="12" fillId="0" borderId="43" xfId="1" applyFont="1" applyBorder="1" applyAlignment="1">
      <alignment horizontal="center" vertical="center"/>
    </xf>
    <xf numFmtId="0" fontId="23" fillId="0" borderId="43" xfId="1" applyFont="1" applyBorder="1" applyProtection="1">
      <alignment vertical="center"/>
      <protection locked="0"/>
    </xf>
    <xf numFmtId="0" fontId="12" fillId="0" borderId="44" xfId="1" applyFont="1" applyBorder="1" applyAlignment="1">
      <alignment horizontal="center" vertical="center"/>
    </xf>
    <xf numFmtId="0" fontId="12" fillId="0" borderId="0" xfId="1" applyFont="1" applyAlignment="1" applyProtection="1">
      <alignment vertical="center" shrinkToFit="1"/>
      <protection locked="0"/>
    </xf>
    <xf numFmtId="0" fontId="12" fillId="0" borderId="35" xfId="1" applyFont="1" applyBorder="1" applyAlignment="1" applyProtection="1">
      <alignment vertical="center" shrinkToFit="1"/>
      <protection locked="0"/>
    </xf>
    <xf numFmtId="0" fontId="12" fillId="0" borderId="41" xfId="1" applyFont="1" applyBorder="1">
      <alignment vertical="center"/>
    </xf>
    <xf numFmtId="0" fontId="10" fillId="0" borderId="39" xfId="1" applyFont="1" applyBorder="1">
      <alignment vertical="center"/>
    </xf>
    <xf numFmtId="0" fontId="10" fillId="0" borderId="40" xfId="1" applyFont="1" applyBorder="1">
      <alignment vertical="center"/>
    </xf>
    <xf numFmtId="0" fontId="10" fillId="3" borderId="45" xfId="2" applyFont="1" applyFill="1" applyBorder="1" applyAlignment="1" applyProtection="1">
      <alignment horizontal="center" vertical="center"/>
      <protection locked="0"/>
    </xf>
    <xf numFmtId="0" fontId="12" fillId="0" borderId="46" xfId="1" applyFont="1" applyBorder="1">
      <alignment vertical="center"/>
    </xf>
    <xf numFmtId="0" fontId="12" fillId="0" borderId="46" xfId="1" applyFont="1" applyBorder="1" applyAlignment="1">
      <alignment horizontal="left" vertical="center"/>
    </xf>
    <xf numFmtId="0" fontId="12" fillId="0" borderId="46" xfId="1" applyFont="1" applyBorder="1" applyAlignment="1">
      <alignment horizontal="center" vertical="center"/>
    </xf>
    <xf numFmtId="0" fontId="23" fillId="0" borderId="46" xfId="1" applyFont="1" applyBorder="1" applyProtection="1">
      <alignment vertical="center"/>
      <protection locked="0"/>
    </xf>
    <xf numFmtId="0" fontId="12" fillId="0" borderId="47" xfId="1" applyFont="1" applyBorder="1" applyAlignment="1">
      <alignment horizontal="center" vertical="center"/>
    </xf>
    <xf numFmtId="0" fontId="10" fillId="3" borderId="9" xfId="2" applyFont="1" applyFill="1" applyBorder="1" applyAlignment="1" applyProtection="1">
      <alignment horizontal="center" vertical="center"/>
      <protection locked="0"/>
    </xf>
    <xf numFmtId="0" fontId="12" fillId="0" borderId="39" xfId="1" applyFont="1" applyBorder="1" applyAlignment="1">
      <alignment horizontal="center" vertical="center"/>
    </xf>
    <xf numFmtId="0" fontId="21" fillId="0" borderId="39" xfId="1" applyFont="1" applyBorder="1">
      <alignment vertical="center"/>
    </xf>
    <xf numFmtId="0" fontId="12" fillId="0" borderId="36" xfId="1" applyFont="1" applyBorder="1" applyAlignment="1">
      <alignment horizontal="left" vertical="center"/>
    </xf>
    <xf numFmtId="0" fontId="20" fillId="0" borderId="50" xfId="1" applyFont="1" applyBorder="1">
      <alignment vertical="center"/>
    </xf>
    <xf numFmtId="0" fontId="21" fillId="0" borderId="50" xfId="1" applyFont="1" applyBorder="1">
      <alignment vertical="center"/>
    </xf>
    <xf numFmtId="0" fontId="15" fillId="0" borderId="31" xfId="1" applyFont="1" applyBorder="1" applyAlignment="1">
      <alignment vertical="center" wrapText="1"/>
    </xf>
    <xf numFmtId="0" fontId="1" fillId="0" borderId="38" xfId="1" applyBorder="1" applyAlignment="1">
      <alignment vertical="center" wrapText="1"/>
    </xf>
    <xf numFmtId="0" fontId="11" fillId="0" borderId="40" xfId="1" applyFont="1" applyBorder="1">
      <alignment vertical="center"/>
    </xf>
    <xf numFmtId="0" fontId="10" fillId="3" borderId="53" xfId="2" applyFont="1" applyFill="1" applyBorder="1" applyAlignment="1" applyProtection="1">
      <alignment horizontal="center" vertical="center"/>
      <protection locked="0"/>
    </xf>
    <xf numFmtId="0" fontId="1" fillId="0" borderId="32" xfId="1" applyBorder="1">
      <alignment vertical="center"/>
    </xf>
    <xf numFmtId="0" fontId="20" fillId="0" borderId="32" xfId="1" applyFont="1" applyBorder="1">
      <alignment vertical="center"/>
    </xf>
    <xf numFmtId="0" fontId="12" fillId="0" borderId="32" xfId="1" applyFont="1" applyBorder="1" applyAlignment="1">
      <alignment horizontal="center" vertical="center"/>
    </xf>
    <xf numFmtId="0" fontId="26" fillId="0" borderId="32" xfId="1" applyFont="1" applyBorder="1" applyAlignment="1" applyProtection="1">
      <alignment horizontal="center" vertical="center"/>
      <protection locked="0"/>
    </xf>
    <xf numFmtId="0" fontId="20" fillId="0" borderId="33" xfId="1" applyFont="1" applyBorder="1">
      <alignment vertical="center"/>
    </xf>
    <xf numFmtId="0" fontId="12" fillId="0" borderId="50" xfId="1" applyFont="1" applyBorder="1">
      <alignment vertical="center"/>
    </xf>
    <xf numFmtId="0" fontId="1" fillId="0" borderId="50" xfId="1" applyBorder="1">
      <alignment vertical="center"/>
    </xf>
    <xf numFmtId="0" fontId="12" fillId="0" borderId="35" xfId="1" applyFont="1" applyBorder="1" applyAlignment="1">
      <alignment vertical="top"/>
    </xf>
    <xf numFmtId="0" fontId="26" fillId="0" borderId="50" xfId="1" applyFont="1" applyBorder="1" applyAlignment="1" applyProtection="1">
      <alignment horizontal="center" vertical="center"/>
      <protection locked="0"/>
    </xf>
    <xf numFmtId="0" fontId="12" fillId="0" borderId="52" xfId="1" applyFont="1" applyBorder="1" applyAlignment="1">
      <alignment horizontal="center" vertical="center"/>
    </xf>
    <xf numFmtId="0" fontId="20" fillId="0" borderId="31" xfId="1" applyFont="1" applyBorder="1">
      <alignment vertical="center"/>
    </xf>
    <xf numFmtId="0" fontId="22" fillId="0" borderId="39" xfId="1" applyFont="1" applyBorder="1" applyAlignment="1">
      <alignment horizontal="center" vertical="center"/>
    </xf>
    <xf numFmtId="0" fontId="1" fillId="0" borderId="44" xfId="1" applyBorder="1" applyAlignment="1">
      <alignment vertical="center" wrapText="1"/>
    </xf>
    <xf numFmtId="0" fontId="12" fillId="0" borderId="50" xfId="1" applyFont="1" applyBorder="1" applyAlignment="1">
      <alignment horizontal="center" vertical="center"/>
    </xf>
    <xf numFmtId="0" fontId="12" fillId="0" borderId="39" xfId="1" applyFont="1" applyBorder="1" applyAlignment="1">
      <alignment vertical="top"/>
    </xf>
    <xf numFmtId="0" fontId="12" fillId="0" borderId="40" xfId="1" applyFont="1" applyBorder="1" applyAlignment="1">
      <alignment vertical="top"/>
    </xf>
    <xf numFmtId="0" fontId="12" fillId="0" borderId="41" xfId="1" applyFont="1" applyBorder="1" applyAlignment="1">
      <alignment vertical="top"/>
    </xf>
    <xf numFmtId="49" fontId="12" fillId="0" borderId="31" xfId="1" applyNumberFormat="1" applyFont="1" applyBorder="1">
      <alignment vertical="center"/>
    </xf>
    <xf numFmtId="0" fontId="12" fillId="0" borderId="44" xfId="1" applyFont="1" applyBorder="1">
      <alignment vertical="center"/>
    </xf>
    <xf numFmtId="0" fontId="20" fillId="0" borderId="42" xfId="1" applyFont="1" applyBorder="1">
      <alignment vertical="center"/>
    </xf>
    <xf numFmtId="0" fontId="25" fillId="0" borderId="43" xfId="1" applyFont="1" applyBorder="1">
      <alignment vertical="center"/>
    </xf>
    <xf numFmtId="0" fontId="21" fillId="0" borderId="43" xfId="1" applyFont="1" applyBorder="1">
      <alignment vertical="center"/>
    </xf>
    <xf numFmtId="0" fontId="1" fillId="0" borderId="31" xfId="1" applyBorder="1" applyAlignment="1">
      <alignment vertical="center" wrapText="1"/>
    </xf>
    <xf numFmtId="0" fontId="1" fillId="0" borderId="35" xfId="1" applyBorder="1" applyAlignment="1">
      <alignment vertical="center" wrapText="1"/>
    </xf>
    <xf numFmtId="0" fontId="20" fillId="0" borderId="35" xfId="1" applyFont="1" applyBorder="1" applyAlignment="1">
      <alignment horizontal="distributed" vertical="center"/>
    </xf>
    <xf numFmtId="0" fontId="1" fillId="0" borderId="24" xfId="1" applyBorder="1" applyAlignment="1">
      <alignment vertical="center" wrapText="1"/>
    </xf>
    <xf numFmtId="0" fontId="1" fillId="0" borderId="26" xfId="1" applyBorder="1" applyAlignment="1">
      <alignment vertical="center" wrapText="1"/>
    </xf>
    <xf numFmtId="0" fontId="12" fillId="0" borderId="36" xfId="1" applyFont="1" applyBorder="1" applyAlignment="1"/>
    <xf numFmtId="0" fontId="21" fillId="0" borderId="35" xfId="1" applyFont="1" applyBorder="1">
      <alignment vertical="center"/>
    </xf>
    <xf numFmtId="0" fontId="20" fillId="0" borderId="31" xfId="1" applyFont="1" applyBorder="1" applyAlignment="1">
      <alignment horizontal="center" vertical="center"/>
    </xf>
    <xf numFmtId="49" fontId="12" fillId="0" borderId="17" xfId="1" applyNumberFormat="1" applyFont="1" applyBorder="1">
      <alignment vertical="center"/>
    </xf>
    <xf numFmtId="0" fontId="12" fillId="0" borderId="18" xfId="1" applyFont="1" applyBorder="1">
      <alignment vertical="center"/>
    </xf>
    <xf numFmtId="0" fontId="12" fillId="0" borderId="19" xfId="1" applyFont="1" applyBorder="1">
      <alignment vertical="center"/>
    </xf>
    <xf numFmtId="0" fontId="12" fillId="0" borderId="17" xfId="1" applyFont="1" applyBorder="1">
      <alignment vertical="center"/>
    </xf>
    <xf numFmtId="0" fontId="27" fillId="0" borderId="18" xfId="1" applyFont="1" applyBorder="1">
      <alignment vertical="center"/>
    </xf>
    <xf numFmtId="0" fontId="12" fillId="0" borderId="20" xfId="1" applyFont="1" applyBorder="1">
      <alignment vertical="center"/>
    </xf>
    <xf numFmtId="0" fontId="10" fillId="3" borderId="17" xfId="2" applyFont="1" applyFill="1" applyBorder="1" applyAlignment="1" applyProtection="1">
      <alignment horizontal="center" vertical="center"/>
      <protection locked="0"/>
    </xf>
    <xf numFmtId="0" fontId="27" fillId="0" borderId="17" xfId="1" applyFont="1" applyBorder="1">
      <alignment vertical="center"/>
    </xf>
    <xf numFmtId="0" fontId="27" fillId="0" borderId="22" xfId="1" applyFont="1" applyBorder="1">
      <alignment vertical="center"/>
    </xf>
    <xf numFmtId="0" fontId="27" fillId="0" borderId="0" xfId="1" applyFont="1">
      <alignment vertical="center"/>
    </xf>
    <xf numFmtId="0" fontId="12" fillId="0" borderId="37" xfId="1" applyFont="1" applyBorder="1" applyAlignment="1">
      <alignment horizontal="distributed" vertical="center"/>
    </xf>
    <xf numFmtId="0" fontId="10" fillId="3" borderId="32" xfId="2" applyFont="1" applyFill="1" applyBorder="1" applyAlignment="1" applyProtection="1">
      <alignment horizontal="center" vertical="center"/>
      <protection locked="0"/>
    </xf>
    <xf numFmtId="0" fontId="29" fillId="0" borderId="31" xfId="3" applyFont="1" applyBorder="1" applyAlignment="1">
      <alignment horizontal="center" vertical="center"/>
    </xf>
    <xf numFmtId="0" fontId="10" fillId="3" borderId="0" xfId="2" applyFont="1" applyFill="1" applyAlignment="1" applyProtection="1">
      <alignment horizontal="center" vertical="center"/>
      <protection locked="0"/>
    </xf>
    <xf numFmtId="0" fontId="12" fillId="0" borderId="35" xfId="3" applyFont="1" applyBorder="1" applyAlignment="1">
      <alignment horizontal="center" vertical="center"/>
    </xf>
    <xf numFmtId="0" fontId="30" fillId="0" borderId="0" xfId="1" applyFont="1">
      <alignment vertical="center"/>
    </xf>
    <xf numFmtId="0" fontId="27" fillId="0" borderId="31" xfId="1" applyFont="1" applyBorder="1">
      <alignment vertical="center"/>
    </xf>
    <xf numFmtId="0" fontId="27" fillId="0" borderId="35" xfId="1" applyFont="1" applyBorder="1">
      <alignment vertical="center"/>
    </xf>
    <xf numFmtId="0" fontId="12" fillId="0" borderId="0" xfId="1" applyFont="1" applyAlignment="1">
      <alignment horizontal="distributed" vertical="center"/>
    </xf>
    <xf numFmtId="0" fontId="12" fillId="0" borderId="35" xfId="1" applyFont="1" applyBorder="1" applyAlignment="1">
      <alignment horizontal="distributed" vertical="center"/>
    </xf>
    <xf numFmtId="0" fontId="10" fillId="3" borderId="50" xfId="2" applyFont="1" applyFill="1" applyBorder="1" applyAlignment="1" applyProtection="1">
      <alignment horizontal="center" vertical="center"/>
      <protection locked="0"/>
    </xf>
    <xf numFmtId="0" fontId="27" fillId="0" borderId="38" xfId="1" applyFont="1" applyBorder="1">
      <alignment vertical="center"/>
    </xf>
    <xf numFmtId="56" fontId="12" fillId="0" borderId="31" xfId="1" applyNumberFormat="1" applyFont="1" applyBorder="1">
      <alignment vertical="center"/>
    </xf>
    <xf numFmtId="0" fontId="12" fillId="0" borderId="36" xfId="1" applyFont="1" applyBorder="1" applyAlignment="1">
      <alignment horizontal="center" vertical="center"/>
    </xf>
    <xf numFmtId="0" fontId="12" fillId="0" borderId="31" xfId="1" applyFont="1" applyBorder="1" applyAlignment="1">
      <alignment horizontal="distributed" vertical="center"/>
    </xf>
    <xf numFmtId="0" fontId="12" fillId="0" borderId="36" xfId="1" applyFont="1" applyBorder="1">
      <alignment vertical="center"/>
    </xf>
    <xf numFmtId="0" fontId="27" fillId="0" borderId="43" xfId="1" applyFont="1" applyBorder="1">
      <alignment vertical="center"/>
    </xf>
    <xf numFmtId="0" fontId="12" fillId="0" borderId="31" xfId="1" applyFont="1" applyBorder="1" applyAlignment="1">
      <alignment horizontal="left" vertical="center"/>
    </xf>
    <xf numFmtId="0" fontId="12" fillId="0" borderId="32" xfId="1" applyFont="1" applyBorder="1" applyAlignment="1">
      <alignment horizontal="left" vertical="center"/>
    </xf>
    <xf numFmtId="0" fontId="12" fillId="0" borderId="33" xfId="1" applyFont="1" applyBorder="1" applyAlignment="1">
      <alignment horizontal="center" vertical="center"/>
    </xf>
    <xf numFmtId="0" fontId="12" fillId="0" borderId="0" xfId="1" applyFont="1" applyAlignment="1">
      <alignment horizontal="left" vertical="center"/>
    </xf>
    <xf numFmtId="0" fontId="1" fillId="0" borderId="35" xfId="1" applyBorder="1">
      <alignment vertical="center"/>
    </xf>
    <xf numFmtId="0" fontId="10" fillId="3" borderId="43" xfId="2" applyFont="1" applyFill="1" applyBorder="1" applyAlignment="1" applyProtection="1">
      <alignment horizontal="center" vertical="center"/>
      <protection locked="0"/>
    </xf>
    <xf numFmtId="0" fontId="27" fillId="0" borderId="32" xfId="1" applyFont="1" applyBorder="1">
      <alignment vertical="center"/>
    </xf>
    <xf numFmtId="49" fontId="12" fillId="0" borderId="31" xfId="1" applyNumberFormat="1" applyFont="1" applyBorder="1" applyAlignment="1"/>
    <xf numFmtId="0" fontId="12" fillId="0" borderId="35" xfId="1" applyFont="1" applyBorder="1" applyAlignment="1"/>
    <xf numFmtId="0" fontId="27" fillId="0" borderId="0" xfId="1" applyFont="1" applyAlignment="1">
      <alignment horizontal="center" vertical="center"/>
    </xf>
    <xf numFmtId="0" fontId="26" fillId="0" borderId="0" xfId="1" applyFont="1" applyProtection="1">
      <alignment vertical="center"/>
      <protection locked="0"/>
    </xf>
    <xf numFmtId="0" fontId="12" fillId="0" borderId="31" xfId="1" applyFont="1" applyBorder="1" applyAlignment="1">
      <alignment horizontal="distributed"/>
    </xf>
    <xf numFmtId="0" fontId="12" fillId="0" borderId="35" xfId="1" applyFont="1" applyBorder="1" applyAlignment="1">
      <alignment horizontal="distributed"/>
    </xf>
    <xf numFmtId="0" fontId="19" fillId="0" borderId="31" xfId="1" applyFont="1" applyBorder="1" applyAlignment="1">
      <alignment vertical="center" wrapText="1"/>
    </xf>
    <xf numFmtId="0" fontId="19" fillId="0" borderId="38" xfId="1" applyFont="1" applyBorder="1" applyAlignment="1">
      <alignment vertical="center" wrapText="1"/>
    </xf>
    <xf numFmtId="0" fontId="24" fillId="0" borderId="0" xfId="1" applyFont="1">
      <alignment vertical="center"/>
    </xf>
    <xf numFmtId="0" fontId="27" fillId="0" borderId="40" xfId="1" applyFont="1" applyBorder="1">
      <alignment vertical="center"/>
    </xf>
    <xf numFmtId="0" fontId="12" fillId="0" borderId="43" xfId="3" applyFont="1" applyBorder="1" applyAlignment="1">
      <alignment horizontal="left" vertical="center"/>
    </xf>
    <xf numFmtId="0" fontId="12" fillId="0" borderId="43" xfId="3" applyFont="1" applyBorder="1" applyAlignment="1">
      <alignment horizontal="center" vertical="center"/>
    </xf>
    <xf numFmtId="0" fontId="12" fillId="0" borderId="40" xfId="3" applyFont="1" applyBorder="1" applyAlignment="1">
      <alignment horizontal="left" vertical="center"/>
    </xf>
    <xf numFmtId="0" fontId="12" fillId="0" borderId="40" xfId="3" applyFont="1" applyBorder="1" applyAlignment="1">
      <alignment horizontal="right" vertical="center"/>
    </xf>
    <xf numFmtId="0" fontId="12" fillId="0" borderId="40" xfId="3" applyFont="1" applyBorder="1">
      <alignment vertical="center"/>
    </xf>
    <xf numFmtId="0" fontId="12" fillId="0" borderId="40" xfId="3" applyFont="1" applyBorder="1" applyAlignment="1">
      <alignment horizontal="center" vertical="center"/>
    </xf>
    <xf numFmtId="0" fontId="10" fillId="3" borderId="40" xfId="2" applyFont="1" applyFill="1" applyBorder="1" applyAlignment="1" applyProtection="1">
      <alignment horizontal="center" vertical="center"/>
      <protection locked="0"/>
    </xf>
    <xf numFmtId="0" fontId="12" fillId="0" borderId="24" xfId="1" applyFont="1" applyBorder="1">
      <alignment vertical="center"/>
    </xf>
    <xf numFmtId="0" fontId="12" fillId="0" borderId="25" xfId="1" applyFont="1" applyBorder="1">
      <alignment vertical="center"/>
    </xf>
    <xf numFmtId="0" fontId="12" fillId="0" borderId="26" xfId="1" applyFont="1" applyBorder="1">
      <alignment vertical="center"/>
    </xf>
    <xf numFmtId="0" fontId="12" fillId="0" borderId="26" xfId="1" applyFont="1" applyBorder="1" applyAlignment="1">
      <alignment horizontal="center" vertical="center"/>
    </xf>
    <xf numFmtId="0" fontId="12" fillId="0" borderId="24" xfId="1" applyFont="1" applyBorder="1" applyAlignment="1">
      <alignment horizontal="center" vertical="center"/>
    </xf>
    <xf numFmtId="0" fontId="27" fillId="0" borderId="25" xfId="1" applyFont="1" applyBorder="1">
      <alignment vertical="center"/>
    </xf>
    <xf numFmtId="0" fontId="12" fillId="0" borderId="27" xfId="1" applyFont="1" applyBorder="1" applyAlignment="1">
      <alignment horizontal="center" vertical="center"/>
    </xf>
    <xf numFmtId="0" fontId="27" fillId="0" borderId="24" xfId="1" applyFont="1" applyBorder="1">
      <alignment vertical="center"/>
    </xf>
    <xf numFmtId="0" fontId="27" fillId="0" borderId="29" xfId="1" applyFont="1" applyBorder="1">
      <alignment vertical="center"/>
    </xf>
    <xf numFmtId="0" fontId="6" fillId="0" borderId="16" xfId="1" applyFont="1" applyBorder="1">
      <alignment vertical="center"/>
    </xf>
    <xf numFmtId="0" fontId="6" fillId="0" borderId="23" xfId="1" applyFont="1" applyBorder="1">
      <alignment vertical="center"/>
    </xf>
    <xf numFmtId="0" fontId="12" fillId="0" borderId="17" xfId="1" applyFont="1" applyBorder="1" applyAlignment="1">
      <alignment horizontal="center" vertical="center"/>
    </xf>
    <xf numFmtId="0" fontId="12" fillId="0" borderId="18" xfId="1" applyFont="1" applyBorder="1" applyAlignment="1">
      <alignment horizontal="left" vertical="center"/>
    </xf>
    <xf numFmtId="0" fontId="12" fillId="0" borderId="19" xfId="1" applyFont="1" applyBorder="1" applyAlignment="1">
      <alignment horizontal="center" vertical="center"/>
    </xf>
    <xf numFmtId="0" fontId="12" fillId="0" borderId="39" xfId="1" applyFont="1" applyBorder="1" applyAlignment="1">
      <alignment horizontal="distributed" vertical="center"/>
    </xf>
    <xf numFmtId="0" fontId="12" fillId="0" borderId="25" xfId="1" applyFont="1" applyBorder="1" applyAlignment="1">
      <alignment horizontal="left" vertical="center"/>
    </xf>
    <xf numFmtId="0" fontId="12" fillId="0" borderId="25" xfId="1" applyFont="1" applyBorder="1" applyAlignment="1">
      <alignment horizontal="center" vertical="center"/>
    </xf>
    <xf numFmtId="0" fontId="12" fillId="0" borderId="42" xfId="1" applyFont="1" applyBorder="1" applyAlignment="1">
      <alignment horizontal="left" vertical="center"/>
    </xf>
    <xf numFmtId="0" fontId="12" fillId="0" borderId="35" xfId="1" applyFont="1" applyBorder="1" applyAlignment="1">
      <alignment horizontal="left" vertical="center"/>
    </xf>
    <xf numFmtId="0" fontId="17" fillId="0" borderId="0" xfId="1" applyFont="1" applyAlignment="1">
      <alignment vertical="center" shrinkToFit="1"/>
    </xf>
    <xf numFmtId="0" fontId="12" fillId="0" borderId="39" xfId="1" applyFont="1" applyBorder="1" applyAlignment="1">
      <alignment horizontal="left" vertical="center"/>
    </xf>
    <xf numFmtId="0" fontId="12" fillId="0" borderId="41" xfId="1" applyFont="1" applyBorder="1" applyAlignment="1">
      <alignment horizontal="left" vertical="center"/>
    </xf>
    <xf numFmtId="0" fontId="30" fillId="0" borderId="41" xfId="1" applyFont="1" applyBorder="1">
      <alignment vertical="center"/>
    </xf>
    <xf numFmtId="0" fontId="32" fillId="0" borderId="0" xfId="1" applyFont="1">
      <alignment vertical="center"/>
    </xf>
    <xf numFmtId="0" fontId="12" fillId="0" borderId="7" xfId="1" applyFont="1" applyBorder="1" applyAlignment="1">
      <alignment horizontal="left" vertical="center"/>
    </xf>
    <xf numFmtId="0" fontId="12" fillId="0" borderId="7" xfId="1" applyFont="1" applyBorder="1" applyAlignment="1">
      <alignment horizontal="right" vertical="center"/>
    </xf>
    <xf numFmtId="0" fontId="12" fillId="0" borderId="7" xfId="1" applyFont="1" applyBorder="1" applyAlignment="1">
      <alignment horizontal="center" vertical="center" shrinkToFit="1"/>
    </xf>
    <xf numFmtId="0" fontId="5" fillId="0" borderId="7" xfId="1" applyFont="1" applyBorder="1" applyAlignment="1">
      <alignment horizontal="center" vertical="center" shrinkToFit="1"/>
    </xf>
    <xf numFmtId="0" fontId="5" fillId="0" borderId="7" xfId="1" applyFont="1" applyBorder="1" applyAlignment="1">
      <alignment vertical="center" shrinkToFit="1"/>
    </xf>
    <xf numFmtId="0" fontId="12" fillId="0" borderId="7" xfId="1" applyFont="1" applyBorder="1" applyAlignment="1">
      <alignment horizontal="center" vertical="center"/>
    </xf>
    <xf numFmtId="0" fontId="30" fillId="0" borderId="35" xfId="1" applyFont="1" applyBorder="1">
      <alignment vertical="center"/>
    </xf>
    <xf numFmtId="0" fontId="27" fillId="0" borderId="44" xfId="1" applyFont="1" applyBorder="1">
      <alignment vertical="center"/>
    </xf>
    <xf numFmtId="0" fontId="30" fillId="0" borderId="8" xfId="1" applyFont="1" applyBorder="1">
      <alignment vertical="center"/>
    </xf>
    <xf numFmtId="0" fontId="30" fillId="0" borderId="44" xfId="1" applyFont="1" applyBorder="1">
      <alignment vertical="center"/>
    </xf>
    <xf numFmtId="0" fontId="1" fillId="0" borderId="37" xfId="1" applyBorder="1" applyAlignment="1">
      <alignment horizontal="left" vertical="center" wrapText="1"/>
    </xf>
    <xf numFmtId="0" fontId="1" fillId="0" borderId="0" xfId="1" applyAlignment="1">
      <alignment horizontal="left" vertical="center" wrapText="1"/>
    </xf>
    <xf numFmtId="0" fontId="1" fillId="0" borderId="35" xfId="1" applyBorder="1" applyAlignment="1">
      <alignment horizontal="left" vertical="center" wrapText="1"/>
    </xf>
    <xf numFmtId="0" fontId="12" fillId="0" borderId="39" xfId="1" applyFont="1" applyBorder="1">
      <alignment vertical="center"/>
    </xf>
    <xf numFmtId="0" fontId="12" fillId="0" borderId="40" xfId="1" applyFont="1" applyBorder="1" applyAlignment="1">
      <alignment horizontal="left" vertical="center"/>
    </xf>
    <xf numFmtId="0" fontId="12" fillId="0" borderId="37" xfId="1" applyFont="1" applyBorder="1">
      <alignment vertical="center"/>
    </xf>
    <xf numFmtId="0" fontId="30" fillId="0" borderId="40" xfId="1" applyFont="1" applyBorder="1">
      <alignment vertical="center"/>
    </xf>
    <xf numFmtId="0" fontId="24" fillId="0" borderId="31" xfId="1" applyFont="1" applyBorder="1">
      <alignment vertical="center"/>
    </xf>
    <xf numFmtId="0" fontId="24" fillId="0" borderId="35" xfId="1" applyFont="1" applyBorder="1">
      <alignment vertical="center"/>
    </xf>
    <xf numFmtId="0" fontId="30" fillId="0" borderId="42" xfId="1" applyFont="1" applyBorder="1">
      <alignment vertical="center"/>
    </xf>
    <xf numFmtId="0" fontId="30" fillId="0" borderId="43" xfId="1" applyFont="1" applyBorder="1">
      <alignment vertical="center"/>
    </xf>
    <xf numFmtId="0" fontId="12" fillId="0" borderId="43" xfId="1" applyFont="1" applyBorder="1" applyAlignment="1">
      <alignment horizontal="right" vertical="center"/>
    </xf>
    <xf numFmtId="0" fontId="30" fillId="0" borderId="25" xfId="1" applyFont="1" applyBorder="1">
      <alignment vertical="center"/>
    </xf>
    <xf numFmtId="49" fontId="12" fillId="0" borderId="18" xfId="1" applyNumberFormat="1" applyFont="1" applyBorder="1">
      <alignment vertical="center"/>
    </xf>
    <xf numFmtId="0" fontId="31" fillId="0" borderId="0" xfId="1" applyFont="1">
      <alignment vertical="center"/>
    </xf>
    <xf numFmtId="0" fontId="1" fillId="0" borderId="18" xfId="1" applyBorder="1">
      <alignment vertical="center"/>
    </xf>
    <xf numFmtId="0" fontId="12" fillId="0" borderId="0" xfId="1" applyFont="1" applyAlignment="1">
      <alignment horizontal="center" vertical="top" textRotation="255"/>
    </xf>
    <xf numFmtId="0" fontId="22" fillId="0" borderId="40" xfId="1" applyFont="1" applyBorder="1" applyAlignment="1">
      <alignment horizontal="center" vertical="center"/>
    </xf>
    <xf numFmtId="0" fontId="12" fillId="0" borderId="40" xfId="1" applyFont="1" applyBorder="1" applyAlignment="1">
      <alignment horizontal="distributed" vertical="center"/>
    </xf>
    <xf numFmtId="0" fontId="12" fillId="0" borderId="41" xfId="1" applyFont="1" applyBorder="1" applyAlignment="1">
      <alignment horizontal="distributed" vertical="center"/>
    </xf>
    <xf numFmtId="0" fontId="27" fillId="0" borderId="39" xfId="1" applyFont="1" applyBorder="1">
      <alignment vertical="center"/>
    </xf>
    <xf numFmtId="0" fontId="12" fillId="0" borderId="34" xfId="1" applyFont="1" applyBorder="1" applyAlignment="1">
      <alignment vertical="top" textRotation="255"/>
    </xf>
    <xf numFmtId="0" fontId="11" fillId="0" borderId="0" xfId="1" applyFont="1" applyAlignment="1">
      <alignment horizontal="left" vertical="center"/>
    </xf>
    <xf numFmtId="0" fontId="12" fillId="0" borderId="57" xfId="1" applyFont="1" applyBorder="1" applyAlignment="1">
      <alignment horizontal="distributed" vertical="center"/>
    </xf>
    <xf numFmtId="0" fontId="27" fillId="0" borderId="48" xfId="1" applyFont="1" applyBorder="1">
      <alignment vertical="center"/>
    </xf>
    <xf numFmtId="0" fontId="17" fillId="0" borderId="0" xfId="1" applyFont="1">
      <alignment vertical="center"/>
    </xf>
    <xf numFmtId="0" fontId="17" fillId="0" borderId="36" xfId="1" applyFont="1" applyBorder="1" applyAlignment="1">
      <alignment vertical="center" shrinkToFit="1"/>
    </xf>
    <xf numFmtId="0" fontId="1" fillId="0" borderId="31" xfId="1" applyBorder="1">
      <alignment vertical="center"/>
    </xf>
    <xf numFmtId="0" fontId="27" fillId="0" borderId="33" xfId="1" applyFont="1" applyBorder="1">
      <alignment vertical="center"/>
    </xf>
    <xf numFmtId="0" fontId="12" fillId="0" borderId="28" xfId="1" applyFont="1" applyBorder="1">
      <alignment vertical="center"/>
    </xf>
    <xf numFmtId="49" fontId="12" fillId="0" borderId="0" xfId="1" applyNumberFormat="1" applyFont="1">
      <alignment vertical="center"/>
    </xf>
    <xf numFmtId="0" fontId="26" fillId="0" borderId="43" xfId="1" applyFont="1" applyBorder="1" applyProtection="1">
      <alignment vertical="center"/>
      <protection locked="0"/>
    </xf>
    <xf numFmtId="0" fontId="12" fillId="0" borderId="27" xfId="1" applyFont="1" applyBorder="1">
      <alignment vertical="center"/>
    </xf>
    <xf numFmtId="0" fontId="10" fillId="3" borderId="69" xfId="2" applyFont="1" applyFill="1" applyBorder="1" applyAlignment="1" applyProtection="1">
      <alignment horizontal="center" vertical="center"/>
      <protection locked="0"/>
    </xf>
    <xf numFmtId="0" fontId="12" fillId="0" borderId="70" xfId="1" applyFont="1" applyBorder="1">
      <alignment vertical="center"/>
    </xf>
    <xf numFmtId="0" fontId="35" fillId="0" borderId="0" xfId="1" applyFont="1">
      <alignment vertical="center"/>
    </xf>
    <xf numFmtId="0" fontId="27" fillId="0" borderId="46" xfId="1" applyFont="1" applyBorder="1">
      <alignment vertical="center"/>
    </xf>
    <xf numFmtId="0" fontId="10" fillId="3" borderId="46" xfId="2" applyFont="1" applyFill="1" applyBorder="1" applyAlignment="1" applyProtection="1">
      <alignment horizontal="center" vertical="center"/>
      <protection locked="0"/>
    </xf>
    <xf numFmtId="0" fontId="27" fillId="0" borderId="47" xfId="1" applyFont="1" applyBorder="1">
      <alignment vertical="center"/>
    </xf>
    <xf numFmtId="0" fontId="12" fillId="0" borderId="70" xfId="1" applyFont="1" applyBorder="1" applyAlignment="1">
      <alignment horizontal="left" vertical="center"/>
    </xf>
    <xf numFmtId="0" fontId="27" fillId="0" borderId="70" xfId="1" applyFont="1" applyBorder="1">
      <alignment vertical="center"/>
    </xf>
    <xf numFmtId="0" fontId="10" fillId="3" borderId="70" xfId="2" applyFont="1" applyFill="1" applyBorder="1" applyAlignment="1" applyProtection="1">
      <alignment horizontal="center" vertical="center"/>
      <protection locked="0"/>
    </xf>
    <xf numFmtId="0" fontId="27" fillId="0" borderId="71" xfId="1" applyFont="1" applyBorder="1">
      <alignment vertical="center"/>
    </xf>
    <xf numFmtId="0" fontId="1" fillId="0" borderId="0" xfId="1" applyProtection="1">
      <alignment vertical="center"/>
      <protection locked="0"/>
    </xf>
    <xf numFmtId="0" fontId="37" fillId="7" borderId="0" xfId="0" applyFont="1" applyFill="1" applyAlignment="1"/>
    <xf numFmtId="0" fontId="37" fillId="0" borderId="0" xfId="0" applyFont="1" applyAlignment="1"/>
    <xf numFmtId="0" fontId="37" fillId="7" borderId="0" xfId="0" applyFont="1" applyFill="1" applyAlignment="1">
      <alignment horizontal="right"/>
    </xf>
    <xf numFmtId="0" fontId="37" fillId="6" borderId="0" xfId="0" applyFont="1" applyFill="1" applyAlignment="1"/>
    <xf numFmtId="0" fontId="37" fillId="8" borderId="0" xfId="0" applyFont="1" applyFill="1" applyAlignment="1"/>
    <xf numFmtId="0" fontId="37" fillId="7" borderId="0" xfId="0" applyFont="1" applyFill="1" applyAlignment="1">
      <alignment horizontal="left"/>
    </xf>
    <xf numFmtId="0" fontId="37" fillId="6" borderId="0" xfId="0" applyFont="1" applyFill="1" applyAlignment="1">
      <alignment horizontal="left"/>
    </xf>
    <xf numFmtId="0" fontId="38" fillId="7" borderId="0" xfId="0" applyFont="1" applyFill="1" applyAlignment="1"/>
    <xf numFmtId="0" fontId="37" fillId="7" borderId="42" xfId="0" applyFont="1" applyFill="1" applyBorder="1" applyAlignment="1"/>
    <xf numFmtId="0" fontId="37" fillId="7" borderId="43" xfId="0" applyFont="1" applyFill="1" applyBorder="1" applyAlignment="1"/>
    <xf numFmtId="0" fontId="37" fillId="6" borderId="43" xfId="0" applyFont="1" applyFill="1" applyBorder="1" applyAlignment="1"/>
    <xf numFmtId="0" fontId="37" fillId="7" borderId="44" xfId="0" applyFont="1" applyFill="1" applyBorder="1" applyAlignment="1"/>
    <xf numFmtId="0" fontId="37" fillId="7" borderId="31" xfId="0" applyFont="1" applyFill="1" applyBorder="1" applyAlignment="1"/>
    <xf numFmtId="0" fontId="39" fillId="6" borderId="0" xfId="0" applyFont="1" applyFill="1" applyAlignment="1">
      <alignment horizontal="left" vertical="center"/>
    </xf>
    <xf numFmtId="0" fontId="39" fillId="7" borderId="42" xfId="0" applyFont="1" applyFill="1" applyBorder="1">
      <alignment vertical="center"/>
    </xf>
    <xf numFmtId="0" fontId="39" fillId="7" borderId="43" xfId="0" applyFont="1" applyFill="1" applyBorder="1" applyAlignment="1">
      <alignment horizontal="left" vertical="center"/>
    </xf>
    <xf numFmtId="0" fontId="39" fillId="7" borderId="43" xfId="0" applyFont="1" applyFill="1" applyBorder="1" applyAlignment="1">
      <alignment horizontal="center" vertical="center"/>
    </xf>
    <xf numFmtId="0" fontId="37" fillId="7" borderId="43" xfId="0" applyFont="1" applyFill="1" applyBorder="1">
      <alignment vertical="center"/>
    </xf>
    <xf numFmtId="0" fontId="37" fillId="7" borderId="44" xfId="0" applyFont="1" applyFill="1" applyBorder="1">
      <alignment vertical="center"/>
    </xf>
    <xf numFmtId="0" fontId="39" fillId="7" borderId="51" xfId="0" applyFont="1" applyFill="1" applyBorder="1" applyAlignment="1">
      <alignment horizontal="left" vertical="center"/>
    </xf>
    <xf numFmtId="0" fontId="39" fillId="7" borderId="51" xfId="0" applyFont="1" applyFill="1" applyBorder="1" applyAlignment="1">
      <alignment horizontal="center" vertical="center"/>
    </xf>
    <xf numFmtId="0" fontId="37" fillId="7" borderId="67" xfId="0" applyFont="1" applyFill="1" applyBorder="1" applyAlignment="1"/>
    <xf numFmtId="0" fontId="39" fillId="7" borderId="42" xfId="0" quotePrefix="1" applyFont="1" applyFill="1" applyBorder="1" applyAlignment="1">
      <alignment horizontal="right" vertical="center"/>
    </xf>
    <xf numFmtId="0" fontId="37" fillId="7" borderId="35" xfId="0" applyFont="1" applyFill="1" applyBorder="1" applyAlignment="1"/>
    <xf numFmtId="0" fontId="37" fillId="7" borderId="61" xfId="0" applyFont="1" applyFill="1" applyBorder="1" applyAlignment="1"/>
    <xf numFmtId="0" fontId="37" fillId="7" borderId="78" xfId="0" applyFont="1" applyFill="1" applyBorder="1" applyAlignment="1"/>
    <xf numFmtId="0" fontId="39" fillId="9" borderId="78" xfId="0" applyFont="1" applyFill="1" applyBorder="1">
      <alignment vertical="center"/>
    </xf>
    <xf numFmtId="0" fontId="39" fillId="7" borderId="0" xfId="0" applyFont="1" applyFill="1" applyAlignment="1">
      <alignment horizontal="left" vertical="center"/>
    </xf>
    <xf numFmtId="0" fontId="39" fillId="7" borderId="50" xfId="0" applyFont="1" applyFill="1" applyBorder="1" applyAlignment="1">
      <alignment horizontal="left" vertical="center"/>
    </xf>
    <xf numFmtId="0" fontId="37" fillId="7" borderId="50" xfId="0" applyFont="1" applyFill="1" applyBorder="1">
      <alignment vertical="center"/>
    </xf>
    <xf numFmtId="0" fontId="37" fillId="7" borderId="50" xfId="0" applyFont="1" applyFill="1" applyBorder="1" applyAlignment="1"/>
    <xf numFmtId="0" fontId="39" fillId="7" borderId="50" xfId="0" applyFont="1" applyFill="1" applyBorder="1" applyAlignment="1">
      <alignment horizontal="right" vertical="center"/>
    </xf>
    <xf numFmtId="0" fontId="39" fillId="7" borderId="31" xfId="0" applyFont="1" applyFill="1" applyBorder="1">
      <alignment vertical="center"/>
    </xf>
    <xf numFmtId="0" fontId="37" fillId="7" borderId="0" xfId="0" applyFont="1" applyFill="1">
      <alignment vertical="center"/>
    </xf>
    <xf numFmtId="0" fontId="37" fillId="7" borderId="79" xfId="0" applyFont="1" applyFill="1" applyBorder="1" applyAlignment="1">
      <alignment horizontal="center" vertical="center"/>
    </xf>
    <xf numFmtId="0" fontId="39" fillId="7" borderId="56" xfId="0" applyFont="1" applyFill="1" applyBorder="1" applyAlignment="1">
      <alignment horizontal="left" vertical="center"/>
    </xf>
    <xf numFmtId="0" fontId="39" fillId="7" borderId="68" xfId="0" applyFont="1" applyFill="1" applyBorder="1" applyAlignment="1">
      <alignment horizontal="center" vertical="center"/>
    </xf>
    <xf numFmtId="0" fontId="39" fillId="7" borderId="32" xfId="0" applyFont="1" applyFill="1" applyBorder="1" applyAlignment="1">
      <alignment horizontal="left" vertical="center"/>
    </xf>
    <xf numFmtId="0" fontId="39" fillId="7" borderId="0" xfId="0" applyFont="1" applyFill="1" applyAlignment="1">
      <alignment horizontal="right" vertical="center"/>
    </xf>
    <xf numFmtId="0" fontId="39" fillId="7" borderId="0" xfId="0" applyFont="1" applyFill="1" applyAlignment="1">
      <alignment horizontal="center" vertical="center"/>
    </xf>
    <xf numFmtId="0" fontId="39" fillId="7" borderId="0" xfId="0" applyFont="1" applyFill="1">
      <alignment vertical="center"/>
    </xf>
    <xf numFmtId="0" fontId="37" fillId="7" borderId="83" xfId="0" applyFont="1" applyFill="1" applyBorder="1" applyAlignment="1"/>
    <xf numFmtId="0" fontId="37" fillId="7" borderId="68" xfId="0" applyFont="1" applyFill="1" applyBorder="1" applyAlignment="1"/>
    <xf numFmtId="0" fontId="39" fillId="9" borderId="82" xfId="0" applyFont="1" applyFill="1" applyBorder="1">
      <alignment vertical="center"/>
    </xf>
    <xf numFmtId="0" fontId="37" fillId="7" borderId="56" xfId="0" applyFont="1" applyFill="1" applyBorder="1">
      <alignment vertical="center"/>
    </xf>
    <xf numFmtId="0" fontId="37" fillId="7" borderId="56" xfId="0" applyFont="1" applyFill="1" applyBorder="1" applyAlignment="1"/>
    <xf numFmtId="0" fontId="39" fillId="7" borderId="56" xfId="0" applyFont="1" applyFill="1" applyBorder="1" applyAlignment="1">
      <alignment horizontal="right" vertical="center"/>
    </xf>
    <xf numFmtId="0" fontId="37" fillId="7" borderId="31" xfId="0" applyFont="1" applyFill="1" applyBorder="1">
      <alignment vertical="center"/>
    </xf>
    <xf numFmtId="0" fontId="37" fillId="7" borderId="84" xfId="0" applyFont="1" applyFill="1" applyBorder="1" applyAlignment="1">
      <alignment horizontal="center" vertical="center" shrinkToFit="1"/>
    </xf>
    <xf numFmtId="0" fontId="37" fillId="7" borderId="54" xfId="0" applyFont="1" applyFill="1" applyBorder="1">
      <alignment vertical="center"/>
    </xf>
    <xf numFmtId="0" fontId="39" fillId="7" borderId="85" xfId="0" applyFont="1" applyFill="1" applyBorder="1" applyAlignment="1">
      <alignment horizontal="left" vertical="center"/>
    </xf>
    <xf numFmtId="0" fontId="39" fillId="7" borderId="50" xfId="0" applyFont="1" applyFill="1" applyBorder="1" applyAlignment="1">
      <alignment horizontal="center" vertical="center"/>
    </xf>
    <xf numFmtId="0" fontId="39" fillId="7" borderId="50" xfId="0" applyFont="1" applyFill="1" applyBorder="1">
      <alignment vertical="center"/>
    </xf>
    <xf numFmtId="0" fontId="39" fillId="7" borderId="84" xfId="0" applyFont="1" applyFill="1" applyBorder="1" applyAlignment="1">
      <alignment horizontal="left" vertical="center"/>
    </xf>
    <xf numFmtId="0" fontId="39" fillId="7" borderId="31" xfId="0" quotePrefix="1" applyFont="1" applyFill="1" applyBorder="1" applyAlignment="1">
      <alignment horizontal="right" vertical="center"/>
    </xf>
    <xf numFmtId="0" fontId="37" fillId="7" borderId="84" xfId="0" applyFont="1" applyFill="1" applyBorder="1" applyAlignment="1">
      <alignment horizontal="left" vertical="center" shrinkToFit="1"/>
    </xf>
    <xf numFmtId="0" fontId="40" fillId="7" borderId="52" xfId="0" applyFont="1" applyFill="1" applyBorder="1">
      <alignment vertical="center"/>
    </xf>
    <xf numFmtId="0" fontId="37" fillId="7" borderId="39" xfId="0" applyFont="1" applyFill="1" applyBorder="1">
      <alignment vertical="center"/>
    </xf>
    <xf numFmtId="0" fontId="39" fillId="7" borderId="40" xfId="0" applyFont="1" applyFill="1" applyBorder="1" applyAlignment="1">
      <alignment horizontal="left" vertical="center"/>
    </xf>
    <xf numFmtId="0" fontId="39" fillId="7" borderId="40" xfId="0" applyFont="1" applyFill="1" applyBorder="1" applyAlignment="1">
      <alignment horizontal="right" vertical="center"/>
    </xf>
    <xf numFmtId="0" fontId="39" fillId="7" borderId="40" xfId="0" applyFont="1" applyFill="1" applyBorder="1" applyAlignment="1">
      <alignment horizontal="center" vertical="center"/>
    </xf>
    <xf numFmtId="0" fontId="39" fillId="7" borderId="40" xfId="0" applyFont="1" applyFill="1" applyBorder="1">
      <alignment vertical="center"/>
    </xf>
    <xf numFmtId="0" fontId="0" fillId="7" borderId="31" xfId="0" applyFill="1" applyBorder="1" applyAlignment="1"/>
    <xf numFmtId="0" fontId="0" fillId="7" borderId="0" xfId="0" applyFill="1" applyAlignment="1"/>
    <xf numFmtId="0" fontId="39" fillId="7" borderId="46" xfId="0" applyFont="1" applyFill="1" applyBorder="1" applyAlignment="1">
      <alignment horizontal="left" vertical="center"/>
    </xf>
    <xf numFmtId="0" fontId="37" fillId="7" borderId="46" xfId="0" applyFont="1" applyFill="1" applyBorder="1">
      <alignment vertical="center"/>
    </xf>
    <xf numFmtId="0" fontId="37" fillId="7" borderId="46" xfId="0" applyFont="1" applyFill="1" applyBorder="1" applyAlignment="1"/>
    <xf numFmtId="0" fontId="39" fillId="7" borderId="46" xfId="0" applyFont="1" applyFill="1" applyBorder="1" applyAlignment="1">
      <alignment horizontal="right" vertical="center"/>
    </xf>
    <xf numFmtId="0" fontId="39" fillId="7" borderId="31" xfId="0" applyFont="1" applyFill="1" applyBorder="1" applyAlignment="1">
      <alignment horizontal="center" vertical="center"/>
    </xf>
    <xf numFmtId="0" fontId="39" fillId="7" borderId="84" xfId="0" applyFont="1" applyFill="1" applyBorder="1" applyAlignment="1">
      <alignment horizontal="left" vertical="center" shrinkToFit="1"/>
    </xf>
    <xf numFmtId="0" fontId="40" fillId="7" borderId="47" xfId="0" applyFont="1" applyFill="1" applyBorder="1">
      <alignment vertical="center"/>
    </xf>
    <xf numFmtId="0" fontId="37" fillId="7" borderId="84" xfId="0" applyFont="1" applyFill="1" applyBorder="1" applyAlignment="1"/>
    <xf numFmtId="0" fontId="41" fillId="7" borderId="0" xfId="0" applyFont="1" applyFill="1" applyAlignment="1">
      <alignment vertical="top"/>
    </xf>
    <xf numFmtId="0" fontId="41" fillId="6" borderId="0" xfId="0" applyFont="1" applyFill="1" applyAlignment="1">
      <alignment vertical="top"/>
    </xf>
    <xf numFmtId="0" fontId="41" fillId="7" borderId="0" xfId="0" applyFont="1" applyFill="1" applyAlignment="1">
      <alignment horizontal="left" vertical="top"/>
    </xf>
    <xf numFmtId="0" fontId="37" fillId="7" borderId="87" xfId="0" applyFont="1" applyFill="1" applyBorder="1" applyAlignment="1"/>
    <xf numFmtId="0" fontId="37" fillId="7" borderId="47" xfId="0" applyFont="1" applyFill="1" applyBorder="1" applyAlignment="1"/>
    <xf numFmtId="0" fontId="39" fillId="9" borderId="88" xfId="0" applyFont="1" applyFill="1" applyBorder="1">
      <alignment vertical="center"/>
    </xf>
    <xf numFmtId="0" fontId="37" fillId="7" borderId="40" xfId="0" applyFont="1" applyFill="1" applyBorder="1">
      <alignment vertical="center"/>
    </xf>
    <xf numFmtId="0" fontId="37" fillId="7" borderId="40" xfId="0" applyFont="1" applyFill="1" applyBorder="1" applyAlignment="1"/>
    <xf numFmtId="0" fontId="0" fillId="7" borderId="39" xfId="0" applyFill="1" applyBorder="1" applyAlignment="1"/>
    <xf numFmtId="0" fontId="0" fillId="7" borderId="40" xfId="0" applyFill="1" applyBorder="1" applyAlignment="1"/>
    <xf numFmtId="0" fontId="37" fillId="7" borderId="39" xfId="0" applyFont="1" applyFill="1" applyBorder="1" applyAlignment="1"/>
    <xf numFmtId="0" fontId="37" fillId="6" borderId="40" xfId="0" applyFont="1" applyFill="1" applyBorder="1" applyAlignment="1"/>
    <xf numFmtId="0" fontId="37" fillId="7" borderId="41" xfId="0" applyFont="1" applyFill="1" applyBorder="1" applyAlignment="1"/>
    <xf numFmtId="0" fontId="10" fillId="7" borderId="0" xfId="0" applyFont="1" applyFill="1" applyAlignment="1"/>
    <xf numFmtId="0" fontId="10" fillId="6" borderId="0" xfId="0" applyFont="1" applyFill="1" applyAlignment="1"/>
    <xf numFmtId="0" fontId="10" fillId="7" borderId="0" xfId="0" applyFont="1" applyFill="1">
      <alignment vertical="center"/>
    </xf>
    <xf numFmtId="0" fontId="10" fillId="7" borderId="0" xfId="0" applyFont="1" applyFill="1" applyAlignment="1">
      <alignment horizontal="left"/>
    </xf>
    <xf numFmtId="0" fontId="42" fillId="7" borderId="0" xfId="0" applyFont="1" applyFill="1" applyAlignment="1"/>
    <xf numFmtId="0" fontId="39" fillId="0" borderId="43" xfId="0" applyFont="1" applyBorder="1" applyAlignment="1">
      <alignment horizontal="center" vertical="top" textRotation="255" shrinkToFit="1"/>
    </xf>
    <xf numFmtId="0" fontId="37" fillId="7" borderId="61" xfId="0" applyFont="1" applyFill="1" applyBorder="1" applyAlignment="1">
      <alignment horizontal="centerContinuous" vertical="center"/>
    </xf>
    <xf numFmtId="0" fontId="37" fillId="0" borderId="43" xfId="0" applyFont="1" applyBorder="1" applyAlignment="1">
      <alignment horizontal="centerContinuous" vertical="center" shrinkToFit="1"/>
    </xf>
    <xf numFmtId="0" fontId="37" fillId="7" borderId="51" xfId="0" applyFont="1" applyFill="1" applyBorder="1" applyAlignment="1">
      <alignment horizontal="centerContinuous" vertical="center" shrinkToFit="1"/>
    </xf>
    <xf numFmtId="0" fontId="37" fillId="7" borderId="67" xfId="0" applyFont="1" applyFill="1" applyBorder="1" applyAlignment="1">
      <alignment horizontal="centerContinuous" vertical="center" shrinkToFit="1"/>
    </xf>
    <xf numFmtId="0" fontId="37" fillId="0" borderId="43" xfId="0" applyFont="1" applyBorder="1" applyAlignment="1">
      <alignment vertical="center" shrinkToFit="1"/>
    </xf>
    <xf numFmtId="0" fontId="37" fillId="0" borderId="51" xfId="0" applyFont="1" applyBorder="1" applyAlignment="1">
      <alignment horizontal="center" vertical="center" shrinkToFit="1"/>
    </xf>
    <xf numFmtId="0" fontId="37" fillId="0" borderId="78" xfId="0" applyFont="1" applyBorder="1" applyAlignment="1">
      <alignment horizontal="center" vertical="center" shrinkToFit="1"/>
    </xf>
    <xf numFmtId="0" fontId="39" fillId="10" borderId="0" xfId="0" applyFont="1" applyFill="1" applyAlignment="1">
      <alignment horizontal="center" vertical="top" textRotation="255" shrinkToFit="1"/>
    </xf>
    <xf numFmtId="0" fontId="37" fillId="7" borderId="97" xfId="0" applyFont="1" applyFill="1" applyBorder="1" applyAlignment="1">
      <alignment horizontal="center" vertical="center" shrinkToFit="1"/>
    </xf>
    <xf numFmtId="0" fontId="37" fillId="10" borderId="95" xfId="0" applyFont="1" applyFill="1" applyBorder="1" applyAlignment="1">
      <alignment horizontal="center" vertical="center" shrinkToFit="1"/>
    </xf>
    <xf numFmtId="0" fontId="37" fillId="7" borderId="98" xfId="0" applyFont="1" applyFill="1" applyBorder="1" applyAlignment="1">
      <alignment horizontal="center" vertical="center" shrinkToFit="1"/>
    </xf>
    <xf numFmtId="0" fontId="37" fillId="10" borderId="95" xfId="0" applyFont="1" applyFill="1" applyBorder="1" applyAlignment="1">
      <alignment vertical="center" shrinkToFit="1"/>
    </xf>
    <xf numFmtId="0" fontId="37" fillId="7" borderId="58" xfId="0" applyFont="1" applyFill="1" applyBorder="1" applyAlignment="1">
      <alignment horizontal="centerContinuous" vertical="center" shrinkToFit="1"/>
    </xf>
    <xf numFmtId="0" fontId="37" fillId="7" borderId="32" xfId="0" applyFont="1" applyFill="1" applyBorder="1" applyAlignment="1">
      <alignment horizontal="centerContinuous" vertical="center" shrinkToFit="1"/>
    </xf>
    <xf numFmtId="0" fontId="37" fillId="7" borderId="81" xfId="0" applyFont="1" applyFill="1" applyBorder="1" applyAlignment="1">
      <alignment horizontal="centerContinuous" vertical="center" shrinkToFit="1"/>
    </xf>
    <xf numFmtId="0" fontId="37" fillId="7" borderId="82" xfId="0" applyFont="1" applyFill="1" applyBorder="1" applyAlignment="1">
      <alignment horizontal="center" vertical="center" shrinkToFit="1"/>
    </xf>
    <xf numFmtId="0" fontId="37" fillId="10" borderId="93" xfId="0" applyFont="1" applyFill="1" applyBorder="1" applyAlignment="1">
      <alignment horizontal="center" vertical="center" shrinkToFit="1"/>
    </xf>
    <xf numFmtId="0" fontId="37" fillId="7" borderId="99" xfId="0" applyFont="1" applyFill="1" applyBorder="1" applyAlignment="1">
      <alignment horizontal="center" vertical="center" shrinkToFit="1"/>
    </xf>
    <xf numFmtId="0" fontId="37" fillId="10" borderId="32" xfId="0" applyFont="1" applyFill="1" applyBorder="1" applyAlignment="1">
      <alignment horizontal="center" vertical="center" shrinkToFit="1"/>
    </xf>
    <xf numFmtId="0" fontId="37" fillId="10" borderId="80" xfId="0" applyFont="1" applyFill="1" applyBorder="1" applyAlignment="1">
      <alignment vertical="center" shrinkToFit="1"/>
    </xf>
    <xf numFmtId="0" fontId="37" fillId="10" borderId="83" xfId="0" applyFont="1" applyFill="1" applyBorder="1" applyAlignment="1">
      <alignment horizontal="center" vertical="center" shrinkToFit="1"/>
    </xf>
    <xf numFmtId="0" fontId="37" fillId="10" borderId="56" xfId="0" applyFont="1" applyFill="1" applyBorder="1" applyAlignment="1">
      <alignment horizontal="center" vertical="center" shrinkToFit="1"/>
    </xf>
    <xf numFmtId="0" fontId="37" fillId="7" borderId="53" xfId="0" applyFont="1" applyFill="1" applyBorder="1" applyAlignment="1">
      <alignment vertical="center" shrinkToFit="1"/>
    </xf>
    <xf numFmtId="0" fontId="37" fillId="0" borderId="56" xfId="0" applyFont="1" applyBorder="1" applyAlignment="1">
      <alignment horizontal="center" vertical="center" shrinkToFit="1"/>
    </xf>
    <xf numFmtId="0" fontId="39" fillId="7" borderId="56" xfId="0" applyFont="1" applyFill="1" applyBorder="1" applyAlignment="1">
      <alignment vertical="center" shrinkToFit="1"/>
    </xf>
    <xf numFmtId="0" fontId="39" fillId="7" borderId="81" xfId="0" applyFont="1" applyFill="1" applyBorder="1" applyAlignment="1">
      <alignment vertical="center" shrinkToFit="1"/>
    </xf>
    <xf numFmtId="0" fontId="37" fillId="0" borderId="81" xfId="0" applyFont="1" applyBorder="1" applyAlignment="1">
      <alignment horizontal="center" vertical="center" shrinkToFit="1"/>
    </xf>
    <xf numFmtId="0" fontId="39" fillId="7" borderId="31" xfId="0" applyFont="1" applyFill="1" applyBorder="1" applyAlignment="1">
      <alignment vertical="top" textRotation="255"/>
    </xf>
    <xf numFmtId="0" fontId="39" fillId="7" borderId="84" xfId="0" applyFont="1" applyFill="1" applyBorder="1" applyAlignment="1">
      <alignment horizontal="center" vertical="top" textRotation="255"/>
    </xf>
    <xf numFmtId="0" fontId="39" fillId="7" borderId="0" xfId="0" applyFont="1" applyFill="1" applyAlignment="1">
      <alignment vertical="top" textRotation="255"/>
    </xf>
    <xf numFmtId="0" fontId="39" fillId="7" borderId="0" xfId="0" applyFont="1" applyFill="1" applyAlignment="1">
      <alignment horizontal="center" vertical="top" textRotation="255"/>
    </xf>
    <xf numFmtId="0" fontId="37" fillId="0" borderId="110" xfId="0" applyFont="1" applyBorder="1" applyAlignment="1">
      <alignment horizontal="left"/>
    </xf>
    <xf numFmtId="0" fontId="39" fillId="7" borderId="31" xfId="0" applyFont="1" applyFill="1" applyBorder="1" applyAlignment="1">
      <alignment horizontal="center" vertical="top" textRotation="255"/>
    </xf>
    <xf numFmtId="0" fontId="43" fillId="0" borderId="110" xfId="0" applyFont="1" applyBorder="1" applyAlignment="1">
      <alignment horizontal="center" vertical="center" shrinkToFit="1"/>
    </xf>
    <xf numFmtId="0" fontId="43" fillId="0" borderId="108" xfId="0" quotePrefix="1" applyFont="1" applyBorder="1" applyAlignment="1" applyProtection="1">
      <alignment horizontal="center" vertical="center" shrinkToFit="1"/>
      <protection locked="0"/>
    </xf>
    <xf numFmtId="0" fontId="43" fillId="0" borderId="9" xfId="0" quotePrefix="1" applyFont="1" applyBorder="1" applyAlignment="1" applyProtection="1">
      <alignment horizontal="center" vertical="center" shrinkToFit="1"/>
      <protection locked="0"/>
    </xf>
    <xf numFmtId="0" fontId="43" fillId="0" borderId="117" xfId="0" applyFont="1" applyBorder="1" applyAlignment="1" applyProtection="1">
      <alignment horizontal="center" vertical="center" shrinkToFit="1"/>
      <protection locked="0"/>
    </xf>
    <xf numFmtId="0" fontId="43" fillId="0" borderId="107" xfId="0" applyFont="1" applyBorder="1" applyAlignment="1" applyProtection="1">
      <alignment horizontal="center" vertical="center" shrinkToFit="1"/>
      <protection locked="0"/>
    </xf>
    <xf numFmtId="0" fontId="43" fillId="0" borderId="118" xfId="0" quotePrefix="1" applyFont="1" applyBorder="1" applyAlignment="1" applyProtection="1">
      <alignment horizontal="center" vertical="center" shrinkToFit="1"/>
      <protection locked="0"/>
    </xf>
    <xf numFmtId="0" fontId="43" fillId="0" borderId="108" xfId="0" applyFont="1" applyBorder="1" applyAlignment="1" applyProtection="1">
      <alignment horizontal="center" vertical="center" shrinkToFit="1"/>
      <protection locked="0"/>
    </xf>
    <xf numFmtId="0" fontId="43" fillId="0" borderId="108" xfId="0" quotePrefix="1" applyFont="1" applyBorder="1" applyAlignment="1" applyProtection="1">
      <alignment vertical="center" shrinkToFit="1"/>
      <protection locked="0"/>
    </xf>
    <xf numFmtId="0" fontId="10" fillId="0" borderId="118" xfId="0" applyFont="1" applyBorder="1" applyAlignment="1" applyProtection="1">
      <alignment horizontal="center" vertical="center" shrinkToFit="1"/>
      <protection locked="0"/>
    </xf>
    <xf numFmtId="0" fontId="43" fillId="0" borderId="109" xfId="0" quotePrefix="1" applyFont="1" applyBorder="1" applyAlignment="1" applyProtection="1">
      <alignment horizontal="center" vertical="center" shrinkToFit="1"/>
      <protection locked="0"/>
    </xf>
    <xf numFmtId="0" fontId="43" fillId="0" borderId="7" xfId="0" quotePrefix="1" applyFont="1" applyBorder="1" applyAlignment="1" applyProtection="1">
      <alignment horizontal="center" vertical="center" shrinkToFit="1"/>
      <protection locked="0"/>
    </xf>
    <xf numFmtId="0" fontId="43" fillId="0" borderId="117" xfId="0" quotePrefix="1" applyFont="1" applyBorder="1" applyAlignment="1" applyProtection="1">
      <alignment horizontal="center" vertical="center" shrinkToFit="1"/>
      <protection locked="0"/>
    </xf>
    <xf numFmtId="0" fontId="43" fillId="7" borderId="108" xfId="0" quotePrefix="1" applyFont="1" applyFill="1" applyBorder="1" applyAlignment="1" applyProtection="1">
      <alignment horizontal="center" vertical="center" shrinkToFit="1"/>
      <protection locked="0"/>
    </xf>
    <xf numFmtId="0" fontId="43" fillId="7" borderId="117" xfId="0" quotePrefix="1" applyFont="1" applyFill="1" applyBorder="1" applyAlignment="1" applyProtection="1">
      <alignment horizontal="center" vertical="center" shrinkToFit="1"/>
      <protection locked="0"/>
    </xf>
    <xf numFmtId="0" fontId="43" fillId="0" borderId="107" xfId="0" quotePrefix="1" applyFont="1" applyBorder="1" applyAlignment="1" applyProtection="1">
      <alignment horizontal="center" vertical="center" shrinkToFit="1"/>
      <protection locked="0"/>
    </xf>
    <xf numFmtId="0" fontId="43" fillId="0" borderId="110" xfId="0" quotePrefix="1" applyFont="1" applyBorder="1" applyAlignment="1" applyProtection="1">
      <alignment horizontal="center" vertical="center" shrinkToFit="1"/>
      <protection locked="0"/>
    </xf>
    <xf numFmtId="49" fontId="43" fillId="0" borderId="108" xfId="0" applyNumberFormat="1" applyFont="1" applyBorder="1" applyAlignment="1" applyProtection="1">
      <alignment horizontal="center" vertical="center" shrinkToFit="1"/>
      <protection locked="0"/>
    </xf>
    <xf numFmtId="0" fontId="43" fillId="0" borderId="109" xfId="0" applyFont="1" applyBorder="1" applyAlignment="1" applyProtection="1">
      <alignment horizontal="center" vertical="center" shrinkToFit="1"/>
      <protection locked="0"/>
    </xf>
    <xf numFmtId="0" fontId="10" fillId="0" borderId="108" xfId="0" applyFont="1" applyBorder="1" applyAlignment="1" applyProtection="1">
      <alignment horizontal="center" vertical="center" shrinkToFit="1"/>
      <protection locked="0"/>
    </xf>
    <xf numFmtId="0" fontId="10" fillId="0" borderId="109" xfId="0" applyFont="1" applyBorder="1" applyAlignment="1" applyProtection="1">
      <alignment horizontal="center" vertical="center" shrinkToFit="1"/>
      <protection locked="0"/>
    </xf>
    <xf numFmtId="0" fontId="43" fillId="0" borderId="7" xfId="0" applyFont="1" applyBorder="1" applyAlignment="1" applyProtection="1">
      <alignment horizontal="center" vertical="center" shrinkToFit="1"/>
      <protection locked="0"/>
    </xf>
    <xf numFmtId="0" fontId="43" fillId="7" borderId="108" xfId="0" applyFont="1" applyFill="1" applyBorder="1" applyAlignment="1" applyProtection="1">
      <alignment horizontal="center" vertical="center" shrinkToFit="1"/>
      <protection locked="0"/>
    </xf>
    <xf numFmtId="0" fontId="43" fillId="0" borderId="78" xfId="0" applyFont="1" applyBorder="1" applyAlignment="1">
      <alignment horizontal="center" vertical="center" shrinkToFit="1"/>
    </xf>
    <xf numFmtId="0" fontId="43" fillId="8" borderId="9" xfId="0" quotePrefix="1" applyFont="1" applyFill="1" applyBorder="1" applyAlignment="1" applyProtection="1">
      <alignment horizontal="center" vertical="center" shrinkToFit="1"/>
      <protection locked="0"/>
    </xf>
    <xf numFmtId="0" fontId="43" fillId="7" borderId="117" xfId="0" applyFont="1" applyFill="1" applyBorder="1" applyAlignment="1" applyProtection="1">
      <alignment horizontal="center" vertical="center" shrinkToFit="1"/>
      <protection locked="0"/>
    </xf>
    <xf numFmtId="0" fontId="43" fillId="8" borderId="107" xfId="0" applyFont="1" applyFill="1" applyBorder="1" applyAlignment="1" applyProtection="1">
      <alignment horizontal="center" vertical="center" shrinkToFit="1"/>
      <protection locked="0"/>
    </xf>
    <xf numFmtId="0" fontId="43" fillId="8" borderId="118" xfId="0" quotePrefix="1" applyFont="1" applyFill="1" applyBorder="1" applyAlignment="1" applyProtection="1">
      <alignment horizontal="center" vertical="center" shrinkToFit="1"/>
      <protection locked="0"/>
    </xf>
    <xf numFmtId="0" fontId="43" fillId="8" borderId="108" xfId="0" applyFont="1" applyFill="1" applyBorder="1" applyAlignment="1" applyProtection="1">
      <alignment horizontal="center" vertical="center" shrinkToFit="1"/>
      <protection locked="0"/>
    </xf>
    <xf numFmtId="0" fontId="10" fillId="8" borderId="118" xfId="0" applyFont="1" applyFill="1" applyBorder="1" applyAlignment="1" applyProtection="1">
      <alignment horizontal="center" vertical="center" shrinkToFit="1"/>
      <protection locked="0"/>
    </xf>
    <xf numFmtId="0" fontId="43" fillId="8" borderId="7" xfId="0" quotePrefix="1" applyFont="1" applyFill="1" applyBorder="1" applyAlignment="1" applyProtection="1">
      <alignment horizontal="center" vertical="center" shrinkToFit="1"/>
      <protection locked="0"/>
    </xf>
    <xf numFmtId="0" fontId="43" fillId="8" borderId="108" xfId="0" quotePrefix="1" applyFont="1" applyFill="1" applyBorder="1" applyAlignment="1" applyProtection="1">
      <alignment horizontal="center" vertical="center" shrinkToFit="1"/>
      <protection locked="0"/>
    </xf>
    <xf numFmtId="0" fontId="43" fillId="7" borderId="107" xfId="0" quotePrefix="1" applyFont="1" applyFill="1" applyBorder="1" applyAlignment="1" applyProtection="1">
      <alignment horizontal="center" vertical="center" shrinkToFit="1"/>
      <protection locked="0"/>
    </xf>
    <xf numFmtId="0" fontId="43" fillId="8" borderId="110" xfId="0" quotePrefix="1" applyFont="1" applyFill="1" applyBorder="1" applyAlignment="1" applyProtection="1">
      <alignment horizontal="center" vertical="center" shrinkToFit="1"/>
      <protection locked="0"/>
    </xf>
    <xf numFmtId="0" fontId="43" fillId="8" borderId="107" xfId="0" quotePrefix="1" applyFont="1" applyFill="1" applyBorder="1" applyAlignment="1" applyProtection="1">
      <alignment horizontal="center" vertical="center" shrinkToFit="1"/>
      <protection locked="0"/>
    </xf>
    <xf numFmtId="0" fontId="43" fillId="7" borderId="109" xfId="0" applyFont="1" applyFill="1" applyBorder="1" applyAlignment="1" applyProtection="1">
      <alignment horizontal="center" vertical="center" shrinkToFit="1"/>
      <protection locked="0"/>
    </xf>
    <xf numFmtId="0" fontId="43" fillId="8" borderId="7" xfId="0" applyFont="1" applyFill="1" applyBorder="1" applyAlignment="1" applyProtection="1">
      <alignment horizontal="center" vertical="center" shrinkToFit="1"/>
      <protection locked="0"/>
    </xf>
    <xf numFmtId="0" fontId="43" fillId="8" borderId="117" xfId="0" quotePrefix="1" applyFont="1" applyFill="1" applyBorder="1" applyAlignment="1" applyProtection="1">
      <alignment horizontal="center" vertical="center" shrinkToFit="1"/>
      <protection locked="0"/>
    </xf>
    <xf numFmtId="0" fontId="43" fillId="8" borderId="109" xfId="0" quotePrefix="1" applyFont="1" applyFill="1" applyBorder="1" applyAlignment="1" applyProtection="1">
      <alignment horizontal="center" vertical="center" shrinkToFit="1"/>
      <protection locked="0"/>
    </xf>
    <xf numFmtId="0" fontId="25" fillId="0" borderId="0" xfId="1" applyFont="1" applyProtection="1">
      <alignment vertical="center"/>
      <protection locked="0"/>
    </xf>
    <xf numFmtId="0" fontId="16" fillId="0" borderId="0" xfId="2" applyFont="1" applyAlignment="1" applyProtection="1">
      <alignment vertical="center" wrapText="1"/>
      <protection locked="0"/>
    </xf>
    <xf numFmtId="0" fontId="10" fillId="0" borderId="0" xfId="4" applyFont="1" applyAlignment="1" applyProtection="1">
      <alignment vertical="center"/>
      <protection locked="0"/>
    </xf>
    <xf numFmtId="0" fontId="44" fillId="0" borderId="0" xfId="4" applyFont="1" applyAlignment="1">
      <alignment horizontal="left" vertical="center"/>
    </xf>
    <xf numFmtId="0" fontId="2" fillId="0" borderId="0" xfId="4" applyFont="1" applyAlignment="1">
      <alignment horizontal="center" vertical="center"/>
    </xf>
    <xf numFmtId="0" fontId="2" fillId="0" borderId="0" xfId="4" applyFont="1" applyAlignment="1">
      <alignment vertical="center"/>
    </xf>
    <xf numFmtId="0" fontId="16" fillId="0" borderId="0" xfId="4" applyFont="1" applyAlignment="1" applyProtection="1">
      <alignment vertical="center"/>
      <protection locked="0"/>
    </xf>
    <xf numFmtId="0" fontId="10" fillId="0" borderId="0" xfId="4" applyFont="1" applyAlignment="1" applyProtection="1">
      <alignment horizontal="center" vertical="center"/>
      <protection locked="0"/>
    </xf>
    <xf numFmtId="0" fontId="43" fillId="11" borderId="117" xfId="0" quotePrefix="1" applyFont="1" applyFill="1" applyBorder="1" applyAlignment="1" applyProtection="1">
      <alignment horizontal="center" vertical="center" shrinkToFit="1"/>
      <protection locked="0"/>
    </xf>
    <xf numFmtId="0" fontId="43" fillId="11" borderId="109" xfId="0" quotePrefix="1" applyFont="1" applyFill="1" applyBorder="1" applyAlignment="1" applyProtection="1">
      <alignment horizontal="center" vertical="center" shrinkToFit="1"/>
      <protection locked="0"/>
    </xf>
    <xf numFmtId="0" fontId="10" fillId="0" borderId="31" xfId="2" applyFont="1" applyBorder="1" applyAlignment="1" applyProtection="1">
      <alignment horizontal="center" vertical="center"/>
      <protection locked="0"/>
    </xf>
    <xf numFmtId="0" fontId="10" fillId="0" borderId="39" xfId="2" applyFont="1" applyBorder="1" applyAlignment="1" applyProtection="1">
      <alignment horizontal="center" vertical="center"/>
      <protection locked="0"/>
    </xf>
    <xf numFmtId="0" fontId="10" fillId="0" borderId="0" xfId="2" applyFont="1" applyAlignment="1" applyProtection="1">
      <alignment horizontal="center" vertical="center"/>
      <protection locked="0"/>
    </xf>
    <xf numFmtId="0" fontId="12" fillId="0" borderId="0" xfId="1" applyFont="1" applyAlignment="1" applyProtection="1">
      <alignment horizontal="left" vertical="center" shrinkToFit="1"/>
      <protection locked="0"/>
    </xf>
    <xf numFmtId="0" fontId="1" fillId="0" borderId="38" xfId="1" applyBorder="1">
      <alignment vertical="center"/>
    </xf>
    <xf numFmtId="0" fontId="10" fillId="0" borderId="24" xfId="2" applyFont="1" applyBorder="1" applyAlignment="1" applyProtection="1">
      <alignment horizontal="center" vertical="center"/>
      <protection locked="0"/>
    </xf>
    <xf numFmtId="0" fontId="10" fillId="0" borderId="17" xfId="2" applyFont="1" applyBorder="1" applyAlignment="1" applyProtection="1">
      <alignment horizontal="center" vertical="center"/>
      <protection locked="0"/>
    </xf>
    <xf numFmtId="0" fontId="17" fillId="0" borderId="18" xfId="1" applyFont="1" applyBorder="1" applyAlignment="1">
      <alignment vertical="center" shrinkToFit="1"/>
    </xf>
    <xf numFmtId="0" fontId="17" fillId="0" borderId="20" xfId="1" applyFont="1" applyBorder="1" applyAlignment="1">
      <alignment vertical="center" shrinkToFit="1"/>
    </xf>
    <xf numFmtId="0" fontId="10" fillId="3" borderId="4" xfId="2" applyFont="1" applyFill="1" applyBorder="1" applyAlignment="1" applyProtection="1">
      <alignment horizontal="center" vertical="center"/>
      <protection locked="0"/>
    </xf>
    <xf numFmtId="0" fontId="12" fillId="0" borderId="2" xfId="1" applyFont="1" applyBorder="1" applyAlignment="1">
      <alignment horizontal="left" vertical="center"/>
    </xf>
    <xf numFmtId="0" fontId="12" fillId="0" borderId="2" xfId="1" applyFont="1" applyBorder="1">
      <alignment vertical="center"/>
    </xf>
    <xf numFmtId="0" fontId="1" fillId="0" borderId="25" xfId="1" applyBorder="1">
      <alignment vertical="center"/>
    </xf>
    <xf numFmtId="0" fontId="52" fillId="0" borderId="0" xfId="8" applyNumberFormat="1" applyFont="1">
      <alignment vertical="center"/>
    </xf>
    <xf numFmtId="0" fontId="51" fillId="0" borderId="0" xfId="8" applyNumberFormat="1">
      <alignment vertical="center"/>
    </xf>
    <xf numFmtId="0" fontId="53" fillId="16" borderId="110" xfId="8" applyNumberFormat="1" applyFont="1" applyFill="1" applyBorder="1" applyAlignment="1" applyProtection="1">
      <alignment horizontal="center" vertical="center"/>
      <protection locked="0" hidden="1"/>
    </xf>
    <xf numFmtId="0" fontId="54" fillId="12" borderId="110" xfId="8" applyNumberFormat="1" applyFont="1" applyFill="1" applyBorder="1" applyProtection="1">
      <alignment vertical="center"/>
      <protection locked="0" hidden="1"/>
    </xf>
    <xf numFmtId="0" fontId="56" fillId="0" borderId="0" xfId="8" applyNumberFormat="1" applyFont="1">
      <alignment vertical="center"/>
    </xf>
    <xf numFmtId="0" fontId="57" fillId="0" borderId="0" xfId="8" applyNumberFormat="1" applyFont="1">
      <alignment vertical="center"/>
    </xf>
    <xf numFmtId="9" fontId="58" fillId="0" borderId="0" xfId="8" applyFont="1">
      <alignment vertical="center"/>
    </xf>
    <xf numFmtId="9" fontId="34" fillId="0" borderId="0" xfId="8" applyFont="1">
      <alignment vertical="center"/>
    </xf>
    <xf numFmtId="9" fontId="59" fillId="0" borderId="0" xfId="8" applyFont="1">
      <alignment vertical="center"/>
    </xf>
    <xf numFmtId="0" fontId="54" fillId="14" borderId="110" xfId="8" applyNumberFormat="1" applyFont="1" applyFill="1" applyBorder="1" applyAlignment="1" applyProtection="1">
      <alignment horizontal="right" vertical="center"/>
      <protection locked="0" hidden="1"/>
    </xf>
    <xf numFmtId="0" fontId="16" fillId="0" borderId="0" xfId="2" applyFont="1" applyProtection="1">
      <alignment vertical="center"/>
      <protection locked="0"/>
    </xf>
    <xf numFmtId="0" fontId="37" fillId="7" borderId="79" xfId="0" applyFont="1" applyFill="1" applyBorder="1">
      <alignment vertical="center"/>
    </xf>
    <xf numFmtId="0" fontId="37" fillId="7" borderId="68" xfId="0" applyFont="1" applyFill="1" applyBorder="1">
      <alignment vertical="center"/>
    </xf>
    <xf numFmtId="0" fontId="37" fillId="7" borderId="44" xfId="0" applyFont="1" applyFill="1" applyBorder="1" applyAlignment="1">
      <alignment horizontal="right" vertical="center"/>
    </xf>
    <xf numFmtId="0" fontId="12" fillId="0" borderId="35" xfId="1" applyFont="1" applyBorder="1" applyAlignment="1" applyProtection="1">
      <alignment horizontal="left" vertical="center" shrinkToFit="1"/>
      <protection locked="0"/>
    </xf>
    <xf numFmtId="0" fontId="12" fillId="2" borderId="0" xfId="1" applyFont="1" applyFill="1" applyAlignment="1" applyProtection="1">
      <alignment horizontal="left" vertical="center" shrinkToFit="1"/>
      <protection locked="0"/>
    </xf>
    <xf numFmtId="0" fontId="12" fillId="2" borderId="35" xfId="1" applyFont="1" applyFill="1" applyBorder="1" applyAlignment="1" applyProtection="1">
      <alignment horizontal="left" vertical="center" shrinkToFit="1"/>
      <protection locked="0"/>
    </xf>
    <xf numFmtId="0" fontId="19" fillId="0" borderId="31" xfId="1" applyFont="1" applyBorder="1" applyAlignment="1">
      <alignment horizontal="center" vertical="center" wrapText="1"/>
    </xf>
    <xf numFmtId="0" fontId="19" fillId="0" borderId="38" xfId="1" applyFont="1" applyBorder="1" applyAlignment="1">
      <alignment horizontal="center" vertical="center" wrapText="1"/>
    </xf>
    <xf numFmtId="0" fontId="10" fillId="0" borderId="40" xfId="2" applyFont="1" applyBorder="1" applyAlignment="1" applyProtection="1">
      <alignment horizontal="center" vertical="center"/>
      <protection locked="0"/>
    </xf>
    <xf numFmtId="0" fontId="10" fillId="0" borderId="43" xfId="2" applyFont="1" applyBorder="1" applyAlignment="1" applyProtection="1">
      <alignment horizontal="center" vertical="center"/>
      <protection locked="0"/>
    </xf>
    <xf numFmtId="0" fontId="10" fillId="3" borderId="24" xfId="2" applyFont="1" applyFill="1" applyBorder="1" applyAlignment="1" applyProtection="1">
      <alignment horizontal="center" vertical="center"/>
      <protection locked="0"/>
    </xf>
    <xf numFmtId="0" fontId="14" fillId="0" borderId="0" xfId="4"/>
    <xf numFmtId="0" fontId="10" fillId="3" borderId="18" xfId="2" applyFont="1" applyFill="1" applyBorder="1" applyAlignment="1" applyProtection="1">
      <alignment horizontal="center" vertical="center"/>
      <protection locked="0"/>
    </xf>
    <xf numFmtId="0" fontId="12" fillId="0" borderId="25" xfId="1" applyFont="1" applyBorder="1" applyAlignment="1" applyProtection="1">
      <alignment vertical="center" shrinkToFit="1"/>
      <protection locked="0"/>
    </xf>
    <xf numFmtId="0" fontId="16" fillId="0" borderId="0" xfId="1" applyFont="1" applyAlignment="1" applyProtection="1">
      <alignment vertical="center" shrinkToFit="1"/>
      <protection locked="0"/>
    </xf>
    <xf numFmtId="0" fontId="12" fillId="0" borderId="25" xfId="1" applyFont="1" applyBorder="1" applyAlignment="1">
      <alignment horizontal="distributed" vertical="center"/>
    </xf>
    <xf numFmtId="0" fontId="12" fillId="0" borderId="26" xfId="1" applyFont="1" applyBorder="1" applyAlignment="1">
      <alignment horizontal="distributed" vertical="center"/>
    </xf>
    <xf numFmtId="0" fontId="12" fillId="0" borderId="24" xfId="1" applyFont="1" applyBorder="1" applyAlignment="1">
      <alignment horizontal="distributed" vertical="center"/>
    </xf>
    <xf numFmtId="0" fontId="1" fillId="0" borderId="40" xfId="1" applyBorder="1" applyAlignment="1">
      <alignment horizontal="distributed" vertical="center"/>
    </xf>
    <xf numFmtId="0" fontId="1" fillId="0" borderId="41" xfId="1" applyBorder="1" applyAlignment="1">
      <alignment horizontal="distributed" vertical="center"/>
    </xf>
    <xf numFmtId="0" fontId="12" fillId="0" borderId="54" xfId="1" applyFont="1" applyBorder="1" applyAlignment="1">
      <alignment horizontal="distributed" vertical="center"/>
    </xf>
    <xf numFmtId="0" fontId="12" fillId="0" borderId="50" xfId="1" applyFont="1" applyBorder="1" applyAlignment="1">
      <alignment horizontal="distributed" vertical="center"/>
    </xf>
    <xf numFmtId="0" fontId="12" fillId="0" borderId="52" xfId="1" applyFont="1" applyBorder="1" applyAlignment="1">
      <alignment horizontal="distributed" vertical="center"/>
    </xf>
    <xf numFmtId="0" fontId="52" fillId="0" borderId="110" xfId="8" applyNumberFormat="1" applyFont="1" applyBorder="1">
      <alignment vertical="center"/>
    </xf>
    <xf numFmtId="0" fontId="43" fillId="7" borderId="110" xfId="0" applyFont="1" applyFill="1" applyBorder="1" applyAlignment="1" applyProtection="1">
      <alignment horizontal="center" vertical="center" shrinkToFit="1"/>
      <protection locked="0"/>
    </xf>
    <xf numFmtId="0" fontId="12" fillId="0" borderId="28" xfId="1" applyFont="1" applyBorder="1" applyAlignment="1">
      <alignment horizontal="distributed" vertical="center"/>
    </xf>
    <xf numFmtId="0" fontId="12" fillId="0" borderId="2" xfId="1" applyFont="1" applyBorder="1" applyAlignment="1">
      <alignment horizontal="center" vertical="center"/>
    </xf>
    <xf numFmtId="0" fontId="12" fillId="0" borderId="3" xfId="1" applyFont="1" applyBorder="1" applyAlignment="1">
      <alignment horizontal="center" vertical="center"/>
    </xf>
    <xf numFmtId="0" fontId="10" fillId="12" borderId="31" xfId="2" applyFont="1" applyFill="1" applyBorder="1" applyAlignment="1">
      <alignment horizontal="center" vertical="center"/>
    </xf>
    <xf numFmtId="0" fontId="10" fillId="12" borderId="42" xfId="2" applyFont="1" applyFill="1" applyBorder="1" applyAlignment="1">
      <alignment horizontal="center" vertical="center"/>
    </xf>
    <xf numFmtId="0" fontId="10" fillId="12" borderId="53" xfId="2" applyFont="1" applyFill="1" applyBorder="1" applyAlignment="1">
      <alignment horizontal="center" vertical="center"/>
    </xf>
    <xf numFmtId="0" fontId="10" fillId="12" borderId="54" xfId="2" applyFont="1" applyFill="1" applyBorder="1" applyAlignment="1">
      <alignment horizontal="center" vertical="center"/>
    </xf>
    <xf numFmtId="0" fontId="10" fillId="12" borderId="55" xfId="2" applyFont="1" applyFill="1" applyBorder="1" applyAlignment="1">
      <alignment horizontal="center" vertical="center"/>
    </xf>
    <xf numFmtId="0" fontId="37" fillId="14" borderId="80" xfId="0" applyFont="1" applyFill="1" applyBorder="1" applyAlignment="1" applyProtection="1">
      <alignment horizontal="center" vertical="center"/>
      <protection locked="0"/>
    </xf>
    <xf numFmtId="0" fontId="37" fillId="12" borderId="80"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right" vertical="center"/>
    </xf>
    <xf numFmtId="0" fontId="63" fillId="12" borderId="0" xfId="0" applyFont="1" applyFill="1" applyAlignment="1">
      <alignment horizontal="right" vertical="center"/>
    </xf>
    <xf numFmtId="0" fontId="64" fillId="12" borderId="0" xfId="0" applyFont="1" applyFill="1" applyAlignment="1">
      <alignment horizontal="center" vertical="center"/>
    </xf>
    <xf numFmtId="0" fontId="63" fillId="0" borderId="0" xfId="0" applyFont="1" applyAlignment="1">
      <alignment horizontal="right" vertical="center"/>
    </xf>
    <xf numFmtId="0" fontId="66" fillId="0" borderId="0" xfId="0" applyFont="1" applyAlignment="1">
      <alignment horizontal="right" vertical="center"/>
    </xf>
    <xf numFmtId="0" fontId="64" fillId="0" borderId="0" xfId="0" applyFont="1" applyAlignment="1">
      <alignment horizontal="center" vertical="center"/>
    </xf>
    <xf numFmtId="0" fontId="64" fillId="0" borderId="0" xfId="0" applyFont="1">
      <alignment vertical="center"/>
    </xf>
    <xf numFmtId="0" fontId="65" fillId="0" borderId="0" xfId="0" applyFont="1" applyAlignment="1">
      <alignment horizontal="center" vertical="center"/>
    </xf>
    <xf numFmtId="0" fontId="14" fillId="0" borderId="93" xfId="4" applyBorder="1"/>
    <xf numFmtId="0" fontId="14" fillId="0" borderId="110" xfId="4" applyBorder="1"/>
    <xf numFmtId="0" fontId="14" fillId="0" borderId="147" xfId="4" applyBorder="1"/>
    <xf numFmtId="0" fontId="64" fillId="0" borderId="89" xfId="0" applyFont="1" applyBorder="1" applyAlignment="1">
      <alignment horizontal="center" vertical="center"/>
    </xf>
    <xf numFmtId="0" fontId="65" fillId="0" borderId="89" xfId="0" applyFont="1" applyBorder="1" applyAlignment="1">
      <alignment horizontal="center" vertical="center"/>
    </xf>
    <xf numFmtId="0" fontId="0" fillId="0" borderId="111" xfId="0" applyBorder="1" applyAlignment="1">
      <alignment horizontal="center" vertical="center"/>
    </xf>
    <xf numFmtId="0" fontId="10" fillId="12" borderId="24" xfId="2" applyFont="1" applyFill="1" applyBorder="1" applyAlignment="1">
      <alignment horizontal="center" vertical="center"/>
    </xf>
    <xf numFmtId="0" fontId="16" fillId="0" borderId="43" xfId="1" applyFont="1" applyBorder="1" applyProtection="1">
      <alignment vertical="center"/>
      <protection locked="0"/>
    </xf>
    <xf numFmtId="0" fontId="1" fillId="0" borderId="24" xfId="1" applyBorder="1">
      <alignment vertical="center"/>
    </xf>
    <xf numFmtId="0" fontId="0" fillId="0" borderId="0" xfId="0" applyAlignment="1"/>
    <xf numFmtId="0" fontId="43" fillId="14" borderId="130" xfId="0" applyFont="1" applyFill="1" applyBorder="1" applyAlignment="1" applyProtection="1">
      <alignment vertical="center" shrinkToFit="1"/>
      <protection locked="0"/>
    </xf>
    <xf numFmtId="0" fontId="0" fillId="14" borderId="0" xfId="0" applyFill="1" applyAlignment="1" applyProtection="1">
      <alignment horizontal="center" vertical="center"/>
      <protection locked="0"/>
    </xf>
    <xf numFmtId="0" fontId="0" fillId="14" borderId="0" xfId="0" applyFill="1" applyProtection="1">
      <alignment vertical="center"/>
      <protection locked="0"/>
    </xf>
    <xf numFmtId="0" fontId="43" fillId="12" borderId="108" xfId="0" quotePrefix="1" applyFont="1" applyFill="1" applyBorder="1" applyAlignment="1">
      <alignment horizontal="center" vertical="center" shrinkToFit="1"/>
    </xf>
    <xf numFmtId="0" fontId="43" fillId="12" borderId="108" xfId="0" applyFont="1" applyFill="1" applyBorder="1" applyAlignment="1">
      <alignment horizontal="center" vertical="center" shrinkToFit="1"/>
    </xf>
    <xf numFmtId="0" fontId="52" fillId="19" borderId="110" xfId="8" applyNumberFormat="1" applyFont="1" applyFill="1" applyBorder="1">
      <alignment vertical="center"/>
    </xf>
    <xf numFmtId="0" fontId="52" fillId="8" borderId="110" xfId="8" applyNumberFormat="1" applyFont="1" applyFill="1" applyBorder="1">
      <alignment vertical="center"/>
    </xf>
    <xf numFmtId="0" fontId="52" fillId="20" borderId="110" xfId="8" applyNumberFormat="1" applyFont="1" applyFill="1" applyBorder="1">
      <alignment vertical="center"/>
    </xf>
    <xf numFmtId="0" fontId="12" fillId="0" borderId="31" xfId="1" applyFont="1" applyBorder="1" applyAlignment="1">
      <alignment horizontal="distributed" vertical="center" wrapText="1"/>
    </xf>
    <xf numFmtId="0" fontId="12" fillId="0" borderId="35" xfId="1" applyFont="1" applyBorder="1" applyAlignment="1">
      <alignment horizontal="distributed" vertical="center" wrapText="1"/>
    </xf>
    <xf numFmtId="0" fontId="1" fillId="0" borderId="0" xfId="1" applyAlignment="1">
      <alignment horizontal="distributed" vertical="center"/>
    </xf>
    <xf numFmtId="0" fontId="1" fillId="0" borderId="35" xfId="1" applyBorder="1" applyAlignment="1">
      <alignment horizontal="distributed" vertical="center"/>
    </xf>
    <xf numFmtId="0" fontId="16" fillId="0" borderId="40" xfId="1" applyFont="1" applyBorder="1" applyAlignment="1" applyProtection="1">
      <alignment vertical="center" shrinkToFit="1"/>
      <protection locked="0"/>
    </xf>
    <xf numFmtId="0" fontId="1" fillId="0" borderId="39" xfId="1" applyBorder="1">
      <alignment vertical="center"/>
    </xf>
    <xf numFmtId="0" fontId="12" fillId="0" borderId="8" xfId="1" applyFont="1" applyBorder="1" applyAlignment="1">
      <alignment horizontal="center" vertical="center"/>
    </xf>
    <xf numFmtId="0" fontId="12" fillId="0" borderId="43" xfId="3" applyFont="1" applyBorder="1" applyAlignment="1">
      <alignment horizontal="right" vertical="center"/>
    </xf>
    <xf numFmtId="0" fontId="12" fillId="0" borderId="43" xfId="3" applyFont="1" applyBorder="1">
      <alignment vertical="center"/>
    </xf>
    <xf numFmtId="0" fontId="0" fillId="0" borderId="43" xfId="0" applyBorder="1" applyAlignment="1" applyProtection="1">
      <alignment vertical="center" shrinkToFit="1"/>
      <protection locked="0"/>
    </xf>
    <xf numFmtId="0" fontId="12" fillId="0" borderId="57" xfId="1" applyFont="1" applyBorder="1">
      <alignment vertical="center"/>
    </xf>
    <xf numFmtId="0" fontId="10" fillId="3" borderId="51" xfId="2" applyFont="1" applyFill="1" applyBorder="1" applyAlignment="1" applyProtection="1">
      <alignment horizontal="center" vertical="center"/>
      <protection locked="0"/>
    </xf>
    <xf numFmtId="0" fontId="16" fillId="0" borderId="43" xfId="1" applyFont="1" applyBorder="1" applyAlignment="1" applyProtection="1">
      <alignment vertical="center" shrinkToFit="1"/>
      <protection locked="0"/>
    </xf>
    <xf numFmtId="0" fontId="12" fillId="0" borderId="39" xfId="1" applyFont="1" applyBorder="1" applyAlignment="1">
      <alignment horizontal="distributed" vertical="center" wrapText="1"/>
    </xf>
    <xf numFmtId="0" fontId="12" fillId="0" borderId="40" xfId="1" applyFont="1" applyBorder="1" applyAlignment="1">
      <alignment horizontal="distributed" vertical="center" wrapText="1"/>
    </xf>
    <xf numFmtId="0" fontId="12" fillId="0" borderId="41" xfId="1" applyFont="1" applyBorder="1" applyAlignment="1">
      <alignment horizontal="distributed" vertical="center" wrapText="1"/>
    </xf>
    <xf numFmtId="0" fontId="0" fillId="0" borderId="40" xfId="0" applyBorder="1" applyAlignment="1" applyProtection="1">
      <alignment vertical="center" shrinkToFit="1"/>
      <protection locked="0"/>
    </xf>
    <xf numFmtId="0" fontId="26" fillId="0" borderId="43" xfId="1" applyFont="1" applyBorder="1" applyAlignment="1" applyProtection="1">
      <alignment horizontal="center" vertical="center"/>
      <protection locked="0"/>
    </xf>
    <xf numFmtId="0" fontId="26" fillId="0" borderId="40" xfId="1" applyFont="1" applyBorder="1" applyProtection="1">
      <alignment vertical="center"/>
      <protection locked="0"/>
    </xf>
    <xf numFmtId="0" fontId="12" fillId="0" borderId="40" xfId="1" applyFont="1" applyBorder="1" applyAlignment="1">
      <alignment horizontal="center" vertical="center" shrinkToFit="1"/>
    </xf>
    <xf numFmtId="0" fontId="23" fillId="0" borderId="40" xfId="1" applyFont="1" applyBorder="1" applyProtection="1">
      <alignment vertical="center"/>
      <protection locked="0"/>
    </xf>
    <xf numFmtId="0" fontId="29" fillId="0" borderId="119" xfId="3" applyFont="1" applyBorder="1">
      <alignment vertical="center"/>
    </xf>
    <xf numFmtId="0" fontId="10" fillId="0" borderId="43" xfId="3" applyFont="1" applyBorder="1">
      <alignment vertical="center"/>
    </xf>
    <xf numFmtId="0" fontId="12" fillId="0" borderId="44" xfId="3" applyFont="1" applyBorder="1" applyAlignment="1">
      <alignment horizontal="center" vertical="center"/>
    </xf>
    <xf numFmtId="0" fontId="12" fillId="0" borderId="41" xfId="3" applyFont="1" applyBorder="1" applyAlignment="1">
      <alignment horizontal="center" vertical="center"/>
    </xf>
    <xf numFmtId="0" fontId="12" fillId="0" borderId="31" xfId="3" applyFont="1" applyBorder="1">
      <alignment vertical="center"/>
    </xf>
    <xf numFmtId="0" fontId="12" fillId="0" borderId="35" xfId="3" applyFont="1" applyBorder="1">
      <alignment vertical="center"/>
    </xf>
    <xf numFmtId="0" fontId="29" fillId="0" borderId="39" xfId="3" applyFont="1" applyBorder="1" applyAlignment="1">
      <alignment horizontal="center" vertical="center"/>
    </xf>
    <xf numFmtId="0" fontId="29" fillId="0" borderId="40" xfId="3" applyFont="1" applyBorder="1">
      <alignment vertical="center"/>
    </xf>
    <xf numFmtId="0" fontId="10" fillId="0" borderId="40" xfId="3" applyFont="1" applyBorder="1">
      <alignment vertical="center"/>
    </xf>
    <xf numFmtId="0" fontId="6" fillId="0" borderId="40" xfId="3" applyFont="1" applyBorder="1">
      <alignment vertical="center"/>
    </xf>
    <xf numFmtId="0" fontId="24" fillId="0" borderId="43" xfId="1" applyFont="1" applyBorder="1" applyAlignment="1" applyProtection="1">
      <alignment vertical="center" shrinkToFit="1"/>
      <protection locked="0"/>
    </xf>
    <xf numFmtId="0" fontId="24" fillId="0" borderId="40" xfId="1" applyFont="1" applyBorder="1" applyAlignment="1" applyProtection="1">
      <alignment vertical="center" shrinkToFit="1"/>
      <protection locked="0"/>
    </xf>
    <xf numFmtId="0" fontId="67" fillId="0" borderId="39" xfId="1" applyFont="1" applyBorder="1" applyAlignment="1">
      <alignment horizontal="left" vertical="center"/>
    </xf>
    <xf numFmtId="0" fontId="68" fillId="0" borderId="50" xfId="1" applyFont="1" applyBorder="1" applyAlignment="1">
      <alignment horizontal="center" vertical="center"/>
    </xf>
    <xf numFmtId="0" fontId="70" fillId="0" borderId="0" xfId="8" applyNumberFormat="1" applyFont="1">
      <alignment vertical="center"/>
    </xf>
    <xf numFmtId="0" fontId="52" fillId="0" borderId="0" xfId="8" applyNumberFormat="1" applyFont="1" applyAlignment="1">
      <alignment horizontal="right" vertical="center"/>
    </xf>
    <xf numFmtId="0" fontId="10" fillId="13" borderId="130" xfId="6" quotePrefix="1" applyFill="1" applyBorder="1" applyAlignment="1" applyProtection="1">
      <alignment horizontal="center" vertical="center" shrinkToFit="1"/>
      <protection locked="0"/>
    </xf>
    <xf numFmtId="0" fontId="43" fillId="13" borderId="6" xfId="5" quotePrefix="1" applyFont="1" applyFill="1" applyBorder="1" applyAlignment="1" applyProtection="1">
      <alignment horizontal="center" vertical="center" shrinkToFit="1"/>
      <protection locked="0"/>
    </xf>
    <xf numFmtId="0" fontId="10" fillId="13" borderId="117" xfId="5" quotePrefix="1" applyFont="1" applyFill="1" applyBorder="1" applyAlignment="1" applyProtection="1">
      <alignment horizontal="center" vertical="center" shrinkToFit="1"/>
      <protection locked="0"/>
    </xf>
    <xf numFmtId="49" fontId="43" fillId="13" borderId="108" xfId="5" quotePrefix="1" applyNumberFormat="1" applyFont="1" applyFill="1" applyBorder="1" applyAlignment="1" applyProtection="1">
      <alignment horizontal="center" vertical="center" shrinkToFit="1"/>
      <protection locked="0"/>
    </xf>
    <xf numFmtId="0" fontId="10" fillId="13" borderId="109" xfId="5" quotePrefix="1" applyFont="1" applyFill="1" applyBorder="1" applyAlignment="1" applyProtection="1">
      <alignment horizontal="center" vertical="center" shrinkToFit="1"/>
      <protection locked="0"/>
    </xf>
    <xf numFmtId="0" fontId="10" fillId="13" borderId="127" xfId="7" applyFont="1" applyFill="1" applyBorder="1" applyAlignment="1" applyProtection="1">
      <alignment horizontal="center" vertical="center" shrinkToFit="1"/>
      <protection locked="0"/>
    </xf>
    <xf numFmtId="0" fontId="43" fillId="13" borderId="77" xfId="7" applyFont="1" applyFill="1" applyBorder="1" applyAlignment="1" applyProtection="1">
      <alignment horizontal="center" vertical="center" shrinkToFit="1"/>
      <protection locked="0"/>
    </xf>
    <xf numFmtId="0" fontId="10" fillId="13" borderId="112" xfId="7" applyFont="1" applyFill="1" applyBorder="1" applyAlignment="1" applyProtection="1">
      <alignment horizontal="center" vertical="center" shrinkToFit="1"/>
      <protection locked="0"/>
    </xf>
    <xf numFmtId="0" fontId="10" fillId="13" borderId="114" xfId="7" applyFont="1" applyFill="1" applyBorder="1" applyAlignment="1" applyProtection="1">
      <alignment horizontal="center" vertical="center" shrinkToFit="1"/>
      <protection locked="0"/>
    </xf>
    <xf numFmtId="0" fontId="10" fillId="13" borderId="130" xfId="7" applyFont="1" applyFill="1" applyBorder="1" applyAlignment="1" applyProtection="1">
      <alignment horizontal="center" vertical="center" shrinkToFit="1"/>
      <protection locked="0"/>
    </xf>
    <xf numFmtId="0" fontId="43" fillId="13" borderId="6" xfId="7" applyFont="1" applyFill="1" applyBorder="1" applyAlignment="1" applyProtection="1">
      <alignment horizontal="center" vertical="center" shrinkToFit="1"/>
      <protection locked="0"/>
    </xf>
    <xf numFmtId="0" fontId="10" fillId="13" borderId="117" xfId="7" applyFont="1" applyFill="1" applyBorder="1" applyAlignment="1" applyProtection="1">
      <alignment horizontal="center" vertical="center" shrinkToFit="1"/>
      <protection locked="0"/>
    </xf>
    <xf numFmtId="0" fontId="10" fillId="13" borderId="109" xfId="7" applyFont="1" applyFill="1" applyBorder="1" applyAlignment="1" applyProtection="1">
      <alignment horizontal="center" vertical="center" shrinkToFit="1"/>
      <protection locked="0"/>
    </xf>
    <xf numFmtId="177" fontId="10" fillId="13" borderId="107" xfId="5" quotePrefix="1" applyNumberFormat="1" applyFont="1" applyFill="1" applyBorder="1" applyAlignment="1" applyProtection="1">
      <alignment horizontal="center" vertical="center" shrinkToFit="1"/>
      <protection locked="0"/>
    </xf>
    <xf numFmtId="0" fontId="72" fillId="0" borderId="0" xfId="8" applyNumberFormat="1" applyFont="1">
      <alignment vertical="center"/>
    </xf>
    <xf numFmtId="0" fontId="68" fillId="0" borderId="40" xfId="1" applyFont="1" applyBorder="1" applyAlignment="1">
      <alignment horizontal="center" vertical="center"/>
    </xf>
    <xf numFmtId="0" fontId="62" fillId="7" borderId="0" xfId="0" applyFont="1" applyFill="1" applyAlignment="1">
      <alignment horizontal="right"/>
    </xf>
    <xf numFmtId="0" fontId="37" fillId="14" borderId="99" xfId="0" applyFont="1" applyFill="1" applyBorder="1" applyAlignment="1" applyProtection="1">
      <alignment horizontal="center" vertical="center"/>
      <protection locked="0"/>
    </xf>
    <xf numFmtId="0" fontId="37" fillId="7" borderId="79" xfId="0" applyFont="1" applyFill="1" applyBorder="1" applyAlignment="1"/>
    <xf numFmtId="0" fontId="10" fillId="7" borderId="56" xfId="0" applyFont="1" applyFill="1" applyBorder="1" applyAlignment="1"/>
    <xf numFmtId="0" fontId="37" fillId="6" borderId="56" xfId="0" applyFont="1" applyFill="1" applyBorder="1" applyAlignment="1"/>
    <xf numFmtId="0" fontId="37" fillId="14" borderId="148" xfId="0" applyFont="1" applyFill="1" applyBorder="1" applyAlignment="1" applyProtection="1">
      <alignment horizontal="center" vertical="center"/>
      <protection locked="0"/>
    </xf>
    <xf numFmtId="0" fontId="37" fillId="7" borderId="86" xfId="0" applyFont="1" applyFill="1" applyBorder="1" applyAlignment="1"/>
    <xf numFmtId="0" fontId="37" fillId="6" borderId="46" xfId="0" applyFont="1" applyFill="1" applyBorder="1" applyAlignment="1"/>
    <xf numFmtId="0" fontId="43" fillId="0" borderId="107" xfId="5" quotePrefix="1" applyFont="1" applyBorder="1" applyAlignment="1">
      <alignment horizontal="center" vertical="center" shrinkToFit="1"/>
    </xf>
    <xf numFmtId="0" fontId="10" fillId="0" borderId="108" xfId="5" quotePrefix="1" applyFont="1" applyBorder="1" applyAlignment="1" applyProtection="1">
      <alignment horizontal="center" vertical="center" shrinkToFit="1"/>
      <protection locked="0"/>
    </xf>
    <xf numFmtId="0" fontId="43" fillId="0" borderId="131" xfId="5" quotePrefix="1" applyFont="1" applyBorder="1" applyAlignment="1">
      <alignment horizontal="center" vertical="center" shrinkToFit="1"/>
    </xf>
    <xf numFmtId="0" fontId="43" fillId="0" borderId="117" xfId="5" quotePrefix="1" applyFont="1" applyBorder="1" applyAlignment="1">
      <alignment horizontal="center" vertical="center" shrinkToFit="1"/>
    </xf>
    <xf numFmtId="0" fontId="43" fillId="0" borderId="109" xfId="5" quotePrefix="1" applyFont="1" applyBorder="1" applyAlignment="1">
      <alignment horizontal="center" vertical="center" shrinkToFit="1"/>
    </xf>
    <xf numFmtId="49" fontId="43" fillId="13" borderId="113" xfId="7" quotePrefix="1" applyNumberFormat="1" applyFont="1" applyFill="1" applyBorder="1" applyAlignment="1" applyProtection="1">
      <alignment horizontal="center" vertical="center" shrinkToFit="1"/>
      <protection locked="0"/>
    </xf>
    <xf numFmtId="0" fontId="2" fillId="0" borderId="0" xfId="4" applyFont="1" applyAlignment="1">
      <alignment horizontal="left" vertical="center"/>
    </xf>
    <xf numFmtId="0" fontId="2" fillId="0" borderId="40" xfId="4" applyFont="1" applyBorder="1" applyAlignment="1">
      <alignment horizontal="center" vertical="center"/>
    </xf>
    <xf numFmtId="0" fontId="2" fillId="0" borderId="40" xfId="4" applyFont="1" applyBorder="1" applyAlignment="1">
      <alignment horizontal="left" vertical="center"/>
    </xf>
    <xf numFmtId="0" fontId="10" fillId="0" borderId="9" xfId="6" quotePrefix="1" applyBorder="1" applyAlignment="1" applyProtection="1">
      <alignment horizontal="center" vertical="center" shrinkToFit="1"/>
      <protection locked="0"/>
    </xf>
    <xf numFmtId="0" fontId="10" fillId="0" borderId="9" xfId="6" quotePrefix="1" applyBorder="1" applyAlignment="1" applyProtection="1">
      <alignment horizontal="left" vertical="center" shrinkToFit="1"/>
      <protection locked="0"/>
    </xf>
    <xf numFmtId="0" fontId="10" fillId="0" borderId="130" xfId="6" quotePrefix="1" applyBorder="1" applyAlignment="1" applyProtection="1">
      <alignment horizontal="left" vertical="center" shrinkToFit="1"/>
      <protection locked="0"/>
    </xf>
    <xf numFmtId="0" fontId="12" fillId="0" borderId="42" xfId="1" applyFont="1" applyBorder="1">
      <alignment vertical="center"/>
    </xf>
    <xf numFmtId="0" fontId="26" fillId="0" borderId="40" xfId="1" applyFont="1" applyBorder="1" applyAlignment="1" applyProtection="1">
      <alignment horizontal="center" vertical="center"/>
      <protection locked="0"/>
    </xf>
    <xf numFmtId="0" fontId="12" fillId="0" borderId="31" xfId="1" applyFont="1" applyBorder="1" applyAlignment="1">
      <alignment vertical="top"/>
    </xf>
    <xf numFmtId="0" fontId="11" fillId="0" borderId="31" xfId="3" applyFont="1" applyBorder="1">
      <alignment vertical="center"/>
    </xf>
    <xf numFmtId="0" fontId="16" fillId="0" borderId="40" xfId="1" applyFont="1" applyBorder="1" applyProtection="1">
      <alignment vertical="center"/>
      <protection locked="0"/>
    </xf>
    <xf numFmtId="0" fontId="26" fillId="0" borderId="7" xfId="1" applyFont="1" applyBorder="1" applyProtection="1">
      <alignment vertical="center"/>
      <protection locked="0"/>
    </xf>
    <xf numFmtId="0" fontId="75" fillId="3" borderId="42" xfId="2" applyFont="1" applyFill="1" applyBorder="1" applyAlignment="1" applyProtection="1">
      <alignment horizontal="center" vertical="center"/>
      <protection locked="0"/>
    </xf>
    <xf numFmtId="0" fontId="17" fillId="0" borderId="43" xfId="1" applyFont="1" applyBorder="1">
      <alignment vertical="center"/>
    </xf>
    <xf numFmtId="0" fontId="75" fillId="3" borderId="31" xfId="2" applyFont="1" applyFill="1" applyBorder="1" applyAlignment="1" applyProtection="1">
      <alignment horizontal="center" vertical="center"/>
      <protection locked="0"/>
    </xf>
    <xf numFmtId="0" fontId="17" fillId="0" borderId="31" xfId="1" applyFont="1" applyBorder="1">
      <alignment vertical="center"/>
    </xf>
    <xf numFmtId="0" fontId="17" fillId="0" borderId="35" xfId="1" applyFont="1" applyBorder="1">
      <alignment vertical="center"/>
    </xf>
    <xf numFmtId="179" fontId="14" fillId="0" borderId="0" xfId="4" applyNumberFormat="1"/>
    <xf numFmtId="177" fontId="14" fillId="0" borderId="0" xfId="4" applyNumberFormat="1"/>
    <xf numFmtId="0" fontId="0" fillId="13" borderId="40" xfId="0" applyFill="1" applyBorder="1" applyAlignment="1" applyProtection="1">
      <protection locked="0"/>
    </xf>
    <xf numFmtId="0" fontId="14" fillId="13" borderId="40" xfId="0" applyFont="1" applyFill="1" applyBorder="1" applyAlignment="1" applyProtection="1">
      <protection locked="0"/>
    </xf>
    <xf numFmtId="0" fontId="39" fillId="13" borderId="56" xfId="0" applyFont="1" applyFill="1" applyBorder="1" applyAlignment="1" applyProtection="1">
      <alignment vertical="center" shrinkToFit="1"/>
      <protection locked="0"/>
    </xf>
    <xf numFmtId="181" fontId="43" fillId="7" borderId="117" xfId="0" quotePrefix="1" applyNumberFormat="1" applyFont="1" applyFill="1" applyBorder="1" applyAlignment="1">
      <alignment horizontal="center" vertical="center" shrinkToFit="1"/>
    </xf>
    <xf numFmtId="181" fontId="43" fillId="12" borderId="117" xfId="0" quotePrefix="1" applyNumberFormat="1" applyFont="1" applyFill="1" applyBorder="1" applyAlignment="1">
      <alignment horizontal="center" vertical="center" shrinkToFit="1"/>
    </xf>
    <xf numFmtId="181" fontId="43" fillId="12" borderId="108" xfId="0" quotePrefix="1" applyNumberFormat="1" applyFont="1" applyFill="1" applyBorder="1" applyAlignment="1">
      <alignment horizontal="center" vertical="center" shrinkToFit="1"/>
    </xf>
    <xf numFmtId="181" fontId="43" fillId="12" borderId="109" xfId="0" quotePrefix="1" applyNumberFormat="1" applyFont="1" applyFill="1" applyBorder="1" applyAlignment="1">
      <alignment horizontal="center" vertical="center" shrinkToFit="1"/>
    </xf>
    <xf numFmtId="0" fontId="39" fillId="7" borderId="55" xfId="0" applyFont="1" applyFill="1" applyBorder="1">
      <alignment vertical="center"/>
    </xf>
    <xf numFmtId="0" fontId="39" fillId="7" borderId="56" xfId="0" applyFont="1" applyFill="1" applyBorder="1">
      <alignment vertical="center"/>
    </xf>
    <xf numFmtId="0" fontId="39" fillId="7" borderId="39" xfId="0" applyFont="1" applyFill="1" applyBorder="1">
      <alignment vertical="center"/>
    </xf>
    <xf numFmtId="0" fontId="16" fillId="3" borderId="56" xfId="2" applyFont="1" applyFill="1" applyBorder="1" applyAlignment="1" applyProtection="1">
      <alignment vertical="center" wrapText="1"/>
      <protection locked="0"/>
    </xf>
    <xf numFmtId="0" fontId="16" fillId="3" borderId="46" xfId="2" applyFont="1" applyFill="1" applyBorder="1" applyAlignment="1" applyProtection="1">
      <alignment vertical="center" shrinkToFit="1"/>
      <protection locked="0"/>
    </xf>
    <xf numFmtId="0" fontId="16" fillId="3" borderId="56" xfId="2" applyFont="1" applyFill="1" applyBorder="1" applyProtection="1">
      <alignment vertical="center"/>
      <protection locked="0"/>
    </xf>
    <xf numFmtId="0" fontId="25" fillId="4" borderId="56" xfId="1" applyFont="1" applyFill="1" applyBorder="1" applyProtection="1">
      <alignment vertical="center"/>
      <protection locked="0"/>
    </xf>
    <xf numFmtId="0" fontId="25" fillId="18" borderId="46" xfId="1" applyFont="1" applyFill="1" applyBorder="1" applyProtection="1">
      <alignment vertical="center"/>
      <protection locked="0"/>
    </xf>
    <xf numFmtId="0" fontId="37" fillId="7" borderId="58" xfId="0" applyFont="1" applyFill="1" applyBorder="1" applyAlignment="1">
      <alignment vertical="center" shrinkToFit="1"/>
    </xf>
    <xf numFmtId="0" fontId="37" fillId="7" borderId="32" xfId="0" applyFont="1" applyFill="1" applyBorder="1" applyAlignment="1">
      <alignment vertical="center" shrinkToFit="1"/>
    </xf>
    <xf numFmtId="0" fontId="37" fillId="7" borderId="56" xfId="0" applyFont="1" applyFill="1" applyBorder="1" applyAlignment="1">
      <alignment vertical="center" shrinkToFit="1"/>
    </xf>
    <xf numFmtId="0" fontId="37" fillId="7" borderId="61" xfId="0" applyFont="1" applyFill="1" applyBorder="1" applyAlignment="1">
      <alignment vertical="center" shrinkToFit="1"/>
    </xf>
    <xf numFmtId="0" fontId="37" fillId="7" borderId="51" xfId="0" applyFont="1" applyFill="1" applyBorder="1" applyAlignment="1">
      <alignment vertical="center" shrinkToFit="1"/>
    </xf>
    <xf numFmtId="0" fontId="37" fillId="7" borderId="79" xfId="0" applyFont="1" applyFill="1" applyBorder="1" applyAlignment="1">
      <alignment vertical="center" shrinkToFit="1"/>
    </xf>
    <xf numFmtId="0" fontId="25" fillId="4" borderId="50" xfId="1" applyFont="1" applyFill="1" applyBorder="1" applyProtection="1">
      <alignment vertical="center"/>
      <protection locked="0"/>
    </xf>
    <xf numFmtId="0" fontId="25" fillId="4" borderId="32" xfId="1" applyFont="1" applyFill="1" applyBorder="1" applyProtection="1">
      <alignment vertical="center"/>
      <protection locked="0"/>
    </xf>
    <xf numFmtId="0" fontId="39" fillId="13" borderId="46" xfId="0" applyFont="1" applyFill="1" applyBorder="1" applyProtection="1">
      <alignment vertical="center"/>
      <protection locked="0"/>
    </xf>
    <xf numFmtId="49" fontId="39" fillId="13" borderId="56" xfId="0" applyNumberFormat="1" applyFont="1" applyFill="1" applyBorder="1" applyProtection="1">
      <alignment vertical="center"/>
      <protection locked="0"/>
    </xf>
    <xf numFmtId="0" fontId="16" fillId="3" borderId="46" xfId="2" applyFont="1" applyFill="1" applyBorder="1" applyProtection="1">
      <alignment vertical="center"/>
      <protection locked="0"/>
    </xf>
    <xf numFmtId="49" fontId="39" fillId="13" borderId="46" xfId="0" applyNumberFormat="1" applyFont="1" applyFill="1" applyBorder="1" applyProtection="1">
      <alignment vertical="center"/>
      <protection locked="0"/>
    </xf>
    <xf numFmtId="0" fontId="0" fillId="0" borderId="56" xfId="0" applyBorder="1">
      <alignment vertical="center"/>
    </xf>
    <xf numFmtId="0" fontId="37" fillId="7" borderId="51" xfId="0" applyFont="1" applyFill="1" applyBorder="1" applyAlignment="1">
      <alignment horizontal="centerContinuous" vertical="center"/>
    </xf>
    <xf numFmtId="0" fontId="37" fillId="7" borderId="67" xfId="0" applyFont="1" applyFill="1" applyBorder="1" applyAlignment="1">
      <alignment horizontal="centerContinuous" vertical="center"/>
    </xf>
    <xf numFmtId="0" fontId="37" fillId="7" borderId="56" xfId="0" applyFont="1" applyFill="1" applyBorder="1" applyAlignment="1">
      <alignment horizontal="centerContinuous" vertical="center"/>
    </xf>
    <xf numFmtId="0" fontId="37" fillId="7" borderId="100" xfId="0" applyFont="1" applyFill="1" applyBorder="1" applyAlignment="1">
      <alignment horizontal="centerContinuous" vertical="center"/>
    </xf>
    <xf numFmtId="0" fontId="37" fillId="7" borderId="32" xfId="0" applyFont="1" applyFill="1" applyBorder="1" applyAlignment="1">
      <alignment horizontal="centerContinuous" vertical="center"/>
    </xf>
    <xf numFmtId="0" fontId="37" fillId="7" borderId="61" xfId="0" applyFont="1" applyFill="1" applyBorder="1" applyAlignment="1">
      <alignment horizontal="centerContinuous" vertical="center" shrinkToFit="1"/>
    </xf>
    <xf numFmtId="0" fontId="12" fillId="21" borderId="39" xfId="1" applyFont="1" applyFill="1" applyBorder="1" applyAlignment="1">
      <alignment horizontal="center" vertical="center"/>
    </xf>
    <xf numFmtId="0" fontId="20" fillId="0" borderId="53" xfId="1" applyFont="1" applyBorder="1">
      <alignment vertical="center"/>
    </xf>
    <xf numFmtId="0" fontId="0" fillId="0" borderId="35" xfId="0" applyBorder="1" applyAlignment="1" applyProtection="1">
      <alignment vertical="center" shrinkToFit="1"/>
      <protection locked="0"/>
    </xf>
    <xf numFmtId="0" fontId="16" fillId="21" borderId="31" xfId="1" applyFont="1" applyFill="1" applyBorder="1" applyAlignment="1">
      <alignment horizontal="center" vertical="center"/>
    </xf>
    <xf numFmtId="0" fontId="16" fillId="21" borderId="31" xfId="1" applyFont="1" applyFill="1" applyBorder="1" applyAlignment="1">
      <alignment horizontal="distributed" vertical="center"/>
    </xf>
    <xf numFmtId="0" fontId="11" fillId="0" borderId="40" xfId="1" applyFont="1" applyBorder="1" applyAlignment="1">
      <alignment horizontal="left" vertical="center"/>
    </xf>
    <xf numFmtId="0" fontId="11" fillId="0" borderId="41" xfId="1" applyFont="1" applyBorder="1" applyAlignment="1">
      <alignment horizontal="left" vertical="center"/>
    </xf>
    <xf numFmtId="0" fontId="22" fillId="0" borderId="66" xfId="1" applyFont="1" applyBorder="1" applyAlignment="1">
      <alignment horizontal="center" vertical="center"/>
    </xf>
    <xf numFmtId="0" fontId="1" fillId="0" borderId="165" xfId="1" applyBorder="1">
      <alignment vertical="center"/>
    </xf>
    <xf numFmtId="0" fontId="12" fillId="0" borderId="31" xfId="1" applyFont="1" applyBorder="1" applyAlignment="1"/>
    <xf numFmtId="0" fontId="1" fillId="0" borderId="26" xfId="1" applyBorder="1">
      <alignment vertical="center"/>
    </xf>
    <xf numFmtId="0" fontId="1" fillId="0" borderId="164" xfId="1" applyBorder="1">
      <alignment vertical="center"/>
    </xf>
    <xf numFmtId="0" fontId="1" fillId="0" borderId="166" xfId="1" applyBorder="1">
      <alignment vertical="center"/>
    </xf>
    <xf numFmtId="0" fontId="10" fillId="0" borderId="40" xfId="2" applyFont="1" applyBorder="1" applyAlignment="1">
      <alignment horizontal="center" vertical="center"/>
    </xf>
    <xf numFmtId="0" fontId="12" fillId="0" borderId="162" xfId="1" applyFont="1" applyBorder="1" applyAlignment="1">
      <alignment horizontal="left" vertical="center"/>
    </xf>
    <xf numFmtId="0" fontId="12" fillId="0" borderId="162" xfId="1" applyFont="1" applyBorder="1">
      <alignment vertical="center"/>
    </xf>
    <xf numFmtId="0" fontId="12" fillId="0" borderId="162" xfId="1" applyFont="1" applyBorder="1" applyAlignment="1">
      <alignment horizontal="center" vertical="center"/>
    </xf>
    <xf numFmtId="0" fontId="12" fillId="0" borderId="163" xfId="1" applyFont="1" applyBorder="1" applyAlignment="1">
      <alignment horizontal="center" vertical="center"/>
    </xf>
    <xf numFmtId="0" fontId="12" fillId="0" borderId="165" xfId="1" applyFont="1" applyBorder="1">
      <alignment vertical="center"/>
    </xf>
    <xf numFmtId="0" fontId="20" fillId="0" borderId="41" xfId="1" applyFont="1" applyBorder="1" applyAlignment="1">
      <alignment horizontal="center" vertical="center"/>
    </xf>
    <xf numFmtId="0" fontId="16" fillId="0" borderId="39" xfId="1" applyFont="1" applyBorder="1" applyAlignment="1">
      <alignment horizontal="center" vertical="center"/>
    </xf>
    <xf numFmtId="0" fontId="1" fillId="0" borderId="41" xfId="1" applyBorder="1">
      <alignment vertical="center"/>
    </xf>
    <xf numFmtId="0" fontId="20" fillId="0" borderId="54" xfId="1" applyFont="1" applyBorder="1">
      <alignment vertical="center"/>
    </xf>
    <xf numFmtId="0" fontId="1" fillId="0" borderId="28" xfId="1" applyBorder="1">
      <alignment vertical="center"/>
    </xf>
    <xf numFmtId="0" fontId="12" fillId="0" borderId="164" xfId="3" applyFont="1" applyBorder="1">
      <alignment vertical="center"/>
    </xf>
    <xf numFmtId="0" fontId="12" fillId="0" borderId="165" xfId="3" applyFont="1" applyBorder="1">
      <alignment vertical="center"/>
    </xf>
    <xf numFmtId="0" fontId="6" fillId="0" borderId="165" xfId="3" applyFont="1" applyBorder="1">
      <alignment vertical="center"/>
    </xf>
    <xf numFmtId="0" fontId="12" fillId="0" borderId="165" xfId="3" applyFont="1" applyBorder="1" applyAlignment="1">
      <alignment horizontal="left" vertical="center"/>
    </xf>
    <xf numFmtId="0" fontId="12" fillId="0" borderId="165" xfId="3" applyFont="1" applyBorder="1" applyAlignment="1">
      <alignment horizontal="center" vertical="center"/>
    </xf>
    <xf numFmtId="0" fontId="10" fillId="0" borderId="165" xfId="3" applyFont="1" applyBorder="1">
      <alignment vertical="center"/>
    </xf>
    <xf numFmtId="0" fontId="10" fillId="0" borderId="166" xfId="3" applyFont="1" applyBorder="1">
      <alignment vertical="center"/>
    </xf>
    <xf numFmtId="0" fontId="30" fillId="0" borderId="2" xfId="1" applyFont="1" applyBorder="1">
      <alignment vertical="center"/>
    </xf>
    <xf numFmtId="0" fontId="30" fillId="0" borderId="3" xfId="1" applyFont="1" applyBorder="1">
      <alignment vertical="center"/>
    </xf>
    <xf numFmtId="0" fontId="12" fillId="0" borderId="25" xfId="1" applyFont="1" applyBorder="1" applyAlignment="1"/>
    <xf numFmtId="0" fontId="12" fillId="0" borderId="27" xfId="1" applyFont="1" applyBorder="1" applyAlignment="1"/>
    <xf numFmtId="0" fontId="21" fillId="0" borderId="26" xfId="1" applyFont="1" applyBorder="1">
      <alignment vertical="center"/>
    </xf>
    <xf numFmtId="0" fontId="20" fillId="0" borderId="24" xfId="1" applyFont="1" applyBorder="1">
      <alignment vertical="center"/>
    </xf>
    <xf numFmtId="0" fontId="20" fillId="0" borderId="25" xfId="1" applyFont="1" applyBorder="1">
      <alignment vertical="center"/>
    </xf>
    <xf numFmtId="0" fontId="20" fillId="0" borderId="26" xfId="1" applyFont="1" applyBorder="1">
      <alignment vertical="center"/>
    </xf>
    <xf numFmtId="0" fontId="1" fillId="0" borderId="2" xfId="1" applyBorder="1">
      <alignment vertical="center"/>
    </xf>
    <xf numFmtId="0" fontId="1" fillId="0" borderId="3" xfId="1" applyBorder="1">
      <alignment vertical="center"/>
    </xf>
    <xf numFmtId="0" fontId="12" fillId="0" borderId="35" xfId="1" applyFont="1" applyBorder="1" applyProtection="1">
      <alignment vertical="center"/>
      <protection locked="0"/>
    </xf>
    <xf numFmtId="0" fontId="10" fillId="0" borderId="164" xfId="2" applyFont="1" applyBorder="1" applyAlignment="1" applyProtection="1">
      <alignment horizontal="center" vertical="center"/>
      <protection locked="0"/>
    </xf>
    <xf numFmtId="0" fontId="10" fillId="0" borderId="165" xfId="2" applyFont="1" applyBorder="1" applyAlignment="1" applyProtection="1">
      <alignment horizontal="center" vertical="center"/>
      <protection locked="0"/>
    </xf>
    <xf numFmtId="0" fontId="12" fillId="0" borderId="165" xfId="1" applyFont="1" applyBorder="1" applyAlignment="1">
      <alignment horizontal="right" vertical="center"/>
    </xf>
    <xf numFmtId="0" fontId="68" fillId="0" borderId="165" xfId="1" applyFont="1" applyBorder="1" applyAlignment="1">
      <alignment horizontal="left" vertical="center"/>
    </xf>
    <xf numFmtId="0" fontId="68" fillId="0" borderId="165" xfId="1" applyFont="1" applyBorder="1" applyAlignment="1">
      <alignment horizontal="center" vertical="center"/>
    </xf>
    <xf numFmtId="0" fontId="68" fillId="0" borderId="166" xfId="1" applyFont="1" applyBorder="1" applyAlignment="1">
      <alignment horizontal="center" vertical="center"/>
    </xf>
    <xf numFmtId="0" fontId="77" fillId="0" borderId="43" xfId="3" applyFont="1" applyBorder="1" applyAlignment="1">
      <alignment horizontal="left" vertical="center"/>
    </xf>
    <xf numFmtId="0" fontId="77" fillId="0" borderId="40" xfId="3" applyFont="1" applyBorder="1" applyAlignment="1">
      <alignment horizontal="left" vertical="center"/>
    </xf>
    <xf numFmtId="0" fontId="12" fillId="0" borderId="12" xfId="1" applyFont="1" applyBorder="1" applyAlignment="1">
      <alignment horizontal="center" vertical="center"/>
    </xf>
    <xf numFmtId="0" fontId="12" fillId="0" borderId="13" xfId="1" applyFont="1" applyBorder="1" applyAlignment="1">
      <alignment horizontal="center" vertical="center"/>
    </xf>
    <xf numFmtId="0" fontId="20" fillId="0" borderId="37" xfId="1" applyFont="1" applyBorder="1" applyAlignment="1">
      <alignment horizontal="center" vertical="center"/>
    </xf>
    <xf numFmtId="49" fontId="12" fillId="0" borderId="42" xfId="1" applyNumberFormat="1" applyFont="1" applyBorder="1" applyAlignment="1">
      <alignment horizontal="left" vertical="center"/>
    </xf>
    <xf numFmtId="49" fontId="12" fillId="0" borderId="43" xfId="1" applyNumberFormat="1" applyFont="1" applyBorder="1" applyAlignment="1">
      <alignment horizontal="left" vertical="center"/>
    </xf>
    <xf numFmtId="49" fontId="12" fillId="0" borderId="44" xfId="1" applyNumberFormat="1" applyFont="1" applyBorder="1" applyAlignment="1">
      <alignment horizontal="left" vertical="center"/>
    </xf>
    <xf numFmtId="0" fontId="11" fillId="0" borderId="35" xfId="1" applyFont="1" applyBorder="1" applyAlignment="1">
      <alignment horizontal="left" vertical="center"/>
    </xf>
    <xf numFmtId="0" fontId="20" fillId="0" borderId="37" xfId="1" applyFont="1" applyBorder="1" applyAlignment="1">
      <alignment horizontal="distributed" vertical="center"/>
    </xf>
    <xf numFmtId="0" fontId="19" fillId="0" borderId="24" xfId="1" applyFont="1" applyBorder="1" applyAlignment="1">
      <alignment vertical="center" wrapText="1"/>
    </xf>
    <xf numFmtId="0" fontId="12" fillId="0" borderId="168" xfId="1" applyFont="1" applyBorder="1" applyAlignment="1">
      <alignment horizontal="center" vertical="center"/>
    </xf>
    <xf numFmtId="0" fontId="12" fillId="0" borderId="18" xfId="1" applyFont="1" applyBorder="1" applyAlignment="1">
      <alignment horizontal="distributed" vertical="center"/>
    </xf>
    <xf numFmtId="0" fontId="12" fillId="0" borderId="4" xfId="1" applyFont="1" applyBorder="1" applyAlignment="1">
      <alignment horizontal="center" vertical="center"/>
    </xf>
    <xf numFmtId="0" fontId="13" fillId="0" borderId="17" xfId="1" applyFont="1" applyBorder="1" applyAlignment="1">
      <alignment horizontal="center" vertical="center" wrapText="1"/>
    </xf>
    <xf numFmtId="0" fontId="13" fillId="0" borderId="22" xfId="1" applyFont="1" applyBorder="1" applyAlignment="1">
      <alignment horizontal="center" vertical="center" wrapText="1"/>
    </xf>
    <xf numFmtId="0" fontId="13" fillId="0" borderId="24" xfId="1" applyFont="1" applyBorder="1" applyAlignment="1">
      <alignment horizontal="center" vertical="center" wrapText="1"/>
    </xf>
    <xf numFmtId="0" fontId="13" fillId="0" borderId="29" xfId="1" applyFont="1" applyBorder="1" applyAlignment="1">
      <alignment horizontal="center" vertical="center" wrapText="1"/>
    </xf>
    <xf numFmtId="49" fontId="12" fillId="0" borderId="18" xfId="1" applyNumberFormat="1" applyFont="1" applyBorder="1" applyAlignment="1">
      <alignment horizontal="left" vertical="center"/>
    </xf>
    <xf numFmtId="0" fontId="12" fillId="0" borderId="0" xfId="1" applyFont="1" applyAlignment="1">
      <alignment horizontal="center" vertical="center" shrinkToFit="1"/>
    </xf>
    <xf numFmtId="0" fontId="20" fillId="0" borderId="0" xfId="1" applyFont="1" applyAlignment="1">
      <alignment horizontal="distributed" vertical="center"/>
    </xf>
    <xf numFmtId="0" fontId="20" fillId="0" borderId="0" xfId="1" applyFont="1">
      <alignment vertical="center"/>
    </xf>
    <xf numFmtId="0" fontId="20" fillId="0" borderId="0" xfId="1" applyFont="1" applyAlignment="1">
      <alignment horizontal="center" vertical="center"/>
    </xf>
    <xf numFmtId="0" fontId="12" fillId="0" borderId="0" xfId="1" applyFont="1" applyAlignment="1">
      <alignment horizontal="distributed" vertical="center" wrapText="1"/>
    </xf>
    <xf numFmtId="0" fontId="18" fillId="0" borderId="0" xfId="1" applyFont="1">
      <alignment vertical="center"/>
    </xf>
    <xf numFmtId="49" fontId="12" fillId="0" borderId="31" xfId="1" applyNumberFormat="1" applyFont="1" applyBorder="1" applyAlignment="1">
      <alignment horizontal="left" vertical="center"/>
    </xf>
    <xf numFmtId="49" fontId="12" fillId="0" borderId="0" xfId="1" applyNumberFormat="1" applyFont="1" applyAlignment="1">
      <alignment horizontal="left" vertical="center"/>
    </xf>
    <xf numFmtId="49" fontId="12" fillId="0" borderId="35" xfId="1" applyNumberFormat="1" applyFont="1" applyBorder="1" applyAlignment="1">
      <alignment horizontal="left" vertical="center"/>
    </xf>
    <xf numFmtId="0" fontId="10" fillId="3" borderId="165" xfId="2" applyFont="1" applyFill="1" applyBorder="1" applyAlignment="1" applyProtection="1">
      <alignment horizontal="center" vertical="center"/>
      <protection locked="0"/>
    </xf>
    <xf numFmtId="0" fontId="17" fillId="0" borderId="165" xfId="1" applyFont="1" applyBorder="1">
      <alignment vertical="center"/>
    </xf>
    <xf numFmtId="0" fontId="12" fillId="0" borderId="166" xfId="1" applyFont="1" applyBorder="1" applyAlignment="1">
      <alignment horizontal="center" vertical="center"/>
    </xf>
    <xf numFmtId="0" fontId="1" fillId="0" borderId="170" xfId="1" applyBorder="1">
      <alignment vertical="center"/>
    </xf>
    <xf numFmtId="0" fontId="77" fillId="0" borderId="169" xfId="1" applyFont="1" applyBorder="1" applyAlignment="1">
      <alignment horizontal="right" vertical="center"/>
    </xf>
    <xf numFmtId="0" fontId="10" fillId="3" borderId="164" xfId="2" applyFont="1" applyFill="1" applyBorder="1" applyAlignment="1" applyProtection="1">
      <alignment horizontal="center" vertical="center"/>
      <protection locked="0"/>
    </xf>
    <xf numFmtId="0" fontId="10" fillId="3" borderId="171" xfId="2" applyFont="1" applyFill="1" applyBorder="1" applyAlignment="1" applyProtection="1">
      <alignment horizontal="center" vertical="center"/>
      <protection locked="0"/>
    </xf>
    <xf numFmtId="0" fontId="1" fillId="0" borderId="172" xfId="1" applyBorder="1">
      <alignment vertical="center"/>
    </xf>
    <xf numFmtId="0" fontId="1" fillId="0" borderId="173" xfId="1" applyBorder="1">
      <alignment vertical="center"/>
    </xf>
    <xf numFmtId="0" fontId="17" fillId="0" borderId="172" xfId="1" applyFont="1" applyBorder="1">
      <alignment vertical="center"/>
    </xf>
    <xf numFmtId="0" fontId="10" fillId="3" borderId="167" xfId="2" applyFont="1" applyFill="1" applyBorder="1" applyAlignment="1" applyProtection="1">
      <alignment horizontal="center" vertical="center"/>
      <protection locked="0"/>
    </xf>
    <xf numFmtId="0" fontId="17" fillId="0" borderId="40" xfId="1" applyFont="1" applyBorder="1">
      <alignment vertical="center"/>
    </xf>
    <xf numFmtId="0" fontId="1" fillId="0" borderId="174" xfId="1" applyBorder="1">
      <alignment vertical="center"/>
    </xf>
    <xf numFmtId="0" fontId="10" fillId="0" borderId="31" xfId="1" applyFont="1" applyBorder="1">
      <alignment vertical="center"/>
    </xf>
    <xf numFmtId="0" fontId="26" fillId="0" borderId="0" xfId="1" applyFont="1" applyAlignment="1" applyProtection="1">
      <alignment horizontal="center" vertical="center"/>
      <protection locked="0"/>
    </xf>
    <xf numFmtId="0" fontId="23" fillId="0" borderId="0" xfId="1" applyFont="1" applyProtection="1">
      <alignment vertical="center"/>
      <protection locked="0"/>
    </xf>
    <xf numFmtId="0" fontId="12" fillId="0" borderId="0" xfId="1" applyFont="1" applyAlignment="1">
      <alignment vertical="top"/>
    </xf>
    <xf numFmtId="0" fontId="0" fillId="0" borderId="0" xfId="0" applyAlignment="1" applyProtection="1">
      <alignment vertical="center" shrinkToFit="1"/>
      <protection locked="0"/>
    </xf>
    <xf numFmtId="0" fontId="25" fillId="0" borderId="0" xfId="1" applyFont="1">
      <alignment vertical="center"/>
    </xf>
    <xf numFmtId="0" fontId="12" fillId="0" borderId="0" xfId="1" applyFont="1" applyAlignment="1"/>
    <xf numFmtId="0" fontId="1" fillId="0" borderId="29" xfId="1" applyBorder="1">
      <alignment vertical="center"/>
    </xf>
    <xf numFmtId="0" fontId="11" fillId="0" borderId="0" xfId="3" applyFont="1">
      <alignment vertical="center"/>
    </xf>
    <xf numFmtId="0" fontId="12" fillId="0" borderId="0" xfId="3" applyFont="1">
      <alignment vertical="center"/>
    </xf>
    <xf numFmtId="0" fontId="12" fillId="0" borderId="0" xfId="3" applyFont="1" applyAlignment="1">
      <alignment horizontal="center" vertical="center"/>
    </xf>
    <xf numFmtId="0" fontId="29" fillId="0" borderId="0" xfId="3" applyFont="1">
      <alignment vertical="center"/>
    </xf>
    <xf numFmtId="0" fontId="10" fillId="0" borderId="0" xfId="3" applyFont="1">
      <alignment vertical="center"/>
    </xf>
    <xf numFmtId="0" fontId="12" fillId="0" borderId="0" xfId="3" applyFont="1" applyAlignment="1">
      <alignment horizontal="left" vertical="center"/>
    </xf>
    <xf numFmtId="0" fontId="6" fillId="0" borderId="0" xfId="3" applyFont="1">
      <alignment vertical="center"/>
    </xf>
    <xf numFmtId="0" fontId="12" fillId="0" borderId="0" xfId="1" applyFont="1" applyAlignment="1">
      <alignment horizontal="center" vertical="center" wrapText="1"/>
    </xf>
    <xf numFmtId="0" fontId="24" fillId="0" borderId="0" xfId="1" applyFont="1" applyAlignment="1" applyProtection="1">
      <alignment vertical="center" shrinkToFit="1"/>
      <protection locked="0"/>
    </xf>
    <xf numFmtId="0" fontId="16" fillId="0" borderId="0" xfId="1" applyFont="1" applyProtection="1">
      <alignment vertical="center"/>
      <protection locked="0"/>
    </xf>
    <xf numFmtId="0" fontId="12" fillId="0" borderId="0" xfId="1" applyFont="1" applyAlignment="1">
      <alignment horizontal="distributed"/>
    </xf>
    <xf numFmtId="0" fontId="10" fillId="0" borderId="25" xfId="2" applyFont="1" applyBorder="1" applyAlignment="1" applyProtection="1">
      <alignment horizontal="center" vertical="center"/>
      <protection locked="0"/>
    </xf>
    <xf numFmtId="0" fontId="16" fillId="0" borderId="25" xfId="1" applyFont="1" applyBorder="1" applyAlignment="1" applyProtection="1">
      <alignment vertical="center" shrinkToFit="1"/>
      <protection locked="0"/>
    </xf>
    <xf numFmtId="0" fontId="0" fillId="0" borderId="25" xfId="0" applyBorder="1" applyAlignment="1" applyProtection="1">
      <alignment vertical="center" shrinkToFit="1"/>
      <protection locked="0"/>
    </xf>
    <xf numFmtId="0" fontId="22" fillId="0" borderId="24" xfId="1" applyFont="1" applyBorder="1" applyAlignment="1">
      <alignment horizontal="center" vertical="center"/>
    </xf>
    <xf numFmtId="0" fontId="19" fillId="0" borderId="29" xfId="1" applyFont="1" applyBorder="1" applyAlignment="1">
      <alignment vertical="center" wrapText="1"/>
    </xf>
    <xf numFmtId="0" fontId="1" fillId="0" borderId="22" xfId="1" applyBorder="1">
      <alignment vertical="center"/>
    </xf>
    <xf numFmtId="0" fontId="12" fillId="0" borderId="0" xfId="1" applyFont="1" applyProtection="1">
      <alignment vertical="center"/>
      <protection locked="0"/>
    </xf>
    <xf numFmtId="0" fontId="12" fillId="0" borderId="12" xfId="3" applyFont="1" applyBorder="1" applyAlignment="1">
      <alignment horizontal="left" vertical="center"/>
    </xf>
    <xf numFmtId="0" fontId="12" fillId="0" borderId="12" xfId="3" applyFont="1" applyBorder="1" applyAlignment="1">
      <alignment horizontal="right" vertical="center"/>
    </xf>
    <xf numFmtId="0" fontId="12" fillId="0" borderId="12" xfId="3" applyFont="1" applyBorder="1">
      <alignment vertical="center"/>
    </xf>
    <xf numFmtId="0" fontId="12" fillId="0" borderId="12" xfId="3" applyFont="1" applyBorder="1" applyAlignment="1">
      <alignment horizontal="center" vertical="center"/>
    </xf>
    <xf numFmtId="0" fontId="78" fillId="0" borderId="0" xfId="1" applyFont="1" applyAlignment="1">
      <alignment horizontal="left" vertical="center"/>
    </xf>
    <xf numFmtId="0" fontId="79" fillId="0" borderId="52" xfId="1" applyFont="1" applyBorder="1" applyAlignment="1">
      <alignment horizontal="right" vertical="center"/>
    </xf>
    <xf numFmtId="0" fontId="79" fillId="0" borderId="33" xfId="1" applyFont="1" applyBorder="1" applyAlignment="1">
      <alignment horizontal="right" vertical="center"/>
    </xf>
    <xf numFmtId="0" fontId="12" fillId="0" borderId="36" xfId="1" applyFont="1" applyBorder="1" applyAlignment="1">
      <alignment horizontal="center" vertical="center" wrapText="1"/>
    </xf>
    <xf numFmtId="0" fontId="13" fillId="0" borderId="31" xfId="1" applyFont="1" applyBorder="1" applyAlignment="1">
      <alignment horizontal="center" vertical="center" wrapText="1"/>
    </xf>
    <xf numFmtId="0" fontId="13" fillId="0" borderId="38" xfId="1" applyFont="1" applyBorder="1" applyAlignment="1">
      <alignment horizontal="center" vertical="center" wrapText="1"/>
    </xf>
    <xf numFmtId="0" fontId="10" fillId="0" borderId="39" xfId="2" applyFont="1" applyBorder="1" applyAlignment="1">
      <alignment horizontal="center" vertical="center"/>
    </xf>
    <xf numFmtId="0" fontId="16" fillId="21" borderId="39" xfId="1" applyFont="1" applyFill="1" applyBorder="1" applyAlignment="1">
      <alignment horizontal="center" vertical="center"/>
    </xf>
    <xf numFmtId="0" fontId="24" fillId="0" borderId="2" xfId="1" applyFont="1" applyBorder="1">
      <alignment vertical="center"/>
    </xf>
    <xf numFmtId="0" fontId="24" fillId="0" borderId="3" xfId="1" applyFont="1" applyBorder="1">
      <alignment vertical="center"/>
    </xf>
    <xf numFmtId="0" fontId="12" fillId="0" borderId="37" xfId="1" applyFont="1" applyBorder="1" applyAlignment="1">
      <alignment vertical="top"/>
    </xf>
    <xf numFmtId="0" fontId="17" fillId="0" borderId="36" xfId="1" applyFont="1" applyBorder="1">
      <alignment vertical="center"/>
    </xf>
    <xf numFmtId="0" fontId="17" fillId="0" borderId="0" xfId="1" applyFont="1" applyAlignment="1">
      <alignment horizontal="left" vertical="center"/>
    </xf>
    <xf numFmtId="0" fontId="17" fillId="0" borderId="36" xfId="1" applyFont="1" applyBorder="1" applyAlignment="1">
      <alignment horizontal="left" vertical="center"/>
    </xf>
    <xf numFmtId="0" fontId="12" fillId="0" borderId="7" xfId="1" applyFont="1" applyBorder="1">
      <alignment vertical="center"/>
    </xf>
    <xf numFmtId="0" fontId="27" fillId="0" borderId="7" xfId="1" applyFont="1" applyBorder="1">
      <alignment vertical="center"/>
    </xf>
    <xf numFmtId="0" fontId="12" fillId="0" borderId="172" xfId="1" applyFont="1" applyBorder="1">
      <alignment vertical="center"/>
    </xf>
    <xf numFmtId="0" fontId="12" fillId="0" borderId="172" xfId="1" applyFont="1" applyBorder="1" applyAlignment="1">
      <alignment horizontal="left" vertical="center"/>
    </xf>
    <xf numFmtId="0" fontId="12" fillId="0" borderId="172" xfId="1" applyFont="1" applyBorder="1" applyAlignment="1">
      <alignment horizontal="center" vertical="center"/>
    </xf>
    <xf numFmtId="0" fontId="23" fillId="0" borderId="172" xfId="1" applyFont="1" applyBorder="1" applyProtection="1">
      <alignment vertical="center"/>
      <protection locked="0"/>
    </xf>
    <xf numFmtId="0" fontId="12" fillId="0" borderId="175" xfId="1" applyFont="1" applyBorder="1" applyAlignment="1">
      <alignment horizontal="center" vertical="center"/>
    </xf>
    <xf numFmtId="0" fontId="12" fillId="0" borderId="18" xfId="1" applyFont="1" applyBorder="1" applyAlignment="1"/>
    <xf numFmtId="0" fontId="12" fillId="0" borderId="20" xfId="1" applyFont="1" applyBorder="1" applyAlignment="1"/>
    <xf numFmtId="0" fontId="26" fillId="0" borderId="25" xfId="1" applyFont="1" applyBorder="1" applyProtection="1">
      <alignment vertical="center"/>
      <protection locked="0"/>
    </xf>
    <xf numFmtId="0" fontId="12" fillId="0" borderId="164" xfId="1" applyFont="1" applyBorder="1" applyAlignment="1">
      <alignment horizontal="center" vertical="center"/>
    </xf>
    <xf numFmtId="0" fontId="12" fillId="0" borderId="165" xfId="1" applyFont="1" applyBorder="1" applyAlignment="1">
      <alignment horizontal="left" vertical="center"/>
    </xf>
    <xf numFmtId="0" fontId="12" fillId="0" borderId="165" xfId="1" applyFont="1" applyBorder="1" applyAlignment="1">
      <alignment horizontal="center" vertical="center"/>
    </xf>
    <xf numFmtId="0" fontId="30" fillId="0" borderId="31" xfId="1" applyFont="1" applyBorder="1">
      <alignment vertical="center"/>
    </xf>
    <xf numFmtId="0" fontId="27" fillId="0" borderId="165" xfId="1" applyFont="1" applyBorder="1">
      <alignment vertical="center"/>
    </xf>
    <xf numFmtId="0" fontId="1" fillId="0" borderId="17" xfId="1" applyBorder="1">
      <alignment vertical="center"/>
    </xf>
    <xf numFmtId="0" fontId="17" fillId="0" borderId="2" xfId="1" applyFont="1" applyBorder="1">
      <alignment vertical="center"/>
    </xf>
    <xf numFmtId="0" fontId="10" fillId="0" borderId="35" xfId="3" applyFont="1" applyBorder="1">
      <alignment vertical="center"/>
    </xf>
    <xf numFmtId="0" fontId="12" fillId="0" borderId="177" xfId="3" applyFont="1" applyBorder="1" applyAlignment="1">
      <alignment horizontal="center" vertical="center"/>
    </xf>
    <xf numFmtId="0" fontId="10" fillId="3" borderId="177" xfId="2" applyFont="1" applyFill="1" applyBorder="1" applyAlignment="1" applyProtection="1">
      <alignment horizontal="center" vertical="center"/>
      <protection locked="0"/>
    </xf>
    <xf numFmtId="0" fontId="12" fillId="0" borderId="177" xfId="3" applyFont="1" applyBorder="1">
      <alignment vertical="center"/>
    </xf>
    <xf numFmtId="0" fontId="12" fillId="0" borderId="178" xfId="3" applyFont="1" applyBorder="1">
      <alignment vertical="center"/>
    </xf>
    <xf numFmtId="0" fontId="29" fillId="0" borderId="179" xfId="3" applyFont="1" applyBorder="1">
      <alignment vertical="center"/>
    </xf>
    <xf numFmtId="0" fontId="29" fillId="0" borderId="180" xfId="3" applyFont="1" applyBorder="1">
      <alignment vertical="center"/>
    </xf>
    <xf numFmtId="0" fontId="12" fillId="0" borderId="166" xfId="3" applyFont="1" applyBorder="1" applyAlignment="1">
      <alignment horizontal="center" vertical="center"/>
    </xf>
    <xf numFmtId="0" fontId="11" fillId="0" borderId="177" xfId="3" applyFont="1" applyBorder="1">
      <alignment vertical="center"/>
    </xf>
    <xf numFmtId="0" fontId="12" fillId="0" borderId="177" xfId="3" applyFont="1" applyBorder="1" applyAlignment="1">
      <alignment horizontal="left" vertical="center"/>
    </xf>
    <xf numFmtId="0" fontId="12" fillId="0" borderId="178" xfId="3" applyFont="1" applyBorder="1" applyAlignment="1">
      <alignment horizontal="center" vertical="center"/>
    </xf>
    <xf numFmtId="0" fontId="29" fillId="0" borderId="181" xfId="3" applyFont="1" applyBorder="1" applyAlignment="1">
      <alignment horizontal="center" vertical="center"/>
    </xf>
    <xf numFmtId="0" fontId="12" fillId="0" borderId="172" xfId="3" applyFont="1" applyBorder="1" applyAlignment="1">
      <alignment horizontal="left" vertical="center"/>
    </xf>
    <xf numFmtId="0" fontId="12" fillId="0" borderId="172" xfId="3" applyFont="1" applyBorder="1">
      <alignment vertical="center"/>
    </xf>
    <xf numFmtId="0" fontId="12" fillId="0" borderId="172" xfId="3" applyFont="1" applyBorder="1" applyAlignment="1">
      <alignment horizontal="center" vertical="center"/>
    </xf>
    <xf numFmtId="0" fontId="12" fillId="0" borderId="175" xfId="3" applyFont="1" applyBorder="1" applyAlignment="1">
      <alignment horizontal="center" vertical="center"/>
    </xf>
    <xf numFmtId="0" fontId="12" fillId="0" borderId="164" xfId="1" applyFont="1" applyBorder="1" applyAlignment="1">
      <alignment horizontal="distributed" vertical="center"/>
    </xf>
    <xf numFmtId="0" fontId="12" fillId="0" borderId="165" xfId="1" applyFont="1" applyBorder="1" applyAlignment="1">
      <alignment horizontal="distributed" vertical="center"/>
    </xf>
    <xf numFmtId="0" fontId="12" fillId="0" borderId="166" xfId="1" applyFont="1" applyBorder="1" applyAlignment="1">
      <alignment horizontal="distributed" vertical="center"/>
    </xf>
    <xf numFmtId="0" fontId="12" fillId="0" borderId="164" xfId="1" applyFont="1" applyBorder="1">
      <alignment vertical="center"/>
    </xf>
    <xf numFmtId="0" fontId="12" fillId="0" borderId="166" xfId="1" applyFont="1" applyBorder="1">
      <alignment vertical="center"/>
    </xf>
    <xf numFmtId="0" fontId="11" fillId="0" borderId="165" xfId="1" applyFont="1" applyBorder="1" applyAlignment="1">
      <alignment horizontal="left" vertical="center"/>
    </xf>
    <xf numFmtId="0" fontId="16" fillId="0" borderId="165" xfId="1" applyFont="1" applyBorder="1" applyAlignment="1" applyProtection="1">
      <alignment vertical="center" shrinkToFit="1"/>
      <protection locked="0"/>
    </xf>
    <xf numFmtId="0" fontId="0" fillId="0" borderId="165" xfId="0" applyBorder="1" applyAlignment="1" applyProtection="1">
      <alignment vertical="center" shrinkToFit="1"/>
      <protection locked="0"/>
    </xf>
    <xf numFmtId="0" fontId="67" fillId="0" borderId="0" xfId="2" applyFont="1" applyAlignment="1" applyProtection="1">
      <alignment horizontal="left" vertical="center"/>
      <protection locked="0"/>
    </xf>
    <xf numFmtId="0" fontId="67" fillId="0" borderId="0" xfId="1" applyFont="1">
      <alignment vertical="center"/>
    </xf>
    <xf numFmtId="0" fontId="12" fillId="0" borderId="16" xfId="1" applyFont="1" applyBorder="1" applyAlignment="1">
      <alignment horizontal="center" vertical="center"/>
    </xf>
    <xf numFmtId="0" fontId="77" fillId="0" borderId="0" xfId="1" applyFont="1" applyAlignment="1">
      <alignment horizontal="center" vertical="center"/>
    </xf>
    <xf numFmtId="0" fontId="77" fillId="0" borderId="0" xfId="1" applyFont="1" applyAlignment="1">
      <alignment horizontal="left" vertical="center"/>
    </xf>
    <xf numFmtId="0" fontId="77" fillId="0" borderId="40" xfId="1" applyFont="1" applyBorder="1" applyAlignment="1">
      <alignment horizontal="left" vertical="center"/>
    </xf>
    <xf numFmtId="49" fontId="12" fillId="0" borderId="40" xfId="1" applyNumberFormat="1" applyFont="1" applyBorder="1" applyAlignment="1">
      <alignment horizontal="left" vertical="center"/>
    </xf>
    <xf numFmtId="0" fontId="10" fillId="3" borderId="161" xfId="2" applyFont="1" applyFill="1" applyBorder="1" applyAlignment="1" applyProtection="1">
      <alignment horizontal="center" vertical="center"/>
      <protection locked="0"/>
    </xf>
    <xf numFmtId="0" fontId="10" fillId="3" borderId="182" xfId="2" applyFont="1" applyFill="1" applyBorder="1" applyAlignment="1" applyProtection="1">
      <alignment horizontal="center" vertical="center"/>
      <protection locked="0"/>
    </xf>
    <xf numFmtId="0" fontId="17" fillId="0" borderId="7" xfId="1" applyFont="1" applyBorder="1">
      <alignment vertical="center"/>
    </xf>
    <xf numFmtId="0" fontId="17" fillId="0" borderId="8" xfId="1" applyFont="1" applyBorder="1">
      <alignment vertical="center"/>
    </xf>
    <xf numFmtId="0" fontId="17" fillId="0" borderId="162" xfId="1" applyFont="1" applyBorder="1">
      <alignment vertical="center"/>
    </xf>
    <xf numFmtId="0" fontId="17" fillId="0" borderId="163" xfId="1" applyFont="1" applyBorder="1">
      <alignment vertical="center"/>
    </xf>
    <xf numFmtId="0" fontId="17" fillId="0" borderId="177" xfId="1" applyFont="1" applyBorder="1">
      <alignment vertical="center"/>
    </xf>
    <xf numFmtId="0" fontId="17" fillId="0" borderId="178" xfId="1" applyFont="1" applyBorder="1">
      <alignment vertical="center"/>
    </xf>
    <xf numFmtId="0" fontId="17" fillId="0" borderId="41" xfId="1" applyFont="1" applyBorder="1">
      <alignment vertical="center"/>
    </xf>
    <xf numFmtId="0" fontId="10" fillId="3" borderId="62" xfId="2" applyFont="1" applyFill="1" applyBorder="1" applyAlignment="1" applyProtection="1">
      <alignment horizontal="center" vertical="center"/>
      <protection locked="0"/>
    </xf>
    <xf numFmtId="0" fontId="12" fillId="0" borderId="62" xfId="1" applyFont="1" applyBorder="1">
      <alignment vertical="center"/>
    </xf>
    <xf numFmtId="0" fontId="12" fillId="0" borderId="77" xfId="1" applyFont="1" applyBorder="1">
      <alignment vertical="center"/>
    </xf>
    <xf numFmtId="0" fontId="17" fillId="0" borderId="39" xfId="1" applyFont="1" applyBorder="1" applyAlignment="1">
      <alignment horizontal="center" vertical="center"/>
    </xf>
    <xf numFmtId="49" fontId="12" fillId="0" borderId="25" xfId="1" applyNumberFormat="1" applyFont="1" applyBorder="1" applyAlignment="1">
      <alignment horizontal="left" vertical="center"/>
    </xf>
    <xf numFmtId="0" fontId="12" fillId="0" borderId="3" xfId="1" applyFont="1" applyBorder="1">
      <alignment vertical="center"/>
    </xf>
    <xf numFmtId="0" fontId="17" fillId="0" borderId="44" xfId="1" applyFont="1" applyBorder="1">
      <alignment vertical="center"/>
    </xf>
    <xf numFmtId="0" fontId="12" fillId="0" borderId="25" xfId="1" applyFont="1" applyBorder="1" applyAlignment="1">
      <alignment horizontal="distributed" vertical="top"/>
    </xf>
    <xf numFmtId="0" fontId="12" fillId="0" borderId="26" xfId="1" applyFont="1" applyBorder="1" applyAlignment="1">
      <alignment horizontal="distributed" vertical="top"/>
    </xf>
    <xf numFmtId="0" fontId="12" fillId="0" borderId="24" xfId="1" applyFont="1" applyBorder="1" applyAlignment="1">
      <alignment horizontal="distributed" vertical="top"/>
    </xf>
    <xf numFmtId="0" fontId="17" fillId="0" borderId="24" xfId="1" applyFont="1" applyBorder="1">
      <alignment vertical="center"/>
    </xf>
    <xf numFmtId="0" fontId="17" fillId="0" borderId="25" xfId="1" applyFont="1" applyBorder="1">
      <alignment vertical="center"/>
    </xf>
    <xf numFmtId="0" fontId="17" fillId="0" borderId="26" xfId="1" applyFont="1" applyBorder="1">
      <alignment vertical="center"/>
    </xf>
    <xf numFmtId="0" fontId="75" fillId="3" borderId="17" xfId="2" applyFont="1" applyFill="1" applyBorder="1" applyAlignment="1" applyProtection="1">
      <alignment horizontal="center" vertical="center"/>
      <protection locked="0"/>
    </xf>
    <xf numFmtId="0" fontId="17" fillId="0" borderId="18" xfId="1" applyFont="1" applyBorder="1">
      <alignment vertical="center"/>
    </xf>
    <xf numFmtId="0" fontId="17" fillId="0" borderId="19" xfId="1" applyFont="1" applyBorder="1">
      <alignment vertical="center"/>
    </xf>
    <xf numFmtId="0" fontId="12" fillId="0" borderId="28" xfId="1" applyFont="1" applyBorder="1" applyAlignment="1">
      <alignment horizontal="distributed" vertical="top" wrapText="1"/>
    </xf>
    <xf numFmtId="0" fontId="12" fillId="0" borderId="25" xfId="1" applyFont="1" applyBorder="1" applyAlignment="1">
      <alignment horizontal="distributed" vertical="top" wrapText="1"/>
    </xf>
    <xf numFmtId="0" fontId="12" fillId="0" borderId="26" xfId="1" applyFont="1" applyBorder="1" applyAlignment="1">
      <alignment horizontal="distributed" vertical="top" wrapText="1"/>
    </xf>
    <xf numFmtId="0" fontId="12" fillId="0" borderId="62" xfId="1" applyFont="1" applyBorder="1" applyAlignment="1">
      <alignment horizontal="center" vertical="center"/>
    </xf>
    <xf numFmtId="0" fontId="17" fillId="0" borderId="39" xfId="1" applyFont="1" applyBorder="1">
      <alignment vertical="center"/>
    </xf>
    <xf numFmtId="0" fontId="13" fillId="0" borderId="0" xfId="1" applyFont="1" applyAlignment="1">
      <alignment horizontal="center" vertical="center" wrapText="1"/>
    </xf>
    <xf numFmtId="0" fontId="75" fillId="3" borderId="37" xfId="2" applyFont="1" applyFill="1" applyBorder="1" applyAlignment="1" applyProtection="1">
      <alignment horizontal="center" vertical="center"/>
      <protection locked="0"/>
    </xf>
    <xf numFmtId="0" fontId="75" fillId="3" borderId="57" xfId="2" applyFont="1" applyFill="1" applyBorder="1" applyAlignment="1" applyProtection="1">
      <alignment horizontal="center" vertical="center"/>
      <protection locked="0"/>
    </xf>
    <xf numFmtId="0" fontId="17" fillId="0" borderId="184" xfId="1" applyFont="1" applyBorder="1">
      <alignment vertical="center"/>
    </xf>
    <xf numFmtId="0" fontId="17" fillId="0" borderId="168" xfId="1" applyFont="1" applyBorder="1">
      <alignment vertical="center"/>
    </xf>
    <xf numFmtId="0" fontId="77" fillId="0" borderId="25" xfId="1" applyFont="1" applyBorder="1" applyAlignment="1">
      <alignment horizontal="center" vertical="center"/>
    </xf>
    <xf numFmtId="0" fontId="12" fillId="0" borderId="25" xfId="1" applyFont="1" applyBorder="1" applyAlignment="1" applyProtection="1">
      <alignment horizontal="left" vertical="center"/>
      <protection locked="0"/>
    </xf>
    <xf numFmtId="0" fontId="1" fillId="0" borderId="62" xfId="1" applyBorder="1">
      <alignment vertical="center"/>
    </xf>
    <xf numFmtId="0" fontId="19" fillId="0" borderId="0" xfId="1" applyFont="1">
      <alignment vertical="center"/>
    </xf>
    <xf numFmtId="0" fontId="19" fillId="0" borderId="40" xfId="1" applyFont="1" applyBorder="1">
      <alignment vertical="center"/>
    </xf>
    <xf numFmtId="0" fontId="19" fillId="0" borderId="43" xfId="1" applyFont="1" applyBorder="1">
      <alignment vertical="center"/>
    </xf>
    <xf numFmtId="0" fontId="12" fillId="0" borderId="70" xfId="1" applyFont="1" applyBorder="1" applyAlignment="1">
      <alignment horizontal="center" vertical="center"/>
    </xf>
    <xf numFmtId="0" fontId="12" fillId="0" borderId="71" xfId="1" applyFont="1" applyBorder="1" applyAlignment="1">
      <alignment horizontal="center" vertical="center"/>
    </xf>
    <xf numFmtId="0" fontId="67" fillId="0" borderId="24" xfId="1" applyFont="1" applyBorder="1">
      <alignment vertical="center"/>
    </xf>
    <xf numFmtId="0" fontId="12" fillId="0" borderId="40" xfId="1" applyFont="1" applyBorder="1" applyAlignment="1" applyProtection="1">
      <alignment horizontal="left" vertical="center"/>
      <protection locked="0"/>
    </xf>
    <xf numFmtId="0" fontId="77" fillId="0" borderId="31" xfId="1" applyFont="1" applyBorder="1">
      <alignment vertical="center"/>
    </xf>
    <xf numFmtId="0" fontId="77" fillId="0" borderId="39" xfId="1" applyFont="1" applyBorder="1">
      <alignment vertical="center"/>
    </xf>
    <xf numFmtId="0" fontId="12" fillId="0" borderId="31" xfId="1" applyFont="1" applyBorder="1" applyAlignment="1">
      <alignment horizontal="distributed" vertical="center" shrinkToFit="1"/>
    </xf>
    <xf numFmtId="0" fontId="12" fillId="0" borderId="0" xfId="1" applyFont="1" applyAlignment="1">
      <alignment horizontal="distributed" vertical="center" shrinkToFit="1"/>
    </xf>
    <xf numFmtId="0" fontId="12" fillId="0" borderId="35" xfId="1" applyFont="1" applyBorder="1" applyAlignment="1">
      <alignment horizontal="distributed" vertical="center" shrinkToFit="1"/>
    </xf>
    <xf numFmtId="0" fontId="12" fillId="12" borderId="0" xfId="1" applyFont="1" applyFill="1" applyAlignment="1" applyProtection="1">
      <alignment horizontal="center" vertical="center"/>
      <protection locked="0"/>
    </xf>
    <xf numFmtId="0" fontId="11" fillId="0" borderId="0" xfId="1" applyFont="1" applyProtection="1">
      <alignment vertical="center"/>
      <protection locked="0"/>
    </xf>
    <xf numFmtId="0" fontId="30" fillId="0" borderId="7" xfId="1" applyFont="1" applyBorder="1">
      <alignment vertical="center"/>
    </xf>
    <xf numFmtId="0" fontId="31" fillId="0" borderId="31" xfId="1" applyFont="1" applyBorder="1" applyAlignment="1">
      <alignment vertical="center" wrapText="1"/>
    </xf>
    <xf numFmtId="0" fontId="31" fillId="0" borderId="38" xfId="1" applyFont="1" applyBorder="1" applyAlignment="1">
      <alignment vertical="center" wrapText="1"/>
    </xf>
    <xf numFmtId="0" fontId="12" fillId="0" borderId="0" xfId="1" applyFont="1" applyAlignment="1">
      <alignment vertical="center" shrinkToFit="1"/>
    </xf>
    <xf numFmtId="0" fontId="17" fillId="0" borderId="31" xfId="19" applyFont="1" applyBorder="1" applyAlignment="1">
      <alignment vertical="top"/>
    </xf>
    <xf numFmtId="0" fontId="17" fillId="0" borderId="0" xfId="19" applyFont="1" applyAlignment="1">
      <alignment vertical="top"/>
    </xf>
    <xf numFmtId="0" fontId="17" fillId="0" borderId="35" xfId="19" applyFont="1" applyBorder="1" applyAlignment="1">
      <alignment vertical="top"/>
    </xf>
    <xf numFmtId="0" fontId="16" fillId="0" borderId="40" xfId="1" applyFont="1" applyBorder="1" applyAlignment="1">
      <alignment horizontal="center" vertical="center"/>
    </xf>
    <xf numFmtId="0" fontId="16" fillId="0" borderId="0" xfId="1" applyFont="1" applyAlignment="1">
      <alignment horizontal="center" vertical="center"/>
    </xf>
    <xf numFmtId="0" fontId="12" fillId="0" borderId="200" xfId="1" applyFont="1" applyBorder="1" applyAlignment="1">
      <alignment horizontal="left" vertical="center"/>
    </xf>
    <xf numFmtId="0" fontId="12" fillId="0" borderId="200" xfId="1" applyFont="1" applyBorder="1">
      <alignment vertical="center"/>
    </xf>
    <xf numFmtId="0" fontId="27" fillId="0" borderId="200" xfId="1" applyFont="1" applyBorder="1">
      <alignment vertical="center"/>
    </xf>
    <xf numFmtId="0" fontId="30" fillId="0" borderId="200" xfId="1" applyFont="1" applyBorder="1">
      <alignment vertical="center"/>
    </xf>
    <xf numFmtId="0" fontId="30" fillId="0" borderId="211" xfId="1" applyFont="1" applyBorder="1">
      <alignment vertical="center"/>
    </xf>
    <xf numFmtId="0" fontId="12" fillId="0" borderId="12" xfId="1" applyFont="1" applyBorder="1">
      <alignment vertical="center"/>
    </xf>
    <xf numFmtId="0" fontId="27" fillId="0" borderId="14" xfId="1" applyFont="1" applyBorder="1">
      <alignment vertical="center"/>
    </xf>
    <xf numFmtId="0" fontId="27" fillId="0" borderId="12" xfId="1" applyFont="1" applyBorder="1">
      <alignment vertical="center"/>
    </xf>
    <xf numFmtId="0" fontId="12" fillId="0" borderId="13" xfId="1" applyFont="1" applyBorder="1">
      <alignment vertical="center"/>
    </xf>
    <xf numFmtId="0" fontId="27" fillId="0" borderId="15" xfId="1" applyFont="1" applyBorder="1">
      <alignment vertical="center"/>
    </xf>
    <xf numFmtId="0" fontId="31" fillId="0" borderId="31" xfId="1" applyFont="1" applyBorder="1" applyAlignment="1">
      <alignment horizontal="center" vertical="center" wrapText="1"/>
    </xf>
    <xf numFmtId="0" fontId="31" fillId="0" borderId="38" xfId="1" applyFont="1" applyBorder="1" applyAlignment="1">
      <alignment horizontal="center" vertical="center" wrapText="1"/>
    </xf>
    <xf numFmtId="0" fontId="12" fillId="0" borderId="36" xfId="1" applyFont="1" applyBorder="1" applyAlignment="1">
      <alignment horizontal="distributed" vertical="center"/>
    </xf>
    <xf numFmtId="49" fontId="30" fillId="0" borderId="0" xfId="1" applyNumberFormat="1" applyFont="1" applyAlignment="1">
      <alignment horizontal="left" vertical="center"/>
    </xf>
    <xf numFmtId="0" fontId="33" fillId="0" borderId="0" xfId="1" applyFont="1" applyAlignment="1">
      <alignment vertical="center" wrapText="1"/>
    </xf>
    <xf numFmtId="0" fontId="1" fillId="0" borderId="7" xfId="1" applyBorder="1">
      <alignment vertical="center"/>
    </xf>
    <xf numFmtId="0" fontId="30" fillId="0" borderId="199" xfId="1" applyFont="1" applyBorder="1">
      <alignment vertical="center"/>
    </xf>
    <xf numFmtId="0" fontId="1" fillId="0" borderId="200" xfId="1" applyBorder="1">
      <alignment vertical="center"/>
    </xf>
    <xf numFmtId="0" fontId="30" fillId="0" borderId="201" xfId="1" applyFont="1" applyBorder="1">
      <alignment vertical="center"/>
    </xf>
    <xf numFmtId="0" fontId="12" fillId="0" borderId="31" xfId="1" applyFont="1" applyBorder="1" applyAlignment="1">
      <alignment horizontal="center" vertical="center" shrinkToFit="1"/>
    </xf>
    <xf numFmtId="0" fontId="12" fillId="0" borderId="31" xfId="1" applyFont="1" applyBorder="1" applyAlignment="1">
      <alignment vertical="center" shrinkToFit="1"/>
    </xf>
    <xf numFmtId="0" fontId="12" fillId="0" borderId="35" xfId="1" applyFont="1" applyBorder="1" applyAlignment="1">
      <alignment vertical="center" shrinkToFit="1"/>
    </xf>
    <xf numFmtId="0" fontId="30" fillId="0" borderId="42" xfId="1" applyFont="1" applyBorder="1" applyAlignment="1">
      <alignment vertical="top"/>
    </xf>
    <xf numFmtId="0" fontId="30" fillId="0" borderId="43" xfId="1" applyFont="1" applyBorder="1" applyAlignment="1">
      <alignment vertical="top"/>
    </xf>
    <xf numFmtId="0" fontId="30" fillId="0" borderId="39" xfId="1" applyFont="1" applyBorder="1" applyAlignment="1">
      <alignment vertical="top"/>
    </xf>
    <xf numFmtId="0" fontId="30" fillId="0" borderId="40" xfId="1" applyFont="1" applyBorder="1" applyAlignment="1">
      <alignment vertical="top"/>
    </xf>
    <xf numFmtId="0" fontId="30" fillId="0" borderId="200" xfId="1" applyFont="1" applyBorder="1" applyAlignment="1">
      <alignment vertical="top" wrapText="1"/>
    </xf>
    <xf numFmtId="0" fontId="30" fillId="0" borderId="213" xfId="1" applyFont="1" applyBorder="1" applyAlignment="1">
      <alignment vertical="top" wrapText="1"/>
    </xf>
    <xf numFmtId="0" fontId="30" fillId="0" borderId="206" xfId="1" applyFont="1" applyBorder="1" applyAlignment="1">
      <alignment vertical="top" wrapText="1"/>
    </xf>
    <xf numFmtId="0" fontId="30" fillId="0" borderId="212" xfId="1" applyFont="1" applyBorder="1" applyAlignment="1">
      <alignment vertical="top"/>
    </xf>
    <xf numFmtId="0" fontId="30" fillId="0" borderId="199" xfId="1" applyFont="1" applyBorder="1" applyAlignment="1">
      <alignment vertical="top"/>
    </xf>
    <xf numFmtId="0" fontId="30" fillId="0" borderId="205" xfId="1" applyFont="1" applyBorder="1" applyAlignment="1">
      <alignment vertical="top"/>
    </xf>
    <xf numFmtId="0" fontId="30" fillId="0" borderId="214" xfId="1" applyFont="1" applyBorder="1" applyAlignment="1">
      <alignment horizontal="right" vertical="top"/>
    </xf>
    <xf numFmtId="0" fontId="30" fillId="0" borderId="201" xfId="1" applyFont="1" applyBorder="1" applyAlignment="1">
      <alignment horizontal="right" vertical="top"/>
    </xf>
    <xf numFmtId="0" fontId="30" fillId="0" borderId="207" xfId="1" applyFont="1" applyBorder="1" applyAlignment="1">
      <alignment horizontal="right" vertical="top"/>
    </xf>
    <xf numFmtId="0" fontId="30" fillId="0" borderId="31" xfId="1" applyFont="1" applyBorder="1" applyAlignment="1">
      <alignment vertical="top"/>
    </xf>
    <xf numFmtId="0" fontId="30" fillId="0" borderId="0" xfId="1" applyFont="1" applyAlignment="1">
      <alignment vertical="top"/>
    </xf>
    <xf numFmtId="0" fontId="30" fillId="0" borderId="44" xfId="1" applyFont="1" applyBorder="1" applyAlignment="1">
      <alignment horizontal="right" vertical="top"/>
    </xf>
    <xf numFmtId="0" fontId="30" fillId="0" borderId="35" xfId="1" applyFont="1" applyBorder="1" applyAlignment="1">
      <alignment horizontal="right" vertical="top"/>
    </xf>
    <xf numFmtId="0" fontId="30" fillId="0" borderId="41" xfId="1" applyFont="1" applyBorder="1" applyAlignment="1">
      <alignment horizontal="right" vertical="top"/>
    </xf>
    <xf numFmtId="0" fontId="5" fillId="0" borderId="35" xfId="1" applyFont="1" applyBorder="1">
      <alignment vertical="center"/>
    </xf>
    <xf numFmtId="0" fontId="5" fillId="0" borderId="0" xfId="1" applyFont="1">
      <alignment vertical="center"/>
    </xf>
    <xf numFmtId="0" fontId="30" fillId="0" borderId="200" xfId="1" applyFont="1" applyBorder="1" applyAlignment="1">
      <alignment vertical="top"/>
    </xf>
    <xf numFmtId="0" fontId="12" fillId="0" borderId="41" xfId="1" applyFont="1" applyBorder="1" applyAlignment="1">
      <alignment horizontal="right" vertical="top"/>
    </xf>
    <xf numFmtId="0" fontId="12" fillId="0" borderId="202" xfId="1" applyFont="1" applyBorder="1" applyAlignment="1">
      <alignment vertical="top"/>
    </xf>
    <xf numFmtId="0" fontId="12" fillId="0" borderId="203" xfId="1" applyFont="1" applyBorder="1" applyAlignment="1">
      <alignment vertical="top"/>
    </xf>
    <xf numFmtId="0" fontId="12" fillId="0" borderId="204" xfId="1" applyFont="1" applyBorder="1" applyAlignment="1">
      <alignment horizontal="right" vertical="top"/>
    </xf>
    <xf numFmtId="0" fontId="12" fillId="0" borderId="39" xfId="1" applyFont="1" applyBorder="1" applyAlignment="1">
      <alignment vertical="center" shrinkToFit="1"/>
    </xf>
    <xf numFmtId="0" fontId="12" fillId="0" borderId="40" xfId="1" applyFont="1" applyBorder="1" applyAlignment="1">
      <alignment vertical="center" shrinkToFit="1"/>
    </xf>
    <xf numFmtId="0" fontId="12" fillId="0" borderId="41" xfId="1" applyFont="1" applyBorder="1" applyAlignment="1">
      <alignment vertical="center" shrinkToFit="1"/>
    </xf>
    <xf numFmtId="0" fontId="30" fillId="0" borderId="215" xfId="1" applyFont="1" applyBorder="1" applyAlignment="1">
      <alignment vertical="top"/>
    </xf>
    <xf numFmtId="0" fontId="30" fillId="0" borderId="211" xfId="1" applyFont="1" applyBorder="1" applyAlignment="1">
      <alignment vertical="top" wrapText="1"/>
    </xf>
    <xf numFmtId="0" fontId="30" fillId="0" borderId="216" xfId="1" applyFont="1" applyBorder="1" applyAlignment="1">
      <alignment horizontal="right" vertical="top"/>
    </xf>
    <xf numFmtId="0" fontId="30" fillId="0" borderId="209" xfId="1" applyFont="1" applyBorder="1" applyAlignment="1">
      <alignment vertical="top" wrapText="1"/>
    </xf>
    <xf numFmtId="0" fontId="30" fillId="0" borderId="210" xfId="1" applyFont="1" applyBorder="1" applyAlignment="1">
      <alignment horizontal="right" vertical="top"/>
    </xf>
    <xf numFmtId="0" fontId="30" fillId="0" borderId="43" xfId="1" applyFont="1" applyBorder="1" applyAlignment="1">
      <alignment vertical="top" wrapText="1"/>
    </xf>
    <xf numFmtId="0" fontId="30" fillId="0" borderId="42" xfId="1" applyFont="1" applyBorder="1" applyAlignment="1">
      <alignment horizontal="left" vertical="top"/>
    </xf>
    <xf numFmtId="0" fontId="30" fillId="0" borderId="43" xfId="1" applyFont="1" applyBorder="1" applyAlignment="1">
      <alignment horizontal="left" vertical="top"/>
    </xf>
    <xf numFmtId="0" fontId="30" fillId="0" borderId="39" xfId="1" applyFont="1" applyBorder="1" applyAlignment="1">
      <alignment horizontal="left" vertical="top"/>
    </xf>
    <xf numFmtId="0" fontId="30" fillId="0" borderId="40" xfId="1" applyFont="1" applyBorder="1" applyAlignment="1">
      <alignment horizontal="left" vertical="top"/>
    </xf>
    <xf numFmtId="0" fontId="30" fillId="0" borderId="199" xfId="1" applyFont="1" applyBorder="1" applyAlignment="1">
      <alignment horizontal="left" vertical="top"/>
    </xf>
    <xf numFmtId="0" fontId="30" fillId="0" borderId="200" xfId="1" applyFont="1" applyBorder="1" applyAlignment="1">
      <alignment horizontal="left" vertical="top"/>
    </xf>
    <xf numFmtId="0" fontId="12" fillId="0" borderId="31" xfId="1" applyFont="1" applyBorder="1" applyAlignment="1">
      <alignment horizontal="distributed" vertical="distributed" shrinkToFit="1"/>
    </xf>
    <xf numFmtId="0" fontId="12" fillId="0" borderId="36" xfId="1" applyFont="1" applyBorder="1" applyAlignment="1">
      <alignment horizontal="distributed" vertical="distributed" shrinkToFit="1"/>
    </xf>
    <xf numFmtId="0" fontId="12" fillId="0" borderId="31" xfId="1" applyFont="1" applyBorder="1" applyAlignment="1">
      <alignment horizontal="distributed" vertical="top" wrapText="1"/>
    </xf>
    <xf numFmtId="0" fontId="30" fillId="0" borderId="208" xfId="1" applyFont="1" applyBorder="1" applyAlignment="1">
      <alignment vertical="top"/>
    </xf>
    <xf numFmtId="0" fontId="30" fillId="0" borderId="209" xfId="1" applyFont="1" applyBorder="1" applyAlignment="1">
      <alignment vertical="top"/>
    </xf>
    <xf numFmtId="0" fontId="30" fillId="0" borderId="44" xfId="1" applyFont="1" applyBorder="1" applyAlignment="1">
      <alignment horizontal="right" vertical="center"/>
    </xf>
    <xf numFmtId="0" fontId="30" fillId="0" borderId="35" xfId="1" applyFont="1" applyBorder="1" applyAlignment="1">
      <alignment horizontal="right" vertical="center"/>
    </xf>
    <xf numFmtId="0" fontId="30" fillId="0" borderId="219" xfId="1" applyFont="1" applyBorder="1">
      <alignment vertical="center"/>
    </xf>
    <xf numFmtId="0" fontId="30" fillId="0" borderId="220" xfId="1" applyFont="1" applyBorder="1">
      <alignment vertical="center"/>
    </xf>
    <xf numFmtId="0" fontId="30" fillId="0" borderId="221" xfId="1" applyFont="1" applyBorder="1" applyAlignment="1">
      <alignment horizontal="right" vertical="center"/>
    </xf>
    <xf numFmtId="0" fontId="30" fillId="0" borderId="40" xfId="1" applyFont="1" applyBorder="1" applyAlignment="1">
      <alignment vertical="top" wrapText="1"/>
    </xf>
    <xf numFmtId="0" fontId="30" fillId="0" borderId="40" xfId="1" applyFont="1" applyBorder="1" applyAlignment="1">
      <alignment horizontal="right" vertical="top"/>
    </xf>
    <xf numFmtId="0" fontId="30" fillId="0" borderId="200" xfId="1" applyFont="1" applyBorder="1" applyAlignment="1">
      <alignment horizontal="right" vertical="top"/>
    </xf>
    <xf numFmtId="0" fontId="12" fillId="0" borderId="0" xfId="1" applyFont="1" applyAlignment="1">
      <alignment horizontal="distributed" vertical="top" wrapText="1"/>
    </xf>
    <xf numFmtId="0" fontId="12" fillId="0" borderId="0" xfId="1" applyFont="1" applyAlignment="1">
      <alignment vertical="top" wrapText="1"/>
    </xf>
    <xf numFmtId="0" fontId="12" fillId="0" borderId="25" xfId="1" applyFont="1" applyBorder="1" applyAlignment="1">
      <alignment vertical="top" wrapText="1"/>
    </xf>
    <xf numFmtId="0" fontId="12" fillId="0" borderId="0" xfId="1" applyFont="1" applyAlignment="1">
      <alignment horizontal="distributed" vertical="distributed" shrinkToFit="1"/>
    </xf>
    <xf numFmtId="0" fontId="30" fillId="0" borderId="31" xfId="1" applyFont="1" applyBorder="1" applyAlignment="1">
      <alignment horizontal="left" vertical="top"/>
    </xf>
    <xf numFmtId="0" fontId="30" fillId="0" borderId="0" xfId="1" applyFont="1" applyAlignment="1">
      <alignment horizontal="left" vertical="top"/>
    </xf>
    <xf numFmtId="0" fontId="30" fillId="0" borderId="0" xfId="1" applyFont="1" applyAlignment="1">
      <alignment horizontal="right" vertical="center"/>
    </xf>
    <xf numFmtId="0" fontId="17" fillId="0" borderId="0" xfId="1" applyFont="1" applyAlignment="1">
      <alignment horizontal="right" vertical="center"/>
    </xf>
    <xf numFmtId="0" fontId="12" fillId="0" borderId="9" xfId="1" applyFont="1" applyBorder="1">
      <alignment vertical="center"/>
    </xf>
    <xf numFmtId="0" fontId="12" fillId="0" borderId="8" xfId="1" applyFont="1" applyBorder="1">
      <alignment vertical="center"/>
    </xf>
    <xf numFmtId="0" fontId="12" fillId="0" borderId="36" xfId="1" applyFont="1" applyBorder="1" applyAlignment="1">
      <alignment vertical="center" shrinkToFit="1"/>
    </xf>
    <xf numFmtId="0" fontId="12" fillId="0" borderId="36" xfId="1" applyFont="1" applyBorder="1" applyAlignment="1">
      <alignment horizontal="distributed" vertical="top" wrapText="1"/>
    </xf>
    <xf numFmtId="0" fontId="30" fillId="0" borderId="9" xfId="1" applyFont="1" applyBorder="1" applyAlignment="1">
      <alignment vertical="top"/>
    </xf>
    <xf numFmtId="0" fontId="30" fillId="0" borderId="7" xfId="1" applyFont="1" applyBorder="1" applyAlignment="1">
      <alignment vertical="top"/>
    </xf>
    <xf numFmtId="0" fontId="30" fillId="0" borderId="202" xfId="1" applyFont="1" applyBorder="1" applyAlignment="1">
      <alignment vertical="top"/>
    </xf>
    <xf numFmtId="0" fontId="30" fillId="0" borderId="203" xfId="1" applyFont="1" applyBorder="1" applyAlignment="1">
      <alignment vertical="top"/>
    </xf>
    <xf numFmtId="0" fontId="30" fillId="0" borderId="203" xfId="1" applyFont="1" applyBorder="1">
      <alignment vertical="center"/>
    </xf>
    <xf numFmtId="0" fontId="30" fillId="0" borderId="204" xfId="1" applyFont="1" applyBorder="1">
      <alignment vertical="center"/>
    </xf>
    <xf numFmtId="0" fontId="12" fillId="0" borderId="37" xfId="1" applyFont="1" applyBorder="1" applyAlignment="1">
      <alignment horizontal="left" vertical="center"/>
    </xf>
    <xf numFmtId="0" fontId="12" fillId="0" borderId="57" xfId="1" applyFont="1" applyBorder="1" applyAlignment="1">
      <alignment horizontal="left" vertical="center"/>
    </xf>
    <xf numFmtId="0" fontId="30" fillId="0" borderId="39" xfId="1" applyFont="1" applyBorder="1" applyAlignment="1">
      <alignment horizontal="left" vertical="center"/>
    </xf>
    <xf numFmtId="0" fontId="30" fillId="0" borderId="40" xfId="1" applyFont="1" applyBorder="1" applyAlignment="1">
      <alignment horizontal="left" vertical="center"/>
    </xf>
    <xf numFmtId="0" fontId="30" fillId="0" borderId="41" xfId="1" applyFont="1" applyBorder="1" applyAlignment="1">
      <alignment horizontal="left" vertical="center"/>
    </xf>
    <xf numFmtId="0" fontId="12" fillId="0" borderId="31" xfId="1" applyFont="1" applyBorder="1" applyAlignment="1">
      <alignment vertical="top" wrapText="1"/>
    </xf>
    <xf numFmtId="0" fontId="12" fillId="0" borderId="36" xfId="1" applyFont="1" applyBorder="1" applyAlignment="1">
      <alignment vertical="top" wrapText="1"/>
    </xf>
    <xf numFmtId="0" fontId="12" fillId="0" borderId="212" xfId="1" applyFont="1" applyBorder="1">
      <alignment vertical="center"/>
    </xf>
    <xf numFmtId="0" fontId="12" fillId="0" borderId="213" xfId="1" applyFont="1" applyBorder="1">
      <alignment vertical="center"/>
    </xf>
    <xf numFmtId="0" fontId="12" fillId="0" borderId="214" xfId="1" applyFont="1" applyBorder="1">
      <alignment vertical="center"/>
    </xf>
    <xf numFmtId="0" fontId="30" fillId="0" borderId="41" xfId="1" applyFont="1" applyBorder="1" applyAlignment="1">
      <alignment horizontal="right" vertical="center"/>
    </xf>
    <xf numFmtId="0" fontId="30" fillId="0" borderId="201" xfId="1" applyFont="1" applyBorder="1" applyAlignment="1">
      <alignment horizontal="right" vertical="center"/>
    </xf>
    <xf numFmtId="0" fontId="12" fillId="0" borderId="199" xfId="1" applyFont="1" applyBorder="1">
      <alignment vertical="center"/>
    </xf>
    <xf numFmtId="0" fontId="12" fillId="0" borderId="201" xfId="1" applyFont="1" applyBorder="1" applyAlignment="1">
      <alignment horizontal="right" vertical="center"/>
    </xf>
    <xf numFmtId="0" fontId="30" fillId="0" borderId="211" xfId="1" applyFont="1" applyBorder="1" applyAlignment="1">
      <alignment vertical="top"/>
    </xf>
    <xf numFmtId="0" fontId="30" fillId="0" borderId="216" xfId="1" applyFont="1" applyBorder="1" applyAlignment="1">
      <alignment horizontal="right" vertical="center"/>
    </xf>
    <xf numFmtId="0" fontId="12" fillId="0" borderId="24" xfId="1" applyFont="1" applyBorder="1" applyAlignment="1">
      <alignment vertical="top" wrapText="1"/>
    </xf>
    <xf numFmtId="0" fontId="30" fillId="0" borderId="31" xfId="1" applyFont="1" applyBorder="1" applyAlignment="1">
      <alignment horizontal="left" vertical="center"/>
    </xf>
    <xf numFmtId="0" fontId="30" fillId="0" borderId="0" xfId="1" applyFont="1" applyAlignment="1">
      <alignment horizontal="left" vertical="center"/>
    </xf>
    <xf numFmtId="0" fontId="30" fillId="0" borderId="35" xfId="1" applyFont="1" applyBorder="1" applyAlignment="1">
      <alignment horizontal="left" vertical="center"/>
    </xf>
    <xf numFmtId="0" fontId="30" fillId="0" borderId="42" xfId="1" applyFont="1" applyBorder="1" applyAlignment="1">
      <alignment horizontal="left" vertical="center"/>
    </xf>
    <xf numFmtId="0" fontId="30" fillId="0" borderId="43" xfId="1" applyFont="1" applyBorder="1" applyAlignment="1">
      <alignment horizontal="left" vertical="center"/>
    </xf>
    <xf numFmtId="0" fontId="30" fillId="0" borderId="44" xfId="1" applyFont="1" applyBorder="1" applyAlignment="1">
      <alignment horizontal="left" vertical="center"/>
    </xf>
    <xf numFmtId="0" fontId="12" fillId="0" borderId="199" xfId="1" applyFont="1" applyBorder="1" applyAlignment="1">
      <alignment vertical="top"/>
    </xf>
    <xf numFmtId="0" fontId="12" fillId="0" borderId="200" xfId="1" applyFont="1" applyBorder="1" applyAlignment="1">
      <alignment vertical="top"/>
    </xf>
    <xf numFmtId="0" fontId="12" fillId="0" borderId="201" xfId="1" applyFont="1" applyBorder="1" applyAlignment="1">
      <alignment vertical="top"/>
    </xf>
    <xf numFmtId="0" fontId="12" fillId="0" borderId="206" xfId="1" applyFont="1" applyBorder="1" applyAlignment="1">
      <alignment vertical="top"/>
    </xf>
    <xf numFmtId="0" fontId="12" fillId="0" borderId="207" xfId="1" applyFont="1" applyBorder="1" applyAlignment="1">
      <alignment vertical="top"/>
    </xf>
    <xf numFmtId="0" fontId="12" fillId="0" borderId="205" xfId="1" applyFont="1" applyBorder="1" applyAlignment="1">
      <alignment vertical="top"/>
    </xf>
    <xf numFmtId="49" fontId="12" fillId="0" borderId="34" xfId="1" applyNumberFormat="1" applyFont="1" applyBorder="1" applyAlignment="1">
      <alignment vertical="top"/>
    </xf>
    <xf numFmtId="0" fontId="12" fillId="0" borderId="201" xfId="1" applyFont="1" applyBorder="1">
      <alignment vertical="center"/>
    </xf>
    <xf numFmtId="0" fontId="12" fillId="0" borderId="205" xfId="1" applyFont="1" applyBorder="1">
      <alignment vertical="center"/>
    </xf>
    <xf numFmtId="0" fontId="12" fillId="0" borderId="206" xfId="1" applyFont="1" applyBorder="1">
      <alignment vertical="center"/>
    </xf>
    <xf numFmtId="0" fontId="12" fillId="0" borderId="207" xfId="1" applyFont="1" applyBorder="1">
      <alignment vertical="center"/>
    </xf>
    <xf numFmtId="0" fontId="30" fillId="0" borderId="199" xfId="1" applyFont="1" applyBorder="1" applyAlignment="1">
      <alignment horizontal="left" vertical="center"/>
    </xf>
    <xf numFmtId="0" fontId="30" fillId="0" borderId="200" xfId="1" applyFont="1" applyBorder="1" applyAlignment="1">
      <alignment horizontal="left" vertical="center"/>
    </xf>
    <xf numFmtId="0" fontId="30" fillId="0" borderId="215" xfId="1" applyFont="1" applyBorder="1" applyAlignment="1">
      <alignment horizontal="left" vertical="center"/>
    </xf>
    <xf numFmtId="0" fontId="30" fillId="0" borderId="211" xfId="1" applyFont="1" applyBorder="1" applyAlignment="1">
      <alignment horizontal="left" vertical="center"/>
    </xf>
    <xf numFmtId="0" fontId="30" fillId="0" borderId="216" xfId="1" applyFont="1" applyBorder="1" applyAlignment="1">
      <alignment horizontal="left" vertical="center"/>
    </xf>
    <xf numFmtId="0" fontId="12" fillId="0" borderId="35" xfId="1" applyFont="1" applyBorder="1" applyAlignment="1">
      <alignment horizontal="center" vertical="center" shrinkToFit="1"/>
    </xf>
    <xf numFmtId="0" fontId="6" fillId="0" borderId="62" xfId="1" applyFont="1" applyBorder="1">
      <alignment vertical="center"/>
    </xf>
    <xf numFmtId="0" fontId="12" fillId="0" borderId="39" xfId="1" applyFont="1" applyBorder="1" applyAlignment="1">
      <alignment horizontal="distributed" vertical="center" shrinkToFit="1"/>
    </xf>
    <xf numFmtId="0" fontId="12" fillId="0" borderId="40" xfId="1" applyFont="1" applyBorder="1" applyAlignment="1">
      <alignment horizontal="distributed" vertical="center" shrinkToFit="1"/>
    </xf>
    <xf numFmtId="0" fontId="12" fillId="0" borderId="41" xfId="1" applyFont="1" applyBorder="1" applyAlignment="1">
      <alignment horizontal="distributed" vertical="center" shrinkToFit="1"/>
    </xf>
    <xf numFmtId="0" fontId="30" fillId="0" borderId="205" xfId="1" applyFont="1" applyBorder="1" applyAlignment="1">
      <alignment horizontal="left" vertical="center"/>
    </xf>
    <xf numFmtId="0" fontId="30" fillId="0" borderId="206" xfId="1" applyFont="1" applyBorder="1" applyAlignment="1">
      <alignment horizontal="left" vertical="center"/>
    </xf>
    <xf numFmtId="0" fontId="30" fillId="0" borderId="209" xfId="1" applyFont="1" applyBorder="1" applyAlignment="1">
      <alignment horizontal="left" vertical="center"/>
    </xf>
    <xf numFmtId="0" fontId="30" fillId="0" borderId="210" xfId="1" applyFont="1" applyBorder="1" applyAlignment="1">
      <alignment horizontal="left" vertical="center"/>
    </xf>
    <xf numFmtId="0" fontId="30" fillId="0" borderId="39" xfId="1" applyFont="1" applyBorder="1">
      <alignment vertical="center"/>
    </xf>
    <xf numFmtId="0" fontId="30" fillId="0" borderId="201" xfId="1" applyFont="1" applyBorder="1" applyAlignment="1">
      <alignment horizontal="left" vertical="center"/>
    </xf>
    <xf numFmtId="0" fontId="43" fillId="5" borderId="153" xfId="5" quotePrefix="1" applyFont="1" applyFill="1" applyBorder="1" applyAlignment="1" applyProtection="1">
      <alignment horizontal="center" vertical="center" shrinkToFit="1"/>
      <protection locked="0"/>
    </xf>
    <xf numFmtId="0" fontId="43" fillId="5" borderId="151" xfId="5" quotePrefix="1" applyFont="1" applyFill="1" applyBorder="1" applyAlignment="1" applyProtection="1">
      <alignment horizontal="center" vertical="center" shrinkToFit="1"/>
      <protection locked="0"/>
    </xf>
    <xf numFmtId="0" fontId="16" fillId="3" borderId="171" xfId="1" applyFont="1" applyFill="1" applyBorder="1" applyAlignment="1" applyProtection="1">
      <alignment horizontal="center" vertical="center"/>
      <protection locked="0"/>
    </xf>
    <xf numFmtId="0" fontId="16" fillId="3" borderId="39" xfId="1" applyFont="1" applyFill="1" applyBorder="1" applyAlignment="1" applyProtection="1">
      <alignment horizontal="center" vertical="center"/>
      <protection locked="0"/>
    </xf>
    <xf numFmtId="0" fontId="16" fillId="3" borderId="18" xfId="1" applyFont="1" applyFill="1" applyBorder="1" applyAlignment="1" applyProtection="1">
      <alignment horizontal="center" vertical="center"/>
      <protection locked="0"/>
    </xf>
    <xf numFmtId="0" fontId="16" fillId="3" borderId="0" xfId="1" applyFont="1" applyFill="1" applyAlignment="1" applyProtection="1">
      <alignment horizontal="center" vertical="center"/>
      <protection locked="0"/>
    </xf>
    <xf numFmtId="0" fontId="16" fillId="3" borderId="42" xfId="1" applyFont="1" applyFill="1" applyBorder="1" applyAlignment="1" applyProtection="1">
      <alignment horizontal="center" vertical="center"/>
      <protection locked="0"/>
    </xf>
    <xf numFmtId="0" fontId="16" fillId="3" borderId="31" xfId="1" applyFont="1" applyFill="1" applyBorder="1" applyAlignment="1" applyProtection="1">
      <alignment horizontal="center" vertical="center"/>
      <protection locked="0"/>
    </xf>
    <xf numFmtId="0" fontId="16" fillId="3" borderId="161" xfId="1" applyFont="1" applyFill="1" applyBorder="1" applyAlignment="1" applyProtection="1">
      <alignment horizontal="center" vertical="center"/>
      <protection locked="0"/>
    </xf>
    <xf numFmtId="0" fontId="16" fillId="3" borderId="182" xfId="1" applyFont="1" applyFill="1" applyBorder="1" applyAlignment="1" applyProtection="1">
      <alignment horizontal="center" vertical="center"/>
      <protection locked="0"/>
    </xf>
    <xf numFmtId="0" fontId="16" fillId="3" borderId="164" xfId="1" applyFont="1" applyFill="1" applyBorder="1" applyAlignment="1" applyProtection="1">
      <alignment horizontal="center" vertical="center"/>
      <protection locked="0"/>
    </xf>
    <xf numFmtId="0" fontId="16" fillId="3" borderId="2" xfId="1" applyFont="1" applyFill="1" applyBorder="1" applyAlignment="1" applyProtection="1">
      <alignment horizontal="center" vertical="center"/>
      <protection locked="0"/>
    </xf>
    <xf numFmtId="0" fontId="16" fillId="3" borderId="165" xfId="1" applyFont="1" applyFill="1" applyBorder="1" applyAlignment="1" applyProtection="1">
      <alignment horizontal="center" vertical="center"/>
      <protection locked="0"/>
    </xf>
    <xf numFmtId="0" fontId="16" fillId="3" borderId="40" xfId="1" applyFont="1" applyFill="1" applyBorder="1" applyAlignment="1" applyProtection="1">
      <alignment horizontal="center" vertical="center"/>
      <protection locked="0"/>
    </xf>
    <xf numFmtId="0" fontId="16" fillId="3" borderId="24" xfId="1" applyFont="1" applyFill="1" applyBorder="1" applyAlignment="1" applyProtection="1">
      <alignment horizontal="center" vertical="center"/>
      <protection locked="0"/>
    </xf>
    <xf numFmtId="0" fontId="16" fillId="3" borderId="162" xfId="1" applyFont="1" applyFill="1" applyBorder="1" applyAlignment="1" applyProtection="1">
      <alignment horizontal="center" vertical="center"/>
      <protection locked="0"/>
    </xf>
    <xf numFmtId="0" fontId="16" fillId="3" borderId="167" xfId="1" applyFont="1" applyFill="1" applyBorder="1" applyAlignment="1" applyProtection="1">
      <alignment horizontal="center" vertical="center"/>
      <protection locked="0"/>
    </xf>
    <xf numFmtId="0" fontId="16" fillId="3" borderId="25" xfId="1" applyFont="1" applyFill="1" applyBorder="1" applyAlignment="1" applyProtection="1">
      <alignment horizontal="center" vertical="center"/>
      <protection locked="0"/>
    </xf>
    <xf numFmtId="0" fontId="12" fillId="0" borderId="31" xfId="1" applyFont="1" applyBorder="1" applyAlignment="1">
      <alignment horizontal="center" vertical="top" shrinkToFit="1"/>
    </xf>
    <xf numFmtId="0" fontId="12" fillId="0" borderId="36" xfId="1" applyFont="1" applyBorder="1" applyAlignment="1">
      <alignment horizontal="center" vertical="top" shrinkToFit="1"/>
    </xf>
    <xf numFmtId="0" fontId="17" fillId="0" borderId="42" xfId="1" applyFont="1" applyBorder="1">
      <alignment vertical="center"/>
    </xf>
    <xf numFmtId="0" fontId="30" fillId="0" borderId="231" xfId="1" applyFont="1" applyBorder="1">
      <alignment vertical="center"/>
    </xf>
    <xf numFmtId="0" fontId="17" fillId="0" borderId="208" xfId="1" applyFont="1" applyBorder="1">
      <alignment vertical="center"/>
    </xf>
    <xf numFmtId="0" fontId="30" fillId="0" borderId="269" xfId="1" applyFont="1" applyBorder="1">
      <alignment vertical="center"/>
    </xf>
    <xf numFmtId="0" fontId="30" fillId="0" borderId="270" xfId="1" applyFont="1" applyBorder="1">
      <alignment vertical="center"/>
    </xf>
    <xf numFmtId="0" fontId="30" fillId="0" borderId="271" xfId="1" applyFont="1" applyBorder="1">
      <alignment vertical="center"/>
    </xf>
    <xf numFmtId="0" fontId="30" fillId="0" borderId="272" xfId="1" applyFont="1" applyBorder="1" applyAlignment="1">
      <alignment horizontal="left" vertical="center"/>
    </xf>
    <xf numFmtId="0" fontId="30" fillId="0" borderId="273" xfId="1" applyFont="1" applyBorder="1" applyAlignment="1">
      <alignment horizontal="left" vertical="center"/>
    </xf>
    <xf numFmtId="0" fontId="30" fillId="0" borderId="274" xfId="1" applyFont="1" applyBorder="1">
      <alignment vertical="center"/>
    </xf>
    <xf numFmtId="0" fontId="30" fillId="0" borderId="275" xfId="1" applyFont="1" applyBorder="1">
      <alignment vertical="center"/>
    </xf>
    <xf numFmtId="0" fontId="30" fillId="0" borderId="276" xfId="1" applyFont="1" applyBorder="1" applyAlignment="1">
      <alignment horizontal="left" vertical="center"/>
    </xf>
    <xf numFmtId="0" fontId="30" fillId="0" borderId="277" xfId="1" applyFont="1" applyBorder="1" applyAlignment="1">
      <alignment horizontal="left" vertical="center"/>
    </xf>
    <xf numFmtId="0" fontId="30" fillId="0" borderId="209" xfId="1" applyFont="1" applyBorder="1">
      <alignment vertical="center"/>
    </xf>
    <xf numFmtId="0" fontId="30" fillId="0" borderId="208" xfId="1" applyFont="1" applyBorder="1">
      <alignment vertical="center"/>
    </xf>
    <xf numFmtId="0" fontId="30" fillId="0" borderId="9" xfId="1" applyFont="1" applyBorder="1">
      <alignment vertical="center"/>
    </xf>
    <xf numFmtId="0" fontId="30" fillId="0" borderId="258" xfId="1" applyFont="1" applyBorder="1">
      <alignment vertical="center"/>
    </xf>
    <xf numFmtId="0" fontId="30" fillId="0" borderId="7" xfId="1" applyFont="1" applyBorder="1" applyAlignment="1">
      <alignment horizontal="left" vertical="center"/>
    </xf>
    <xf numFmtId="0" fontId="30" fillId="0" borderId="8" xfId="1" applyFont="1" applyBorder="1" applyAlignment="1">
      <alignment horizontal="left" vertical="center"/>
    </xf>
    <xf numFmtId="0" fontId="10" fillId="3" borderId="199" xfId="2" applyFont="1" applyFill="1" applyBorder="1" applyAlignment="1" applyProtection="1">
      <alignment horizontal="center" vertical="center"/>
      <protection locked="0"/>
    </xf>
    <xf numFmtId="0" fontId="12" fillId="0" borderId="200" xfId="1" applyFont="1" applyBorder="1" applyAlignment="1">
      <alignment horizontal="right" vertical="center"/>
    </xf>
    <xf numFmtId="0" fontId="12" fillId="0" borderId="209" xfId="1" applyFont="1" applyBorder="1">
      <alignment vertical="center"/>
    </xf>
    <xf numFmtId="0" fontId="12" fillId="0" borderId="210" xfId="1" applyFont="1" applyBorder="1">
      <alignment vertical="center"/>
    </xf>
    <xf numFmtId="0" fontId="10" fillId="3" borderId="209" xfId="2" applyFont="1" applyFill="1" applyBorder="1" applyAlignment="1" applyProtection="1">
      <alignment horizontal="center" vertical="center"/>
      <protection locked="0"/>
    </xf>
    <xf numFmtId="0" fontId="17" fillId="0" borderId="209" xfId="1" applyFont="1" applyBorder="1">
      <alignment vertical="center"/>
    </xf>
    <xf numFmtId="0" fontId="78" fillId="0" borderId="209" xfId="1" applyFont="1" applyBorder="1" applyAlignment="1">
      <alignment horizontal="left" vertical="center"/>
    </xf>
    <xf numFmtId="0" fontId="1" fillId="0" borderId="209" xfId="1" applyBorder="1">
      <alignment vertical="center"/>
    </xf>
    <xf numFmtId="0" fontId="12" fillId="0" borderId="215" xfId="1" applyFont="1" applyBorder="1">
      <alignment vertical="center"/>
    </xf>
    <xf numFmtId="0" fontId="12" fillId="0" borderId="211" xfId="1" applyFont="1" applyBorder="1">
      <alignment vertical="center"/>
    </xf>
    <xf numFmtId="0" fontId="12" fillId="0" borderId="216" xfId="1" applyFont="1" applyBorder="1">
      <alignment vertical="center"/>
    </xf>
    <xf numFmtId="0" fontId="10" fillId="3" borderId="211" xfId="2" applyFont="1" applyFill="1" applyBorder="1" applyAlignment="1" applyProtection="1">
      <alignment horizontal="center" vertical="center"/>
      <protection locked="0"/>
    </xf>
    <xf numFmtId="0" fontId="1" fillId="0" borderId="211" xfId="1" applyBorder="1">
      <alignment vertical="center"/>
    </xf>
    <xf numFmtId="0" fontId="17" fillId="0" borderId="211" xfId="1" applyFont="1" applyBorder="1">
      <alignment vertical="center"/>
    </xf>
    <xf numFmtId="0" fontId="12" fillId="0" borderId="216" xfId="1" applyFont="1" applyBorder="1" applyAlignment="1">
      <alignment horizontal="center" vertical="center"/>
    </xf>
    <xf numFmtId="0" fontId="20" fillId="0" borderId="57" xfId="1" applyFont="1" applyBorder="1" applyAlignment="1">
      <alignment horizontal="distributed" vertical="center"/>
    </xf>
    <xf numFmtId="0" fontId="20" fillId="0" borderId="40" xfId="1" applyFont="1" applyBorder="1" applyAlignment="1">
      <alignment horizontal="distributed" vertical="center"/>
    </xf>
    <xf numFmtId="0" fontId="20" fillId="0" borderId="41" xfId="1" applyFont="1" applyBorder="1" applyAlignment="1">
      <alignment horizontal="distributed" vertical="center"/>
    </xf>
    <xf numFmtId="0" fontId="12" fillId="0" borderId="211" xfId="1" applyFont="1" applyBorder="1" applyAlignment="1">
      <alignment horizontal="center" vertical="center"/>
    </xf>
    <xf numFmtId="0" fontId="20" fillId="0" borderId="28" xfId="1" applyFont="1" applyBorder="1" applyAlignment="1">
      <alignment horizontal="distributed" vertical="center"/>
    </xf>
    <xf numFmtId="0" fontId="20" fillId="0" borderId="25" xfId="1" applyFont="1" applyBorder="1" applyAlignment="1">
      <alignment horizontal="distributed" vertical="center"/>
    </xf>
    <xf numFmtId="0" fontId="20" fillId="0" borderId="26" xfId="1" applyFont="1" applyBorder="1" applyAlignment="1">
      <alignment horizontal="distributed" vertical="center"/>
    </xf>
    <xf numFmtId="0" fontId="10" fillId="3" borderId="25" xfId="2" applyFont="1" applyFill="1" applyBorder="1" applyAlignment="1" applyProtection="1">
      <alignment horizontal="center" vertical="center"/>
      <protection locked="0"/>
    </xf>
    <xf numFmtId="0" fontId="21" fillId="0" borderId="24" xfId="1" applyFont="1" applyBorder="1">
      <alignment vertical="center"/>
    </xf>
    <xf numFmtId="0" fontId="21" fillId="0" borderId="29" xfId="1" applyFont="1" applyBorder="1">
      <alignment vertical="center"/>
    </xf>
    <xf numFmtId="49" fontId="12" fillId="0" borderId="24" xfId="1" applyNumberFormat="1" applyFont="1" applyBorder="1" applyAlignment="1">
      <alignment horizontal="left" vertical="center"/>
    </xf>
    <xf numFmtId="49" fontId="12" fillId="0" borderId="27" xfId="1" applyNumberFormat="1" applyFont="1" applyBorder="1" applyAlignment="1">
      <alignment horizontal="left" vertical="center"/>
    </xf>
    <xf numFmtId="0" fontId="17" fillId="0" borderId="0" xfId="1" applyFont="1" applyAlignment="1">
      <alignment horizontal="right" vertical="top"/>
    </xf>
    <xf numFmtId="0" fontId="16" fillId="0" borderId="31" xfId="2" applyFont="1" applyBorder="1" applyAlignment="1" applyProtection="1">
      <alignment vertical="center" wrapText="1"/>
      <protection locked="0"/>
    </xf>
    <xf numFmtId="0" fontId="16" fillId="0" borderId="35" xfId="2" applyFont="1" applyBorder="1" applyAlignment="1" applyProtection="1">
      <alignment vertical="center" wrapText="1"/>
      <protection locked="0"/>
    </xf>
    <xf numFmtId="0" fontId="16" fillId="0" borderId="39" xfId="2" applyFont="1" applyBorder="1" applyAlignment="1" applyProtection="1">
      <alignment vertical="center" wrapText="1"/>
      <protection locked="0"/>
    </xf>
    <xf numFmtId="0" fontId="16" fillId="0" borderId="41" xfId="2" applyFont="1" applyBorder="1" applyAlignment="1" applyProtection="1">
      <alignment vertical="center" wrapText="1"/>
      <protection locked="0"/>
    </xf>
    <xf numFmtId="0" fontId="1" fillId="0" borderId="25" xfId="1" applyBorder="1" applyAlignment="1">
      <alignment horizontal="center" vertical="center"/>
    </xf>
    <xf numFmtId="0" fontId="30" fillId="0" borderId="41" xfId="1" applyFont="1" applyBorder="1" applyAlignment="1">
      <alignment horizontal="left" vertical="top"/>
    </xf>
    <xf numFmtId="0" fontId="30" fillId="0" borderId="205" xfId="1" applyFont="1" applyBorder="1" applyAlignment="1">
      <alignment horizontal="left" vertical="top"/>
    </xf>
    <xf numFmtId="0" fontId="30" fillId="0" borderId="206" xfId="1" applyFont="1" applyBorder="1" applyAlignment="1">
      <alignment horizontal="left" vertical="top"/>
    </xf>
    <xf numFmtId="0" fontId="30" fillId="0" borderId="202" xfId="1" applyFont="1" applyBorder="1" applyAlignment="1">
      <alignment horizontal="left" vertical="center"/>
    </xf>
    <xf numFmtId="0" fontId="30" fillId="0" borderId="203" xfId="1" applyFont="1" applyBorder="1" applyAlignment="1">
      <alignment horizontal="left" vertical="center"/>
    </xf>
    <xf numFmtId="0" fontId="30" fillId="0" borderId="204" xfId="1" applyFont="1" applyBorder="1" applyAlignment="1">
      <alignment horizontal="left" vertical="center"/>
    </xf>
    <xf numFmtId="0" fontId="30" fillId="0" borderId="206" xfId="1" applyFont="1" applyBorder="1" applyAlignment="1">
      <alignment vertical="top"/>
    </xf>
    <xf numFmtId="0" fontId="21" fillId="3" borderId="31" xfId="1" applyFont="1" applyFill="1" applyBorder="1" applyAlignment="1" applyProtection="1">
      <alignment horizontal="center" vertical="center"/>
      <protection locked="0"/>
    </xf>
    <xf numFmtId="0" fontId="21" fillId="3" borderId="38" xfId="1" applyFont="1" applyFill="1" applyBorder="1" applyAlignment="1" applyProtection="1">
      <alignment horizontal="center" vertical="center"/>
      <protection locked="0"/>
    </xf>
    <xf numFmtId="0" fontId="30" fillId="0" borderId="8" xfId="1" applyFont="1" applyBorder="1" applyAlignment="1">
      <alignment horizontal="right" vertical="center"/>
    </xf>
    <xf numFmtId="0" fontId="12" fillId="0" borderId="36" xfId="1" applyFont="1" applyBorder="1" applyAlignment="1">
      <alignment horizontal="distributed" vertical="center" wrapText="1"/>
    </xf>
    <xf numFmtId="0" fontId="30" fillId="0" borderId="210" xfId="1" applyFont="1" applyBorder="1" applyAlignment="1">
      <alignment horizontal="right" vertical="center"/>
    </xf>
    <xf numFmtId="0" fontId="30" fillId="0" borderId="215" xfId="1" applyFont="1" applyBorder="1">
      <alignment vertical="center"/>
    </xf>
    <xf numFmtId="0" fontId="30" fillId="0" borderId="206" xfId="1" applyFont="1" applyBorder="1" applyAlignment="1">
      <alignment horizontal="right" vertical="top"/>
    </xf>
    <xf numFmtId="0" fontId="83" fillId="0" borderId="0" xfId="1" applyFont="1">
      <alignment vertical="center"/>
    </xf>
    <xf numFmtId="0" fontId="11" fillId="0" borderId="31" xfId="1" applyFont="1" applyBorder="1" applyAlignment="1">
      <alignment wrapText="1" shrinkToFit="1"/>
    </xf>
    <xf numFmtId="0" fontId="11" fillId="0" borderId="0" xfId="1" applyFont="1" applyAlignment="1">
      <alignment wrapText="1" shrinkToFit="1"/>
    </xf>
    <xf numFmtId="0" fontId="11" fillId="0" borderId="36" xfId="1" applyFont="1" applyBorder="1" applyAlignment="1">
      <alignment wrapText="1" shrinkToFit="1"/>
    </xf>
    <xf numFmtId="0" fontId="11" fillId="0" borderId="24" xfId="1" applyFont="1" applyBorder="1" applyAlignment="1">
      <alignment wrapText="1" shrinkToFit="1"/>
    </xf>
    <xf numFmtId="0" fontId="11" fillId="0" borderId="25" xfId="1" applyFont="1" applyBorder="1" applyAlignment="1">
      <alignment wrapText="1" shrinkToFit="1"/>
    </xf>
    <xf numFmtId="0" fontId="11" fillId="0" borderId="27" xfId="1" applyFont="1" applyBorder="1" applyAlignment="1">
      <alignment wrapText="1" shrinkToFit="1"/>
    </xf>
    <xf numFmtId="0" fontId="14" fillId="13" borderId="0" xfId="4" applyFill="1"/>
    <xf numFmtId="0" fontId="12" fillId="0" borderId="54" xfId="1" applyFont="1" applyBorder="1" applyAlignment="1">
      <alignment vertical="top"/>
    </xf>
    <xf numFmtId="0" fontId="12" fillId="0" borderId="50" xfId="1" applyFont="1" applyBorder="1" applyAlignment="1">
      <alignment vertical="top"/>
    </xf>
    <xf numFmtId="0" fontId="12" fillId="0" borderId="55" xfId="1" applyFont="1" applyBorder="1" applyAlignment="1">
      <alignment vertical="top"/>
    </xf>
    <xf numFmtId="0" fontId="12" fillId="0" borderId="56" xfId="1" applyFont="1" applyBorder="1" applyAlignment="1">
      <alignment vertical="top"/>
    </xf>
    <xf numFmtId="0" fontId="12" fillId="0" borderId="45" xfId="1" applyFont="1" applyBorder="1" applyAlignment="1">
      <alignment vertical="top"/>
    </xf>
    <xf numFmtId="0" fontId="12" fillId="0" borderId="46" xfId="1" applyFont="1" applyBorder="1" applyAlignment="1">
      <alignment vertical="top"/>
    </xf>
    <xf numFmtId="0" fontId="30" fillId="0" borderId="206" xfId="1" applyFont="1" applyBorder="1">
      <alignment vertical="center"/>
    </xf>
    <xf numFmtId="0" fontId="12" fillId="0" borderId="43" xfId="1" applyFont="1" applyBorder="1" applyAlignment="1">
      <alignment vertical="center" shrinkToFit="1"/>
    </xf>
    <xf numFmtId="0" fontId="12" fillId="0" borderId="44" xfId="1" applyFont="1" applyBorder="1" applyAlignment="1">
      <alignment vertical="center" shrinkToFit="1"/>
    </xf>
    <xf numFmtId="0" fontId="30" fillId="0" borderId="55" xfId="1" applyFont="1" applyBorder="1" applyAlignment="1">
      <alignment vertical="top"/>
    </xf>
    <xf numFmtId="0" fontId="30" fillId="0" borderId="56" xfId="1" applyFont="1" applyBorder="1" applyAlignment="1">
      <alignment vertical="top"/>
    </xf>
    <xf numFmtId="0" fontId="30" fillId="0" borderId="56" xfId="1" applyFont="1" applyBorder="1">
      <alignment vertical="center"/>
    </xf>
    <xf numFmtId="0" fontId="30" fillId="0" borderId="68" xfId="1" applyFont="1" applyBorder="1">
      <alignment vertical="center"/>
    </xf>
    <xf numFmtId="0" fontId="30" fillId="0" borderId="46" xfId="1" applyFont="1" applyBorder="1" applyAlignment="1">
      <alignment vertical="top"/>
    </xf>
    <xf numFmtId="0" fontId="30" fillId="0" borderId="45" xfId="1" applyFont="1" applyBorder="1" applyAlignment="1">
      <alignment vertical="top"/>
    </xf>
    <xf numFmtId="0" fontId="30" fillId="0" borderId="46" xfId="1" applyFont="1" applyBorder="1">
      <alignment vertical="center"/>
    </xf>
    <xf numFmtId="0" fontId="30" fillId="0" borderId="47" xfId="1" applyFont="1" applyBorder="1">
      <alignment vertical="center"/>
    </xf>
    <xf numFmtId="0" fontId="30" fillId="0" borderId="45" xfId="1" applyFont="1" applyBorder="1" applyAlignment="1">
      <alignment horizontal="left" vertical="center"/>
    </xf>
    <xf numFmtId="0" fontId="30" fillId="0" borderId="46" xfId="1" applyFont="1" applyBorder="1" applyAlignment="1">
      <alignment horizontal="left" vertical="center"/>
    </xf>
    <xf numFmtId="0" fontId="30" fillId="0" borderId="46" xfId="1" applyFont="1" applyBorder="1" applyAlignment="1">
      <alignment horizontal="right" vertical="center"/>
    </xf>
    <xf numFmtId="0" fontId="30" fillId="0" borderId="47" xfId="1" applyFont="1" applyBorder="1" applyAlignment="1">
      <alignment horizontal="left" vertical="center"/>
    </xf>
    <xf numFmtId="0" fontId="30" fillId="0" borderId="9" xfId="1" applyFont="1" applyBorder="1" applyAlignment="1">
      <alignment horizontal="left" vertical="center"/>
    </xf>
    <xf numFmtId="0" fontId="30" fillId="0" borderId="41" xfId="1" applyFont="1" applyBorder="1" applyAlignment="1">
      <alignment vertical="top"/>
    </xf>
    <xf numFmtId="0" fontId="30" fillId="0" borderId="61" xfId="1" applyFont="1" applyBorder="1" applyAlignment="1">
      <alignment horizontal="left" vertical="center"/>
    </xf>
    <xf numFmtId="0" fontId="30" fillId="0" borderId="51" xfId="1" applyFont="1" applyBorder="1" applyAlignment="1">
      <alignment horizontal="left" vertical="center"/>
    </xf>
    <xf numFmtId="0" fontId="30" fillId="0" borderId="55" xfId="1" applyFont="1" applyBorder="1" applyAlignment="1">
      <alignment horizontal="left" vertical="center"/>
    </xf>
    <xf numFmtId="0" fontId="30" fillId="0" borderId="56" xfId="1" applyFont="1" applyBorder="1" applyAlignment="1">
      <alignment horizontal="left" vertical="center"/>
    </xf>
    <xf numFmtId="0" fontId="30" fillId="0" borderId="54" xfId="1" applyFont="1" applyBorder="1" applyAlignment="1">
      <alignment vertical="top"/>
    </xf>
    <xf numFmtId="0" fontId="30" fillId="0" borderId="50" xfId="1" applyFont="1" applyBorder="1" applyAlignment="1">
      <alignment vertical="top"/>
    </xf>
    <xf numFmtId="0" fontId="30" fillId="0" borderId="50" xfId="1" applyFont="1" applyBorder="1">
      <alignment vertical="center"/>
    </xf>
    <xf numFmtId="0" fontId="30" fillId="0" borderId="52" xfId="1" applyFont="1" applyBorder="1" applyAlignment="1">
      <alignment horizontal="right" vertical="center"/>
    </xf>
    <xf numFmtId="0" fontId="30" fillId="0" borderId="53" xfId="1" applyFont="1" applyBorder="1" applyAlignment="1">
      <alignment vertical="top"/>
    </xf>
    <xf numFmtId="0" fontId="30" fillId="0" borderId="32" xfId="1" applyFont="1" applyBorder="1" applyAlignment="1">
      <alignment vertical="top"/>
    </xf>
    <xf numFmtId="0" fontId="30" fillId="0" borderId="32" xfId="1" applyFont="1" applyBorder="1">
      <alignment vertical="center"/>
    </xf>
    <xf numFmtId="0" fontId="30" fillId="0" borderId="33" xfId="1" applyFont="1" applyBorder="1" applyAlignment="1">
      <alignment horizontal="right" vertical="center"/>
    </xf>
    <xf numFmtId="0" fontId="30" fillId="0" borderId="51" xfId="1" applyFont="1" applyBorder="1" applyAlignment="1">
      <alignment vertical="top"/>
    </xf>
    <xf numFmtId="0" fontId="30" fillId="0" borderId="51" xfId="1" applyFont="1" applyBorder="1">
      <alignment vertical="center"/>
    </xf>
    <xf numFmtId="0" fontId="30" fillId="0" borderId="67" xfId="1" applyFont="1" applyBorder="1" applyAlignment="1">
      <alignment horizontal="right" vertical="center"/>
    </xf>
    <xf numFmtId="0" fontId="30" fillId="0" borderId="53" xfId="1" applyFont="1" applyBorder="1" applyAlignment="1">
      <alignment horizontal="left" vertical="center"/>
    </xf>
    <xf numFmtId="0" fontId="30" fillId="0" borderId="32" xfId="1" applyFont="1" applyBorder="1" applyAlignment="1">
      <alignment horizontal="left" vertical="center"/>
    </xf>
    <xf numFmtId="0" fontId="30" fillId="0" borderId="33" xfId="1" applyFont="1" applyBorder="1" applyAlignment="1">
      <alignment horizontal="left" vertical="center"/>
    </xf>
    <xf numFmtId="0" fontId="12" fillId="0" borderId="42" xfId="1" applyFont="1" applyBorder="1" applyAlignment="1">
      <alignment vertical="top"/>
    </xf>
    <xf numFmtId="0" fontId="12" fillId="0" borderId="43" xfId="1" applyFont="1" applyBorder="1" applyAlignment="1">
      <alignment vertical="top"/>
    </xf>
    <xf numFmtId="0" fontId="12" fillId="0" borderId="44" xfId="1" applyFont="1" applyBorder="1" applyAlignment="1">
      <alignment vertical="top"/>
    </xf>
    <xf numFmtId="0" fontId="31" fillId="0" borderId="25" xfId="1" applyFont="1" applyBorder="1" applyAlignment="1">
      <alignment vertical="center" wrapText="1"/>
    </xf>
    <xf numFmtId="0" fontId="17" fillId="0" borderId="40" xfId="1" applyFont="1" applyBorder="1" applyAlignment="1">
      <alignment horizontal="distributed" vertical="top"/>
    </xf>
    <xf numFmtId="0" fontId="12" fillId="0" borderId="0" xfId="1" applyFont="1" applyAlignment="1">
      <alignment horizontal="center" vertical="top" shrinkToFit="1"/>
    </xf>
    <xf numFmtId="0" fontId="37" fillId="7" borderId="67" xfId="0" applyFont="1" applyFill="1" applyBorder="1" applyAlignment="1">
      <alignment vertical="center" shrinkToFit="1"/>
    </xf>
    <xf numFmtId="0" fontId="12" fillId="3" borderId="31" xfId="1" applyFont="1" applyFill="1" applyBorder="1" applyAlignment="1" applyProtection="1">
      <alignment horizontal="center" vertical="center"/>
      <protection locked="0"/>
    </xf>
    <xf numFmtId="0" fontId="12" fillId="3" borderId="35" xfId="1" applyFont="1" applyFill="1" applyBorder="1" applyAlignment="1" applyProtection="1">
      <alignment horizontal="center" vertical="center"/>
      <protection locked="0"/>
    </xf>
    <xf numFmtId="0" fontId="43" fillId="12" borderId="152" xfId="5" quotePrefix="1" applyFont="1" applyFill="1" applyBorder="1" applyAlignment="1">
      <alignment horizontal="center" vertical="center" shrinkToFit="1"/>
    </xf>
    <xf numFmtId="0" fontId="43" fillId="12" borderId="130" xfId="5" quotePrefix="1" applyFont="1" applyFill="1" applyBorder="1" applyAlignment="1">
      <alignment horizontal="center" vertical="center" shrinkToFit="1"/>
    </xf>
    <xf numFmtId="0" fontId="43" fillId="12" borderId="8" xfId="5" quotePrefix="1" applyFont="1" applyFill="1" applyBorder="1" applyAlignment="1">
      <alignment horizontal="center" vertical="center" shrinkToFit="1"/>
    </xf>
    <xf numFmtId="0" fontId="43" fillId="12" borderId="117" xfId="5" quotePrefix="1" applyFont="1" applyFill="1" applyBorder="1" applyAlignment="1">
      <alignment horizontal="center" vertical="center" shrinkToFit="1"/>
    </xf>
    <xf numFmtId="0" fontId="43" fillId="12" borderId="108" xfId="5" quotePrefix="1" applyFont="1" applyFill="1" applyBorder="1" applyAlignment="1">
      <alignment horizontal="center" vertical="center" shrinkToFit="1"/>
    </xf>
    <xf numFmtId="0" fontId="43" fillId="12" borderId="109" xfId="5" quotePrefix="1" applyFont="1" applyFill="1" applyBorder="1" applyAlignment="1">
      <alignment horizontal="center" vertical="center" shrinkToFit="1"/>
    </xf>
    <xf numFmtId="0" fontId="43" fillId="12" borderId="154" xfId="5" quotePrefix="1" applyFont="1" applyFill="1" applyBorder="1" applyAlignment="1">
      <alignment horizontal="center" vertical="center" shrinkToFit="1"/>
    </xf>
    <xf numFmtId="0" fontId="43" fillId="12" borderId="6" xfId="5" quotePrefix="1" applyFont="1" applyFill="1" applyBorder="1" applyAlignment="1" applyProtection="1">
      <alignment horizontal="center" vertical="center" shrinkToFit="1"/>
      <protection locked="0"/>
    </xf>
    <xf numFmtId="0" fontId="43" fillId="12" borderId="117" xfId="5" quotePrefix="1" applyFont="1" applyFill="1" applyBorder="1" applyAlignment="1" applyProtection="1">
      <alignment horizontal="center" vertical="center" shrinkToFit="1"/>
      <protection locked="0"/>
    </xf>
    <xf numFmtId="0" fontId="43" fillId="12" borderId="108" xfId="5" quotePrefix="1" applyFont="1" applyFill="1" applyBorder="1" applyAlignment="1" applyProtection="1">
      <alignment horizontal="center" vertical="center" shrinkToFit="1"/>
      <protection locked="0"/>
    </xf>
    <xf numFmtId="0" fontId="43" fillId="12" borderId="109" xfId="5" quotePrefix="1" applyFont="1" applyFill="1" applyBorder="1" applyAlignment="1" applyProtection="1">
      <alignment horizontal="center" vertical="center" shrinkToFit="1"/>
      <protection locked="0"/>
    </xf>
    <xf numFmtId="0" fontId="43" fillId="12" borderId="154" xfId="5" quotePrefix="1" applyFont="1" applyFill="1" applyBorder="1" applyAlignment="1" applyProtection="1">
      <alignment horizontal="center" vertical="center" shrinkToFit="1"/>
      <protection locked="0"/>
    </xf>
    <xf numFmtId="0" fontId="43" fillId="12" borderId="10" xfId="0" applyFont="1" applyFill="1" applyBorder="1" applyAlignment="1" applyProtection="1">
      <alignment vertical="center" shrinkToFit="1"/>
      <protection locked="0"/>
    </xf>
    <xf numFmtId="0" fontId="17" fillId="0" borderId="61" xfId="1" applyFont="1" applyBorder="1">
      <alignment vertical="center"/>
    </xf>
    <xf numFmtId="0" fontId="30" fillId="0" borderId="51" xfId="1" applyFont="1" applyBorder="1" applyAlignment="1">
      <alignment horizontal="right" vertical="center"/>
    </xf>
    <xf numFmtId="0" fontId="17" fillId="0" borderId="45" xfId="1" applyFont="1" applyBorder="1">
      <alignment vertical="center"/>
    </xf>
    <xf numFmtId="0" fontId="1" fillId="0" borderId="46" xfId="1" applyBorder="1">
      <alignment vertical="center"/>
    </xf>
    <xf numFmtId="0" fontId="16" fillId="0" borderId="46" xfId="1" applyFont="1" applyBorder="1" applyAlignment="1">
      <alignment horizontal="center" vertical="center" shrinkToFit="1"/>
    </xf>
    <xf numFmtId="0" fontId="1" fillId="0" borderId="51" xfId="1" applyBorder="1">
      <alignment vertical="center"/>
    </xf>
    <xf numFmtId="0" fontId="16" fillId="0" borderId="51" xfId="1" applyFont="1" applyBorder="1" applyAlignment="1">
      <alignment horizontal="center" vertical="center"/>
    </xf>
    <xf numFmtId="0" fontId="30" fillId="0" borderId="67" xfId="1" applyFont="1" applyBorder="1">
      <alignment vertical="center"/>
    </xf>
    <xf numFmtId="0" fontId="17" fillId="0" borderId="55" xfId="1" applyFont="1" applyBorder="1">
      <alignment vertical="center"/>
    </xf>
    <xf numFmtId="0" fontId="1" fillId="0" borderId="56" xfId="1" applyBorder="1">
      <alignment vertical="center"/>
    </xf>
    <xf numFmtId="0" fontId="16" fillId="0" borderId="56" xfId="1" applyFont="1" applyBorder="1" applyAlignment="1">
      <alignment horizontal="center" vertical="center"/>
    </xf>
    <xf numFmtId="0" fontId="16" fillId="0" borderId="46" xfId="1" applyFont="1" applyBorder="1" applyAlignment="1">
      <alignment horizontal="center" vertical="center"/>
    </xf>
    <xf numFmtId="0" fontId="17" fillId="0" borderId="40" xfId="19" applyFont="1" applyBorder="1" applyAlignment="1">
      <alignment horizontal="right" vertical="center"/>
    </xf>
    <xf numFmtId="0" fontId="30" fillId="0" borderId="208" xfId="1" applyFont="1" applyBorder="1" applyAlignment="1">
      <alignment horizontal="left" vertical="center"/>
    </xf>
    <xf numFmtId="0" fontId="30" fillId="0" borderId="288" xfId="1" applyFont="1" applyBorder="1" applyAlignment="1">
      <alignment horizontal="right" vertical="top"/>
    </xf>
    <xf numFmtId="0" fontId="30" fillId="0" borderId="68" xfId="1" applyFont="1" applyBorder="1" applyAlignment="1">
      <alignment horizontal="right" vertical="top"/>
    </xf>
    <xf numFmtId="0" fontId="12" fillId="0" borderId="47" xfId="1" applyFont="1" applyBorder="1" applyAlignment="1">
      <alignment horizontal="right" vertical="top"/>
    </xf>
    <xf numFmtId="0" fontId="12" fillId="0" borderId="203" xfId="1" applyFont="1" applyBorder="1" applyAlignment="1">
      <alignment vertical="center" shrinkToFit="1"/>
    </xf>
    <xf numFmtId="0" fontId="30" fillId="0" borderId="207" xfId="1" applyFont="1" applyBorder="1" applyAlignment="1">
      <alignment horizontal="right" vertical="center"/>
    </xf>
    <xf numFmtId="0" fontId="30" fillId="0" borderId="289" xfId="1" applyFont="1" applyBorder="1" applyAlignment="1">
      <alignment horizontal="right" vertical="center"/>
    </xf>
    <xf numFmtId="0" fontId="30" fillId="0" borderId="33" xfId="1" applyFont="1" applyBorder="1" applyAlignment="1">
      <alignment horizontal="right" vertical="top"/>
    </xf>
    <xf numFmtId="0" fontId="30" fillId="0" borderId="47" xfId="1" applyFont="1" applyBorder="1" applyAlignment="1">
      <alignment horizontal="right" vertical="top"/>
    </xf>
    <xf numFmtId="0" fontId="30" fillId="0" borderId="52" xfId="1" applyFont="1" applyBorder="1" applyAlignment="1">
      <alignment horizontal="right" vertical="top"/>
    </xf>
    <xf numFmtId="0" fontId="2" fillId="13" borderId="40" xfId="4" applyFont="1" applyFill="1" applyBorder="1" applyAlignment="1">
      <alignment horizontal="center" vertical="center"/>
    </xf>
    <xf numFmtId="0" fontId="2" fillId="0" borderId="40" xfId="4" applyFont="1" applyBorder="1" applyAlignment="1">
      <alignment vertical="center"/>
    </xf>
    <xf numFmtId="0" fontId="10" fillId="13" borderId="9" xfId="6" quotePrefix="1" applyFill="1" applyBorder="1" applyAlignment="1" applyProtection="1">
      <alignment horizontal="center" vertical="center" shrinkToFit="1"/>
      <protection locked="0"/>
    </xf>
    <xf numFmtId="0" fontId="30" fillId="0" borderId="8" xfId="1" applyFont="1" applyBorder="1" applyAlignment="1">
      <alignment horizontal="right" vertical="top"/>
    </xf>
    <xf numFmtId="0" fontId="12" fillId="0" borderId="0" xfId="1" applyFont="1" applyBorder="1" applyAlignment="1">
      <alignment horizontal="distributed" vertical="center" shrinkToFit="1"/>
    </xf>
    <xf numFmtId="0" fontId="30" fillId="0" borderId="0" xfId="1" applyFont="1" applyBorder="1" applyAlignment="1">
      <alignment horizontal="left" vertical="center"/>
    </xf>
    <xf numFmtId="0" fontId="12" fillId="3" borderId="0" xfId="1" applyFont="1" applyFill="1" applyBorder="1" applyAlignment="1" applyProtection="1">
      <alignment horizontal="center" vertical="center"/>
      <protection locked="0"/>
    </xf>
    <xf numFmtId="0" fontId="30" fillId="0" borderId="67" xfId="1" applyFont="1" applyBorder="1" applyAlignment="1">
      <alignment horizontal="right" vertical="top"/>
    </xf>
    <xf numFmtId="0" fontId="43" fillId="12" borderId="108" xfId="0" quotePrefix="1" applyFont="1" applyFill="1" applyBorder="1" applyAlignment="1">
      <alignment horizontal="center" vertical="center" shrinkToFit="1"/>
    </xf>
    <xf numFmtId="0" fontId="12" fillId="0" borderId="0" xfId="1" applyFont="1" applyAlignment="1">
      <alignment horizontal="distributed" vertical="center"/>
    </xf>
    <xf numFmtId="0" fontId="12" fillId="0" borderId="0" xfId="1" applyFont="1" applyAlignment="1">
      <alignment horizontal="center" vertical="center"/>
    </xf>
    <xf numFmtId="0" fontId="12" fillId="0" borderId="0" xfId="1" applyFont="1">
      <alignment vertical="center"/>
    </xf>
    <xf numFmtId="0" fontId="12" fillId="0" borderId="35" xfId="1" applyFont="1" applyBorder="1">
      <alignment vertical="center"/>
    </xf>
    <xf numFmtId="0" fontId="12" fillId="0" borderId="0" xfId="1" applyFont="1" applyAlignment="1">
      <alignment horizontal="left" vertical="center"/>
    </xf>
    <xf numFmtId="0" fontId="17" fillId="0" borderId="39" xfId="1" applyFont="1" applyBorder="1" applyAlignment="1">
      <alignment horizontal="distributed" vertical="top"/>
    </xf>
    <xf numFmtId="0" fontId="17" fillId="0" borderId="40" xfId="1" applyFont="1" applyBorder="1" applyAlignment="1">
      <alignment horizontal="distributed" vertical="top"/>
    </xf>
    <xf numFmtId="0" fontId="17" fillId="0" borderId="41" xfId="1" applyFont="1" applyBorder="1" applyAlignment="1">
      <alignment horizontal="distributed" vertical="top"/>
    </xf>
    <xf numFmtId="0" fontId="17" fillId="0" borderId="31" xfId="1" applyFont="1" applyBorder="1" applyAlignment="1">
      <alignment horizontal="distributed" vertical="top"/>
    </xf>
    <xf numFmtId="0" fontId="17" fillId="0" borderId="35" xfId="1" applyFont="1" applyBorder="1" applyAlignment="1">
      <alignment horizontal="distributed" vertical="top"/>
    </xf>
    <xf numFmtId="0" fontId="17" fillId="0" borderId="0" xfId="1" applyFont="1" applyBorder="1" applyAlignment="1">
      <alignment horizontal="distributed" vertical="top"/>
    </xf>
    <xf numFmtId="0" fontId="17" fillId="0" borderId="42" xfId="1" applyFont="1" applyBorder="1" applyAlignment="1">
      <alignment vertical="top"/>
    </xf>
    <xf numFmtId="0" fontId="17" fillId="0" borderId="43" xfId="1" applyFont="1" applyBorder="1" applyAlignment="1">
      <alignment vertical="top"/>
    </xf>
    <xf numFmtId="0" fontId="17" fillId="0" borderId="44" xfId="1" applyFont="1" applyBorder="1" applyAlignment="1">
      <alignment vertical="top"/>
    </xf>
    <xf numFmtId="0" fontId="17" fillId="0" borderId="31" xfId="1" applyFont="1" applyBorder="1" applyAlignment="1">
      <alignment vertical="top"/>
    </xf>
    <xf numFmtId="0" fontId="17" fillId="0" borderId="0" xfId="1" applyFont="1" applyBorder="1" applyAlignment="1">
      <alignment vertical="top"/>
    </xf>
    <xf numFmtId="0" fontId="17" fillId="0" borderId="35" xfId="1" applyFont="1" applyBorder="1" applyAlignment="1">
      <alignment vertical="top"/>
    </xf>
    <xf numFmtId="49" fontId="12" fillId="0" borderId="0" xfId="1" applyNumberFormat="1" applyFont="1" applyBorder="1">
      <alignment vertical="center"/>
    </xf>
    <xf numFmtId="0" fontId="12" fillId="0" borderId="0" xfId="1" applyFont="1" applyBorder="1" applyAlignment="1">
      <alignment horizontal="center" vertical="top" textRotation="255"/>
    </xf>
    <xf numFmtId="0" fontId="12" fillId="0" borderId="0" xfId="1" applyFont="1" applyBorder="1" applyAlignment="1">
      <alignment horizontal="center" vertical="center"/>
    </xf>
    <xf numFmtId="0" fontId="12" fillId="0" borderId="0" xfId="1" applyFont="1" applyBorder="1" applyAlignment="1">
      <alignment horizontal="left" vertical="top"/>
    </xf>
    <xf numFmtId="0" fontId="12" fillId="0" borderId="0" xfId="1" applyFont="1" applyBorder="1" applyAlignment="1">
      <alignment horizontal="left" vertical="center" wrapText="1"/>
    </xf>
    <xf numFmtId="0" fontId="30" fillId="0" borderId="0" xfId="1" applyFont="1" applyBorder="1" applyAlignment="1">
      <alignment horizontal="center" vertical="center"/>
    </xf>
    <xf numFmtId="0" fontId="1" fillId="0" borderId="0" xfId="1" applyBorder="1">
      <alignment vertical="center"/>
    </xf>
    <xf numFmtId="0" fontId="66" fillId="0" borderId="0" xfId="0" applyFont="1">
      <alignment vertical="center"/>
    </xf>
    <xf numFmtId="0" fontId="84" fillId="0" borderId="0" xfId="0" applyFont="1">
      <alignment vertical="center"/>
    </xf>
    <xf numFmtId="0" fontId="85" fillId="0" borderId="0" xfId="1" applyFont="1">
      <alignment vertical="center"/>
    </xf>
    <xf numFmtId="0" fontId="33" fillId="0" borderId="0" xfId="0" applyFont="1">
      <alignment vertical="center"/>
    </xf>
    <xf numFmtId="0" fontId="86" fillId="0" borderId="0" xfId="0" applyFont="1">
      <alignment vertical="center"/>
    </xf>
    <xf numFmtId="0" fontId="33" fillId="0" borderId="0" xfId="0" applyFont="1" applyAlignment="1">
      <alignment horizontal="center" vertical="center"/>
    </xf>
    <xf numFmtId="0" fontId="19" fillId="0" borderId="4" xfId="0" applyFont="1" applyBorder="1">
      <alignment vertical="center"/>
    </xf>
    <xf numFmtId="0" fontId="19" fillId="0" borderId="2" xfId="0" applyFont="1" applyBorder="1">
      <alignment vertical="center"/>
    </xf>
    <xf numFmtId="0" fontId="19" fillId="0" borderId="3" xfId="0" applyFont="1" applyBorder="1">
      <alignment vertical="center"/>
    </xf>
    <xf numFmtId="0" fontId="19" fillId="0" borderId="73" xfId="0" applyFont="1" applyBorder="1" applyAlignment="1">
      <alignment horizontal="center" vertical="center"/>
    </xf>
    <xf numFmtId="0" fontId="19" fillId="0" borderId="2" xfId="0" applyFont="1" applyBorder="1" applyAlignment="1">
      <alignment horizontal="centerContinuous" vertical="center"/>
    </xf>
    <xf numFmtId="0" fontId="19" fillId="0" borderId="5" xfId="0" applyFont="1" applyBorder="1" applyAlignment="1">
      <alignment horizontal="centerContinuous" vertical="center"/>
    </xf>
    <xf numFmtId="0" fontId="19" fillId="0" borderId="0" xfId="0" applyFont="1">
      <alignment vertical="center"/>
    </xf>
    <xf numFmtId="0" fontId="19" fillId="0" borderId="62" xfId="0" applyFont="1" applyBorder="1">
      <alignment vertical="center"/>
    </xf>
    <xf numFmtId="0" fontId="19" fillId="0" borderId="9" xfId="0" applyFont="1" applyBorder="1">
      <alignment vertical="center"/>
    </xf>
    <xf numFmtId="0" fontId="19" fillId="0" borderId="7" xfId="0" applyFont="1" applyBorder="1">
      <alignment vertical="center"/>
    </xf>
    <xf numFmtId="0" fontId="19" fillId="0" borderId="8" xfId="0" applyFont="1" applyBorder="1">
      <alignment vertical="center"/>
    </xf>
    <xf numFmtId="0" fontId="19" fillId="0" borderId="75" xfId="0" applyFont="1" applyBorder="1">
      <alignment vertical="center"/>
    </xf>
    <xf numFmtId="0" fontId="19" fillId="0" borderId="43" xfId="0" applyFont="1" applyBorder="1">
      <alignment vertical="center"/>
    </xf>
    <xf numFmtId="0" fontId="19" fillId="0" borderId="77" xfId="0" applyFont="1" applyBorder="1">
      <alignment vertical="center"/>
    </xf>
    <xf numFmtId="0" fontId="19" fillId="0" borderId="40" xfId="0" applyFont="1" applyBorder="1">
      <alignment vertical="center"/>
    </xf>
    <xf numFmtId="0" fontId="19" fillId="0" borderId="23" xfId="0" applyFont="1" applyBorder="1">
      <alignment vertical="center"/>
    </xf>
    <xf numFmtId="0" fontId="19" fillId="0" borderId="25" xfId="0" applyFont="1" applyBorder="1">
      <alignment vertical="center"/>
    </xf>
    <xf numFmtId="0" fontId="19" fillId="0" borderId="14" xfId="0" applyFont="1" applyBorder="1">
      <alignment vertical="center"/>
    </xf>
    <xf numFmtId="0" fontId="19" fillId="0" borderId="12" xfId="0" applyFont="1" applyBorder="1">
      <alignment vertical="center"/>
    </xf>
    <xf numFmtId="0" fontId="19" fillId="0" borderId="13" xfId="0" applyFont="1" applyBorder="1">
      <alignment vertical="center"/>
    </xf>
    <xf numFmtId="0" fontId="87" fillId="0" borderId="0" xfId="0" applyFont="1">
      <alignment vertical="center"/>
    </xf>
    <xf numFmtId="0" fontId="87" fillId="0" borderId="0" xfId="0" applyFont="1" applyAlignment="1">
      <alignment horizontal="center" vertical="center"/>
    </xf>
    <xf numFmtId="0" fontId="19" fillId="0" borderId="0" xfId="0" applyFont="1" applyAlignment="1">
      <alignment horizontal="center" vertical="center"/>
    </xf>
    <xf numFmtId="0" fontId="19" fillId="3" borderId="110" xfId="0" applyFont="1" applyFill="1" applyBorder="1" applyAlignment="1">
      <alignment horizontal="center" vertical="center"/>
    </xf>
    <xf numFmtId="0" fontId="19" fillId="3" borderId="110" xfId="0" applyFont="1" applyFill="1" applyBorder="1" applyAlignment="1" applyProtection="1">
      <alignment horizontal="center" vertical="center"/>
      <protection locked="0"/>
    </xf>
    <xf numFmtId="0" fontId="19" fillId="3" borderId="183" xfId="0" applyFont="1" applyFill="1" applyBorder="1" applyAlignment="1" applyProtection="1">
      <alignment horizontal="center" vertical="center"/>
      <protection locked="0"/>
    </xf>
    <xf numFmtId="0" fontId="6" fillId="0" borderId="0" xfId="4" applyFont="1" applyAlignment="1" applyProtection="1">
      <alignment vertical="center"/>
      <protection locked="0"/>
    </xf>
    <xf numFmtId="0" fontId="85" fillId="0" borderId="0" xfId="4" applyFont="1" applyAlignment="1">
      <alignment vertical="center"/>
    </xf>
    <xf numFmtId="0" fontId="88" fillId="0" borderId="0" xfId="4" applyFont="1" applyAlignment="1">
      <alignment horizontal="left" vertical="center"/>
    </xf>
    <xf numFmtId="0" fontId="85" fillId="0" borderId="0" xfId="4" applyFont="1" applyAlignment="1">
      <alignment horizontal="center" vertical="center"/>
    </xf>
    <xf numFmtId="0" fontId="85" fillId="0" borderId="9" xfId="4" applyFont="1" applyBorder="1" applyAlignment="1">
      <alignment horizontal="center" vertical="center"/>
    </xf>
    <xf numFmtId="0" fontId="85" fillId="13" borderId="110" xfId="4" applyFont="1" applyFill="1" applyBorder="1" applyAlignment="1">
      <alignment horizontal="center" vertical="center"/>
    </xf>
    <xf numFmtId="0" fontId="85" fillId="0" borderId="8" xfId="4" applyFont="1" applyBorder="1" applyAlignment="1">
      <alignment horizontal="left" vertical="center"/>
    </xf>
    <xf numFmtId="0" fontId="6" fillId="0" borderId="0" xfId="4" applyFont="1" applyAlignment="1">
      <alignment vertical="center"/>
    </xf>
    <xf numFmtId="0" fontId="6" fillId="0" borderId="0" xfId="4" applyFont="1" applyAlignment="1">
      <alignment horizontal="right"/>
    </xf>
    <xf numFmtId="0" fontId="93" fillId="0" borderId="0" xfId="4" applyFont="1" applyAlignment="1">
      <alignment vertical="center"/>
    </xf>
    <xf numFmtId="0" fontId="12" fillId="0" borderId="0" xfId="4" applyFont="1" applyAlignment="1" applyProtection="1">
      <alignment vertical="center"/>
      <protection locked="0"/>
    </xf>
    <xf numFmtId="0" fontId="94" fillId="0" borderId="0" xfId="4" applyFont="1" applyAlignment="1">
      <alignment horizontal="left" vertical="center"/>
    </xf>
    <xf numFmtId="0" fontId="85" fillId="0" borderId="40" xfId="4" applyFont="1" applyBorder="1" applyAlignment="1">
      <alignment horizontal="center" vertical="center"/>
    </xf>
    <xf numFmtId="0" fontId="85" fillId="0" borderId="40" xfId="4" applyFont="1" applyBorder="1" applyAlignment="1">
      <alignment horizontal="left" vertical="center"/>
    </xf>
    <xf numFmtId="0" fontId="85" fillId="0" borderId="0" xfId="4" applyFont="1" applyAlignment="1">
      <alignment horizontal="left" vertical="center"/>
    </xf>
    <xf numFmtId="0" fontId="6" fillId="12" borderId="110" xfId="5" quotePrefix="1" applyFont="1" applyFill="1" applyBorder="1" applyAlignment="1">
      <alignment horizontal="center" vertical="center" shrinkToFit="1"/>
    </xf>
    <xf numFmtId="0" fontId="6" fillId="12" borderId="9" xfId="5" quotePrefix="1" applyFont="1" applyFill="1" applyBorder="1" applyAlignment="1">
      <alignment horizontal="center" vertical="center" shrinkToFit="1"/>
    </xf>
    <xf numFmtId="0" fontId="6" fillId="12" borderId="152" xfId="5" quotePrefix="1" applyFont="1" applyFill="1" applyBorder="1" applyAlignment="1">
      <alignment horizontal="center" vertical="center" shrinkToFit="1"/>
    </xf>
    <xf numFmtId="0" fontId="6" fillId="12" borderId="130" xfId="5" quotePrefix="1" applyFont="1" applyFill="1" applyBorder="1" applyAlignment="1">
      <alignment horizontal="center" vertical="center" shrinkToFit="1"/>
    </xf>
    <xf numFmtId="0" fontId="6" fillId="12" borderId="8" xfId="5" quotePrefix="1" applyFont="1" applyFill="1" applyBorder="1" applyAlignment="1">
      <alignment horizontal="center" vertical="center" shrinkToFit="1"/>
    </xf>
    <xf numFmtId="0" fontId="6" fillId="12" borderId="117" xfId="5" quotePrefix="1" applyFont="1" applyFill="1" applyBorder="1" applyAlignment="1">
      <alignment horizontal="center" vertical="center" shrinkToFit="1"/>
    </xf>
    <xf numFmtId="0" fontId="6" fillId="12" borderId="108" xfId="5" quotePrefix="1" applyFont="1" applyFill="1" applyBorder="1" applyAlignment="1">
      <alignment horizontal="center" vertical="center" shrinkToFit="1"/>
    </xf>
    <xf numFmtId="0" fontId="6" fillId="12" borderId="109" xfId="5" quotePrefix="1" applyFont="1" applyFill="1" applyBorder="1" applyAlignment="1">
      <alignment horizontal="center" vertical="center" shrinkToFit="1"/>
    </xf>
    <xf numFmtId="0" fontId="6" fillId="12" borderId="154" xfId="5" quotePrefix="1" applyFont="1" applyFill="1" applyBorder="1" applyAlignment="1">
      <alignment horizontal="center" vertical="center" shrinkToFit="1"/>
    </xf>
    <xf numFmtId="0" fontId="6" fillId="5" borderId="153" xfId="5" quotePrefix="1" applyFont="1" applyFill="1" applyBorder="1" applyAlignment="1" applyProtection="1">
      <alignment horizontal="center" vertical="center" shrinkToFit="1"/>
      <protection locked="0"/>
    </xf>
    <xf numFmtId="0" fontId="6" fillId="12" borderId="6" xfId="5" quotePrefix="1" applyFont="1" applyFill="1" applyBorder="1" applyAlignment="1" applyProtection="1">
      <alignment horizontal="center" vertical="center" shrinkToFit="1"/>
      <protection locked="0"/>
    </xf>
    <xf numFmtId="0" fontId="6" fillId="12" borderId="117" xfId="5" quotePrefix="1" applyFont="1" applyFill="1" applyBorder="1" applyAlignment="1" applyProtection="1">
      <alignment horizontal="center" vertical="center" shrinkToFit="1"/>
      <protection locked="0"/>
    </xf>
    <xf numFmtId="0" fontId="6" fillId="12" borderId="108" xfId="5" quotePrefix="1" applyFont="1" applyFill="1" applyBorder="1" applyAlignment="1" applyProtection="1">
      <alignment horizontal="center" vertical="center" shrinkToFit="1"/>
      <protection locked="0"/>
    </xf>
    <xf numFmtId="0" fontId="6" fillId="12" borderId="109" xfId="5" quotePrefix="1" applyFont="1" applyFill="1" applyBorder="1" applyAlignment="1" applyProtection="1">
      <alignment horizontal="center" vertical="center" shrinkToFit="1"/>
      <protection locked="0"/>
    </xf>
    <xf numFmtId="0" fontId="6" fillId="12" borderId="154" xfId="5" quotePrefix="1" applyFont="1" applyFill="1" applyBorder="1" applyAlignment="1" applyProtection="1">
      <alignment horizontal="center" vertical="center" shrinkToFit="1"/>
      <protection locked="0"/>
    </xf>
    <xf numFmtId="0" fontId="6" fillId="12" borderId="10" xfId="0" applyFont="1" applyFill="1" applyBorder="1" applyAlignment="1" applyProtection="1">
      <alignment vertical="center" shrinkToFit="1"/>
      <protection locked="0"/>
    </xf>
    <xf numFmtId="177" fontId="6" fillId="12" borderId="107" xfId="5" quotePrefix="1" applyNumberFormat="1" applyFont="1" applyFill="1" applyBorder="1" applyAlignment="1" applyProtection="1">
      <alignment horizontal="center" vertical="center" shrinkToFit="1"/>
      <protection locked="0"/>
    </xf>
    <xf numFmtId="0" fontId="6" fillId="16" borderId="152" xfId="4" applyFont="1" applyFill="1" applyBorder="1" applyAlignment="1" applyProtection="1">
      <alignment horizontal="center" vertical="center"/>
      <protection locked="0"/>
    </xf>
    <xf numFmtId="0" fontId="6" fillId="16" borderId="126" xfId="0" applyFont="1" applyFill="1" applyBorder="1" applyAlignment="1" applyProtection="1">
      <alignment horizontal="center" vertical="center"/>
      <protection locked="0"/>
    </xf>
    <xf numFmtId="0" fontId="6" fillId="5" borderId="151" xfId="5" quotePrefix="1" applyFont="1" applyFill="1" applyBorder="1" applyAlignment="1" applyProtection="1">
      <alignment horizontal="center" vertical="center" shrinkToFit="1"/>
      <protection locked="0"/>
    </xf>
    <xf numFmtId="0" fontId="6" fillId="0" borderId="0" xfId="4" applyFont="1" applyAlignment="1" applyProtection="1">
      <alignment horizontal="center" vertical="center"/>
      <protection locked="0"/>
    </xf>
    <xf numFmtId="0" fontId="22" fillId="0" borderId="0" xfId="4" applyFont="1" applyAlignment="1">
      <alignment vertical="center"/>
    </xf>
    <xf numFmtId="0" fontId="97" fillId="0" borderId="0" xfId="4" applyFont="1" applyAlignment="1">
      <alignment vertical="center"/>
    </xf>
    <xf numFmtId="0" fontId="11" fillId="17" borderId="90" xfId="4" applyFont="1" applyFill="1" applyBorder="1" applyAlignment="1">
      <alignment horizontal="center" vertical="center"/>
    </xf>
    <xf numFmtId="0" fontId="11" fillId="17" borderId="119" xfId="4" applyFont="1" applyFill="1" applyBorder="1" applyAlignment="1">
      <alignment horizontal="center" vertical="center"/>
    </xf>
    <xf numFmtId="0" fontId="11" fillId="17" borderId="58" xfId="4" applyFont="1" applyFill="1" applyBorder="1" applyAlignment="1">
      <alignment horizontal="center" vertical="center" wrapText="1"/>
    </xf>
    <xf numFmtId="0" fontId="11" fillId="17" borderId="102" xfId="4" applyFont="1" applyFill="1" applyBorder="1" applyAlignment="1">
      <alignment horizontal="center" vertical="center" wrapText="1"/>
    </xf>
    <xf numFmtId="0" fontId="11" fillId="17" borderId="103" xfId="4" applyFont="1" applyFill="1" applyBorder="1" applyAlignment="1">
      <alignment horizontal="center" vertical="center" wrapText="1"/>
    </xf>
    <xf numFmtId="0" fontId="11" fillId="17" borderId="102" xfId="4" applyFont="1" applyFill="1" applyBorder="1" applyAlignment="1">
      <alignment horizontal="center" vertical="center" wrapText="1" shrinkToFit="1"/>
    </xf>
    <xf numFmtId="0" fontId="11" fillId="17" borderId="115" xfId="4" applyFont="1" applyFill="1" applyBorder="1" applyAlignment="1">
      <alignment horizontal="center" vertical="center" shrinkToFit="1"/>
    </xf>
    <xf numFmtId="0" fontId="11" fillId="17" borderId="113" xfId="4" applyFont="1" applyFill="1" applyBorder="1" applyAlignment="1">
      <alignment horizontal="center" vertical="center" shrinkToFit="1"/>
    </xf>
    <xf numFmtId="0" fontId="11" fillId="17" borderId="114" xfId="4" applyFont="1" applyFill="1" applyBorder="1" applyAlignment="1">
      <alignment horizontal="center" vertical="center" shrinkToFit="1"/>
    </xf>
    <xf numFmtId="0" fontId="11" fillId="13" borderId="61" xfId="4" applyFont="1" applyFill="1" applyBorder="1" applyAlignment="1" applyProtection="1">
      <alignment vertical="center" wrapText="1"/>
      <protection locked="0"/>
    </xf>
    <xf numFmtId="0" fontId="11" fillId="13" borderId="136" xfId="4" applyFont="1" applyFill="1" applyBorder="1" applyAlignment="1" applyProtection="1">
      <alignment vertical="center" wrapText="1"/>
      <protection locked="0"/>
    </xf>
    <xf numFmtId="0" fontId="11" fillId="14" borderId="134" xfId="4" applyFont="1" applyFill="1" applyBorder="1" applyAlignment="1" applyProtection="1">
      <alignment vertical="center" shrinkToFit="1"/>
      <protection locked="0"/>
    </xf>
    <xf numFmtId="176" fontId="11" fillId="13" borderId="135" xfId="4" quotePrefix="1" applyNumberFormat="1" applyFont="1" applyFill="1" applyBorder="1" applyAlignment="1" applyProtection="1">
      <alignment horizontal="right" vertical="center" shrinkToFit="1"/>
      <protection locked="0"/>
    </xf>
    <xf numFmtId="0" fontId="11" fillId="14" borderId="89" xfId="4" applyFont="1" applyFill="1" applyBorder="1" applyAlignment="1" applyProtection="1">
      <alignment horizontal="center" vertical="center" shrinkToFit="1"/>
      <protection locked="0"/>
    </xf>
    <xf numFmtId="0" fontId="11" fillId="13" borderId="137" xfId="4" applyFont="1" applyFill="1" applyBorder="1" applyAlignment="1" applyProtection="1">
      <alignment vertical="center" shrinkToFit="1"/>
      <protection locked="0"/>
    </xf>
    <xf numFmtId="0" fontId="11" fillId="13" borderId="138" xfId="4" quotePrefix="1" applyFont="1" applyFill="1" applyBorder="1" applyAlignment="1" applyProtection="1">
      <alignment horizontal="right" vertical="center" shrinkToFit="1"/>
      <protection locked="0"/>
    </xf>
    <xf numFmtId="0" fontId="11" fillId="13" borderId="135" xfId="4" quotePrefix="1" applyFont="1" applyFill="1" applyBorder="1" applyAlignment="1" applyProtection="1">
      <alignment horizontal="right" vertical="center" shrinkToFit="1"/>
      <protection locked="0"/>
    </xf>
    <xf numFmtId="178" fontId="11" fillId="12" borderId="136" xfId="4" applyNumberFormat="1" applyFont="1" applyFill="1" applyBorder="1" applyAlignment="1">
      <alignment horizontal="right" vertical="center" shrinkToFit="1"/>
    </xf>
    <xf numFmtId="0" fontId="11" fillId="0" borderId="138" xfId="4" applyFont="1" applyBorder="1" applyAlignment="1">
      <alignment horizontal="center" vertical="center"/>
    </xf>
    <xf numFmtId="178" fontId="11" fillId="12" borderId="138" xfId="4" applyNumberFormat="1" applyFont="1" applyFill="1" applyBorder="1" applyAlignment="1">
      <alignment horizontal="center" vertical="center" shrinkToFit="1"/>
    </xf>
    <xf numFmtId="179" fontId="11" fillId="12" borderId="138" xfId="4" applyNumberFormat="1" applyFont="1" applyFill="1" applyBorder="1" applyAlignment="1">
      <alignment horizontal="center" vertical="center" shrinkToFit="1"/>
    </xf>
    <xf numFmtId="179" fontId="11" fillId="12" borderId="136" xfId="4" applyNumberFormat="1" applyFont="1" applyFill="1" applyBorder="1" applyAlignment="1">
      <alignment horizontal="center" vertical="center" shrinkToFit="1"/>
    </xf>
    <xf numFmtId="0" fontId="11" fillId="13" borderId="55" xfId="4" applyFont="1" applyFill="1" applyBorder="1" applyAlignment="1" applyProtection="1">
      <alignment vertical="center" wrapText="1"/>
      <protection locked="0"/>
    </xf>
    <xf numFmtId="0" fontId="11" fillId="13" borderId="82" xfId="4" applyFont="1" applyFill="1" applyBorder="1" applyAlignment="1" applyProtection="1">
      <alignment vertical="center" wrapText="1"/>
      <protection locked="0"/>
    </xf>
    <xf numFmtId="0" fontId="11" fillId="14" borderId="99" xfId="4" applyFont="1" applyFill="1" applyBorder="1" applyAlignment="1" applyProtection="1">
      <alignment vertical="center" shrinkToFit="1"/>
      <protection locked="0"/>
    </xf>
    <xf numFmtId="176" fontId="11" fillId="13" borderId="79" xfId="4" quotePrefix="1" applyNumberFormat="1" applyFont="1" applyFill="1" applyBorder="1" applyAlignment="1" applyProtection="1">
      <alignment horizontal="right" vertical="center" shrinkToFit="1"/>
      <protection locked="0"/>
    </xf>
    <xf numFmtId="0" fontId="11" fillId="14" borderId="83" xfId="4" applyFont="1" applyFill="1" applyBorder="1" applyAlignment="1" applyProtection="1">
      <alignment horizontal="center" vertical="center" shrinkToFit="1"/>
      <protection locked="0"/>
    </xf>
    <xf numFmtId="0" fontId="11" fillId="13" borderId="100" xfId="4" applyFont="1" applyFill="1" applyBorder="1" applyAlignment="1" applyProtection="1">
      <alignment vertical="center" shrinkToFit="1"/>
      <protection locked="0"/>
    </xf>
    <xf numFmtId="0" fontId="11" fillId="13" borderId="80" xfId="4" quotePrefix="1" applyFont="1" applyFill="1" applyBorder="1" applyAlignment="1" applyProtection="1">
      <alignment horizontal="right" vertical="center" shrinkToFit="1"/>
      <protection locked="0"/>
    </xf>
    <xf numFmtId="0" fontId="11" fillId="13" borderId="79" xfId="4" quotePrefix="1" applyFont="1" applyFill="1" applyBorder="1" applyAlignment="1" applyProtection="1">
      <alignment horizontal="right" vertical="center" shrinkToFit="1"/>
      <protection locked="0"/>
    </xf>
    <xf numFmtId="178" fontId="11" fillId="12" borderId="82" xfId="4" applyNumberFormat="1" applyFont="1" applyFill="1" applyBorder="1" applyAlignment="1">
      <alignment horizontal="right" vertical="center" shrinkToFit="1"/>
    </xf>
    <xf numFmtId="0" fontId="11" fillId="0" borderId="80" xfId="4" applyFont="1" applyBorder="1" applyAlignment="1">
      <alignment horizontal="center" vertical="center"/>
    </xf>
    <xf numFmtId="178" fontId="11" fillId="12" borderId="80" xfId="4" applyNumberFormat="1" applyFont="1" applyFill="1" applyBorder="1" applyAlignment="1">
      <alignment horizontal="center" vertical="center" shrinkToFit="1"/>
    </xf>
    <xf numFmtId="179" fontId="11" fillId="12" borderId="80" xfId="4" applyNumberFormat="1" applyFont="1" applyFill="1" applyBorder="1" applyAlignment="1">
      <alignment horizontal="center" vertical="center" shrinkToFit="1"/>
    </xf>
    <xf numFmtId="179" fontId="11" fillId="12" borderId="82" xfId="4" applyNumberFormat="1" applyFont="1" applyFill="1" applyBorder="1" applyAlignment="1">
      <alignment horizontal="center" vertical="center" shrinkToFit="1"/>
    </xf>
    <xf numFmtId="0" fontId="11" fillId="13" borderId="100" xfId="4" quotePrefix="1" applyFont="1" applyFill="1" applyBorder="1" applyAlignment="1" applyProtection="1">
      <alignment vertical="center" shrinkToFit="1"/>
      <protection locked="0"/>
    </xf>
    <xf numFmtId="178" fontId="11" fillId="12" borderId="106" xfId="4" applyNumberFormat="1" applyFont="1" applyFill="1" applyBorder="1" applyAlignment="1">
      <alignment horizontal="center" vertical="center" shrinkToFit="1"/>
    </xf>
    <xf numFmtId="179" fontId="11" fillId="12" borderId="106" xfId="4" applyNumberFormat="1" applyFont="1" applyFill="1" applyBorder="1" applyAlignment="1">
      <alignment horizontal="center" vertical="center" shrinkToFit="1"/>
    </xf>
    <xf numFmtId="179" fontId="11" fillId="12" borderId="88" xfId="4" applyNumberFormat="1" applyFont="1" applyFill="1" applyBorder="1" applyAlignment="1">
      <alignment horizontal="center" vertical="center" shrinkToFit="1"/>
    </xf>
    <xf numFmtId="178" fontId="11" fillId="0" borderId="31" xfId="4" applyNumberFormat="1" applyFont="1" applyBorder="1" applyAlignment="1" applyProtection="1">
      <alignment vertical="center" wrapText="1"/>
      <protection locked="0"/>
    </xf>
    <xf numFmtId="0" fontId="11" fillId="0" borderId="0" xfId="4" applyFont="1" applyAlignment="1">
      <alignment horizontal="center" vertical="center" shrinkToFit="1"/>
    </xf>
    <xf numFmtId="0" fontId="11" fillId="0" borderId="35" xfId="4" applyFont="1" applyBorder="1" applyAlignment="1">
      <alignment horizontal="center" vertical="center" shrinkToFit="1"/>
    </xf>
    <xf numFmtId="178" fontId="11" fillId="0" borderId="31" xfId="4" applyNumberFormat="1" applyFont="1" applyBorder="1" applyAlignment="1" applyProtection="1">
      <alignment vertical="center"/>
      <protection locked="0"/>
    </xf>
    <xf numFmtId="0" fontId="11" fillId="0" borderId="139" xfId="4" applyFont="1" applyBorder="1" applyAlignment="1">
      <alignment vertical="center" wrapText="1"/>
    </xf>
    <xf numFmtId="0" fontId="11" fillId="0" borderId="142" xfId="4" applyFont="1" applyBorder="1" applyAlignment="1">
      <alignment vertical="center" wrapText="1"/>
    </xf>
    <xf numFmtId="0" fontId="11" fillId="0" borderId="155" xfId="4" applyFont="1" applyBorder="1" applyAlignment="1">
      <alignment horizontal="right" vertical="center"/>
    </xf>
    <xf numFmtId="178" fontId="11" fillId="12" borderId="141" xfId="4" applyNumberFormat="1" applyFont="1" applyFill="1" applyBorder="1" applyAlignment="1">
      <alignment horizontal="right" vertical="center" shrinkToFit="1"/>
    </xf>
    <xf numFmtId="0" fontId="11" fillId="0" borderId="143" xfId="4" applyFont="1" applyBorder="1" applyAlignment="1">
      <alignment vertical="center"/>
    </xf>
    <xf numFmtId="178" fontId="11" fillId="12" borderId="142" xfId="4" applyNumberFormat="1" applyFont="1" applyFill="1" applyBorder="1" applyAlignment="1">
      <alignment horizontal="right" vertical="center" shrinkToFit="1"/>
    </xf>
    <xf numFmtId="178" fontId="11" fillId="0" borderId="145" xfId="4" applyNumberFormat="1" applyFont="1" applyBorder="1" applyAlignment="1" applyProtection="1">
      <alignment vertical="center"/>
      <protection locked="0"/>
    </xf>
    <xf numFmtId="0" fontId="11" fillId="0" borderId="157" xfId="4" applyFont="1" applyBorder="1" applyAlignment="1">
      <alignment horizontal="center" vertical="center" shrinkToFit="1"/>
    </xf>
    <xf numFmtId="178" fontId="11" fillId="0" borderId="157" xfId="4" applyNumberFormat="1" applyFont="1" applyBorder="1" applyAlignment="1">
      <alignment horizontal="center" vertical="center" shrinkToFit="1"/>
    </xf>
    <xf numFmtId="179" fontId="11" fillId="0" borderId="157" xfId="4" applyNumberFormat="1" applyFont="1" applyBorder="1" applyAlignment="1">
      <alignment horizontal="center" vertical="center" shrinkToFit="1"/>
    </xf>
    <xf numFmtId="180" fontId="11" fillId="0" borderId="158" xfId="4" applyNumberFormat="1" applyFont="1" applyBorder="1" applyAlignment="1">
      <alignment horizontal="center" vertical="center" shrinkToFit="1"/>
    </xf>
    <xf numFmtId="0" fontId="11" fillId="14" borderId="97" xfId="4" applyFont="1" applyFill="1" applyBorder="1" applyAlignment="1" applyProtection="1">
      <alignment vertical="center" shrinkToFit="1"/>
      <protection locked="0"/>
    </xf>
    <xf numFmtId="176" fontId="11" fillId="13" borderId="60" xfId="4" quotePrefix="1" applyNumberFormat="1" applyFont="1" applyFill="1" applyBorder="1" applyAlignment="1" applyProtection="1">
      <alignment horizontal="right" vertical="center" shrinkToFit="1"/>
      <protection locked="0"/>
    </xf>
    <xf numFmtId="0" fontId="11" fillId="13" borderId="85" xfId="4" applyFont="1" applyFill="1" applyBorder="1" applyAlignment="1" applyProtection="1">
      <alignment vertical="center" shrinkToFit="1"/>
      <protection locked="0"/>
    </xf>
    <xf numFmtId="0" fontId="11" fillId="13" borderId="98" xfId="4" quotePrefix="1" applyFont="1" applyFill="1" applyBorder="1" applyAlignment="1" applyProtection="1">
      <alignment horizontal="right" vertical="center" shrinkToFit="1"/>
      <protection locked="0"/>
    </xf>
    <xf numFmtId="0" fontId="11" fillId="13" borderId="60" xfId="4" quotePrefix="1" applyFont="1" applyFill="1" applyBorder="1" applyAlignment="1" applyProtection="1">
      <alignment horizontal="right" vertical="center" shrinkToFit="1"/>
      <protection locked="0"/>
    </xf>
    <xf numFmtId="178" fontId="11" fillId="12" borderId="146" xfId="4" applyNumberFormat="1" applyFont="1" applyFill="1" applyBorder="1" applyAlignment="1">
      <alignment horizontal="right" vertical="center" shrinkToFit="1"/>
    </xf>
    <xf numFmtId="0" fontId="11" fillId="0" borderId="160" xfId="4" applyFont="1" applyBorder="1" applyAlignment="1">
      <alignment horizontal="center" vertical="center"/>
    </xf>
    <xf numFmtId="178" fontId="11" fillId="12" borderId="160" xfId="4" applyNumberFormat="1" applyFont="1" applyFill="1" applyBorder="1" applyAlignment="1">
      <alignment horizontal="center" vertical="center" shrinkToFit="1"/>
    </xf>
    <xf numFmtId="179" fontId="11" fillId="12" borderId="160" xfId="4" applyNumberFormat="1" applyFont="1" applyFill="1" applyBorder="1" applyAlignment="1">
      <alignment horizontal="center" vertical="center" shrinkToFit="1"/>
    </xf>
    <xf numFmtId="179" fontId="11" fillId="12" borderId="146" xfId="4" applyNumberFormat="1" applyFont="1" applyFill="1" applyBorder="1" applyAlignment="1">
      <alignment horizontal="center" vertical="center" shrinkToFit="1"/>
    </xf>
    <xf numFmtId="0" fontId="12" fillId="0" borderId="145" xfId="4" applyFont="1" applyBorder="1" applyAlignment="1">
      <alignment vertical="center" wrapText="1"/>
    </xf>
    <xf numFmtId="0" fontId="12" fillId="0" borderId="156" xfId="4" applyFont="1" applyBorder="1" applyAlignment="1">
      <alignment vertical="center" wrapText="1"/>
    </xf>
    <xf numFmtId="0" fontId="11" fillId="0" borderId="139" xfId="4" applyFont="1" applyBorder="1" applyAlignment="1">
      <alignment horizontal="right" vertical="center"/>
    </xf>
    <xf numFmtId="0" fontId="5" fillId="0" borderId="0" xfId="4" applyFont="1"/>
    <xf numFmtId="49" fontId="12" fillId="0" borderId="31" xfId="1" applyNumberFormat="1" applyFont="1" applyBorder="1" applyAlignment="1">
      <alignment horizontal="left" vertical="center"/>
    </xf>
    <xf numFmtId="0" fontId="12" fillId="0" borderId="35" xfId="1" applyFont="1" applyBorder="1" applyAlignment="1">
      <alignment horizontal="center" vertical="center"/>
    </xf>
    <xf numFmtId="0" fontId="12" fillId="0" borderId="0" xfId="1" applyFont="1">
      <alignment vertical="center"/>
    </xf>
    <xf numFmtId="49" fontId="12" fillId="0" borderId="0" xfId="1" applyNumberFormat="1" applyFont="1" applyBorder="1" applyAlignment="1">
      <alignment horizontal="left" vertical="center"/>
    </xf>
    <xf numFmtId="0" fontId="1" fillId="0" borderId="54" xfId="1" applyBorder="1">
      <alignment vertical="center"/>
    </xf>
    <xf numFmtId="0" fontId="43" fillId="0" borderId="7" xfId="0" quotePrefix="1" applyFont="1" applyBorder="1" applyAlignment="1" applyProtection="1">
      <alignment horizontal="center" vertical="center" shrinkToFit="1"/>
      <protection locked="0"/>
    </xf>
    <xf numFmtId="0" fontId="11" fillId="13" borderId="80" xfId="4" quotePrefix="1" applyNumberFormat="1" applyFont="1" applyFill="1" applyBorder="1" applyAlignment="1" applyProtection="1">
      <alignment horizontal="right" vertical="center" shrinkToFit="1"/>
      <protection locked="0"/>
    </xf>
    <xf numFmtId="0" fontId="30" fillId="0" borderId="40" xfId="1" applyFont="1" applyFill="1" applyBorder="1" applyAlignment="1">
      <alignment horizontal="left" vertical="center"/>
    </xf>
    <xf numFmtId="0" fontId="14" fillId="13" borderId="80" xfId="4" applyFill="1" applyBorder="1" applyProtection="1">
      <protection locked="0"/>
    </xf>
    <xf numFmtId="0" fontId="17" fillId="0" borderId="50" xfId="1" applyFont="1" applyBorder="1">
      <alignment vertical="center"/>
    </xf>
    <xf numFmtId="0" fontId="43" fillId="11" borderId="9" xfId="0" applyFont="1" applyFill="1" applyBorder="1" applyAlignment="1" applyProtection="1">
      <alignment horizontal="left" vertical="center"/>
      <protection locked="0"/>
    </xf>
    <xf numFmtId="0" fontId="43" fillId="11" borderId="7" xfId="0" applyFont="1" applyFill="1" applyBorder="1" applyAlignment="1" applyProtection="1">
      <alignment horizontal="left" vertical="center"/>
      <protection locked="0"/>
    </xf>
    <xf numFmtId="176" fontId="43" fillId="7" borderId="118" xfId="0" quotePrefix="1" applyNumberFormat="1" applyFont="1" applyFill="1" applyBorder="1" applyAlignment="1" applyProtection="1">
      <alignment horizontal="right" vertical="center" shrinkToFit="1"/>
      <protection locked="0"/>
    </xf>
    <xf numFmtId="176" fontId="43" fillId="7" borderId="107" xfId="0" quotePrefix="1" applyNumberFormat="1" applyFont="1" applyFill="1" applyBorder="1" applyAlignment="1" applyProtection="1">
      <alignment horizontal="right" vertical="center" shrinkToFit="1"/>
      <protection locked="0"/>
    </xf>
    <xf numFmtId="0" fontId="43" fillId="7" borderId="118" xfId="0" quotePrefix="1" applyFont="1" applyFill="1" applyBorder="1" applyAlignment="1" applyProtection="1">
      <alignment horizontal="center" vertical="center" shrinkToFit="1"/>
      <protection locked="0"/>
    </xf>
    <xf numFmtId="0" fontId="43" fillId="7" borderId="7" xfId="0" quotePrefix="1" applyFont="1" applyFill="1" applyBorder="1" applyAlignment="1" applyProtection="1">
      <alignment horizontal="center" vertical="center" shrinkToFit="1"/>
      <protection locked="0"/>
    </xf>
    <xf numFmtId="0" fontId="43" fillId="7" borderId="8" xfId="0" quotePrefix="1" applyFont="1" applyFill="1" applyBorder="1" applyAlignment="1" applyProtection="1">
      <alignment horizontal="center" vertical="center" shrinkToFit="1"/>
      <protection locked="0"/>
    </xf>
    <xf numFmtId="0" fontId="43" fillId="7" borderId="118" xfId="0" applyFont="1" applyFill="1" applyBorder="1" applyAlignment="1" applyProtection="1">
      <alignment horizontal="center" vertical="center" shrinkToFit="1"/>
      <protection locked="0"/>
    </xf>
    <xf numFmtId="0" fontId="43" fillId="7" borderId="7" xfId="0" applyFont="1" applyFill="1" applyBorder="1" applyAlignment="1" applyProtection="1">
      <alignment horizontal="center" vertical="center" shrinkToFit="1"/>
      <protection locked="0"/>
    </xf>
    <xf numFmtId="0" fontId="43" fillId="7" borderId="107" xfId="0" applyFont="1" applyFill="1" applyBorder="1" applyAlignment="1" applyProtection="1">
      <alignment horizontal="center" vertical="center" shrinkToFit="1"/>
      <protection locked="0"/>
    </xf>
    <xf numFmtId="0" fontId="43" fillId="7" borderId="107" xfId="0" quotePrefix="1" applyFont="1" applyFill="1" applyBorder="1" applyAlignment="1" applyProtection="1">
      <alignment horizontal="center" vertical="center" shrinkToFit="1"/>
      <protection locked="0"/>
    </xf>
    <xf numFmtId="0" fontId="43" fillId="7" borderId="9" xfId="0" quotePrefix="1" applyFont="1" applyFill="1" applyBorder="1" applyAlignment="1" applyProtection="1">
      <alignment horizontal="center" vertical="center" shrinkToFit="1"/>
      <protection locked="0"/>
    </xf>
    <xf numFmtId="0" fontId="43" fillId="0" borderId="110" xfId="0" applyFont="1" applyBorder="1" applyAlignment="1" applyProtection="1">
      <alignment horizontal="center" vertical="center" shrinkToFit="1"/>
      <protection locked="0"/>
    </xf>
    <xf numFmtId="0" fontId="43" fillId="0" borderId="110" xfId="0" quotePrefix="1" applyFont="1" applyBorder="1" applyAlignment="1" applyProtection="1">
      <alignment horizontal="center" vertical="center" shrinkToFit="1"/>
      <protection locked="0"/>
    </xf>
    <xf numFmtId="0" fontId="43" fillId="12" borderId="110" xfId="0" applyFont="1" applyFill="1" applyBorder="1" applyAlignment="1">
      <alignment horizontal="center" vertical="center" shrinkToFit="1"/>
    </xf>
    <xf numFmtId="0" fontId="43" fillId="12" borderId="110" xfId="0" quotePrefix="1" applyFont="1" applyFill="1" applyBorder="1" applyAlignment="1">
      <alignment horizontal="center" vertical="center" shrinkToFit="1"/>
    </xf>
    <xf numFmtId="0" fontId="43" fillId="0" borderId="117" xfId="0" quotePrefix="1" applyFont="1" applyBorder="1" applyAlignment="1" applyProtection="1">
      <alignment horizontal="center" vertical="center" shrinkToFit="1"/>
      <protection locked="0"/>
    </xf>
    <xf numFmtId="0" fontId="43" fillId="0" borderId="108" xfId="0" quotePrefix="1" applyFont="1" applyBorder="1" applyAlignment="1" applyProtection="1">
      <alignment horizontal="center" vertical="center" shrinkToFit="1"/>
      <protection locked="0"/>
    </xf>
    <xf numFmtId="0" fontId="43" fillId="12" borderId="108" xfId="0" quotePrefix="1" applyFont="1" applyFill="1" applyBorder="1" applyAlignment="1">
      <alignment horizontal="center" vertical="center" shrinkToFit="1"/>
    </xf>
    <xf numFmtId="0" fontId="43" fillId="0" borderId="108" xfId="0" applyFont="1" applyBorder="1" applyAlignment="1" applyProtection="1">
      <alignment horizontal="center" vertical="center" shrinkToFit="1"/>
      <protection locked="0"/>
    </xf>
    <xf numFmtId="0" fontId="43" fillId="0" borderId="109" xfId="0" applyFont="1" applyBorder="1" applyAlignment="1" applyProtection="1">
      <alignment horizontal="center" vertical="center" shrinkToFit="1"/>
      <protection locked="0"/>
    </xf>
    <xf numFmtId="0" fontId="43" fillId="7" borderId="118" xfId="0" quotePrefix="1" applyFont="1" applyFill="1" applyBorder="1" applyAlignment="1" applyProtection="1">
      <alignment horizontal="left" vertical="center" shrinkToFit="1"/>
      <protection locked="0"/>
    </xf>
    <xf numFmtId="0" fontId="43" fillId="7" borderId="7" xfId="0" quotePrefix="1" applyFont="1" applyFill="1" applyBorder="1" applyAlignment="1" applyProtection="1">
      <alignment horizontal="left" vertical="center" shrinkToFit="1"/>
      <protection locked="0"/>
    </xf>
    <xf numFmtId="0" fontId="43" fillId="7" borderId="107" xfId="0" quotePrefix="1" applyFont="1" applyFill="1" applyBorder="1" applyAlignment="1" applyProtection="1">
      <alignment horizontal="left" vertical="center" shrinkToFit="1"/>
      <protection locked="0"/>
    </xf>
    <xf numFmtId="0" fontId="10" fillId="7" borderId="108" xfId="0" applyFont="1" applyFill="1" applyBorder="1" applyAlignment="1" applyProtection="1">
      <alignment horizontal="center" vertical="center" shrinkToFit="1"/>
      <protection locked="0"/>
    </xf>
    <xf numFmtId="0" fontId="43" fillId="12" borderId="118" xfId="0" quotePrefix="1" applyFont="1" applyFill="1" applyBorder="1" applyAlignment="1">
      <alignment horizontal="right" vertical="center" shrinkToFit="1"/>
    </xf>
    <xf numFmtId="0" fontId="43" fillId="12" borderId="107" xfId="0" quotePrefix="1" applyFont="1" applyFill="1" applyBorder="1" applyAlignment="1">
      <alignment horizontal="right" vertical="center" shrinkToFit="1"/>
    </xf>
    <xf numFmtId="0" fontId="43" fillId="12" borderId="118" xfId="0" applyFont="1" applyFill="1" applyBorder="1" applyAlignment="1">
      <alignment horizontal="center" vertical="center" shrinkToFit="1"/>
    </xf>
    <xf numFmtId="0" fontId="43" fillId="12" borderId="7" xfId="0" applyFont="1" applyFill="1" applyBorder="1" applyAlignment="1">
      <alignment horizontal="center" vertical="center" shrinkToFit="1"/>
    </xf>
    <xf numFmtId="0" fontId="43" fillId="12" borderId="107" xfId="0" applyFont="1" applyFill="1" applyBorder="1" applyAlignment="1">
      <alignment horizontal="center" vertical="center" shrinkToFit="1"/>
    </xf>
    <xf numFmtId="0" fontId="43" fillId="12" borderId="118" xfId="0" quotePrefix="1" applyFont="1" applyFill="1" applyBorder="1" applyAlignment="1">
      <alignment horizontal="center" vertical="center" shrinkToFit="1"/>
    </xf>
    <xf numFmtId="0" fontId="43" fillId="12" borderId="107" xfId="0" quotePrefix="1" applyFont="1" applyFill="1" applyBorder="1" applyAlignment="1">
      <alignment horizontal="center" vertical="center" shrinkToFit="1"/>
    </xf>
    <xf numFmtId="0" fontId="43" fillId="0" borderId="118" xfId="0" quotePrefix="1" applyFont="1" applyBorder="1" applyAlignment="1" applyProtection="1">
      <alignment horizontal="center" vertical="center" shrinkToFit="1"/>
      <protection locked="0"/>
    </xf>
    <xf numFmtId="0" fontId="43" fillId="0" borderId="7" xfId="0" quotePrefix="1" applyFont="1" applyBorder="1" applyAlignment="1" applyProtection="1">
      <alignment horizontal="center" vertical="center" shrinkToFit="1"/>
      <protection locked="0"/>
    </xf>
    <xf numFmtId="0" fontId="43" fillId="0" borderId="107" xfId="0" quotePrefix="1" applyFont="1" applyBorder="1" applyAlignment="1" applyProtection="1">
      <alignment horizontal="center" vertical="center" shrinkToFit="1"/>
      <protection locked="0"/>
    </xf>
    <xf numFmtId="0" fontId="43" fillId="12" borderId="8" xfId="0" quotePrefix="1" applyFont="1" applyFill="1" applyBorder="1" applyAlignment="1">
      <alignment horizontal="center" vertical="center" shrinkToFit="1"/>
    </xf>
    <xf numFmtId="0" fontId="39" fillId="7" borderId="89" xfId="0" applyFont="1" applyFill="1" applyBorder="1" applyAlignment="1">
      <alignment horizontal="center" vertical="top" textRotation="255" shrinkToFit="1"/>
    </xf>
    <xf numFmtId="0" fontId="39" fillId="7" borderId="93" xfId="0" applyFont="1" applyFill="1" applyBorder="1" applyAlignment="1">
      <alignment horizontal="center" vertical="top" textRotation="255" shrinkToFit="1"/>
    </xf>
    <xf numFmtId="0" fontId="39" fillId="7" borderId="111" xfId="0" applyFont="1" applyFill="1" applyBorder="1" applyAlignment="1">
      <alignment horizontal="center" vertical="top" textRotation="255" shrinkToFit="1"/>
    </xf>
    <xf numFmtId="0" fontId="39" fillId="7" borderId="42" xfId="0" applyFont="1" applyFill="1" applyBorder="1" applyAlignment="1">
      <alignment horizontal="center" vertical="top" textRotation="255" shrinkToFit="1"/>
    </xf>
    <xf numFmtId="0" fontId="39" fillId="7" borderId="44" xfId="0" applyFont="1" applyFill="1" applyBorder="1" applyAlignment="1">
      <alignment horizontal="center" vertical="top" textRotation="255" shrinkToFit="1"/>
    </xf>
    <xf numFmtId="0" fontId="39" fillId="7" borderId="31" xfId="0" applyFont="1" applyFill="1" applyBorder="1" applyAlignment="1">
      <alignment horizontal="center" vertical="top" textRotation="255" shrinkToFit="1"/>
    </xf>
    <xf numFmtId="0" fontId="39" fillId="7" borderId="35" xfId="0" applyFont="1" applyFill="1" applyBorder="1" applyAlignment="1">
      <alignment horizontal="center" vertical="top" textRotation="255" shrinkToFit="1"/>
    </xf>
    <xf numFmtId="0" fontId="39" fillId="7" borderId="39" xfId="0" applyFont="1" applyFill="1" applyBorder="1" applyAlignment="1">
      <alignment horizontal="center" vertical="top" textRotation="255" shrinkToFit="1"/>
    </xf>
    <xf numFmtId="0" fontId="39" fillId="7" borderId="41" xfId="0" applyFont="1" applyFill="1" applyBorder="1" applyAlignment="1">
      <alignment horizontal="center" vertical="top" textRotation="255" shrinkToFit="1"/>
    </xf>
    <xf numFmtId="0" fontId="39" fillId="7" borderId="43" xfId="0" applyFont="1" applyFill="1" applyBorder="1" applyAlignment="1">
      <alignment horizontal="center" vertical="top" textRotation="255" shrinkToFit="1"/>
    </xf>
    <xf numFmtId="0" fontId="39" fillId="7" borderId="0" xfId="0" applyFont="1" applyFill="1" applyAlignment="1">
      <alignment horizontal="center" vertical="top" textRotation="255" shrinkToFit="1"/>
    </xf>
    <xf numFmtId="0" fontId="39" fillId="7" borderId="40" xfId="0" applyFont="1" applyFill="1" applyBorder="1" applyAlignment="1">
      <alignment horizontal="center" vertical="top" textRotation="255" shrinkToFit="1"/>
    </xf>
    <xf numFmtId="0" fontId="39" fillId="7" borderId="0" xfId="0" applyFont="1" applyFill="1" applyAlignment="1">
      <alignment horizontal="left" vertical="center" shrinkToFit="1"/>
    </xf>
    <xf numFmtId="0" fontId="37" fillId="7" borderId="0" xfId="0" applyFont="1" applyFill="1" applyAlignment="1">
      <alignment horizontal="left" vertical="center" shrinkToFit="1"/>
    </xf>
    <xf numFmtId="0" fontId="39" fillId="6" borderId="91" xfId="0" applyFont="1" applyFill="1" applyBorder="1" applyAlignment="1">
      <alignment horizontal="center" vertical="top" textRotation="255" shrinkToFit="1"/>
    </xf>
    <xf numFmtId="0" fontId="39" fillId="6" borderId="92" xfId="0" applyFont="1" applyFill="1" applyBorder="1" applyAlignment="1">
      <alignment horizontal="center" vertical="top" textRotation="255" shrinkToFit="1"/>
    </xf>
    <xf numFmtId="0" fontId="39" fillId="6" borderId="95" xfId="0" applyFont="1" applyFill="1" applyBorder="1" applyAlignment="1">
      <alignment horizontal="center" vertical="top" textRotation="255" shrinkToFit="1"/>
    </xf>
    <xf numFmtId="0" fontId="39" fillId="6" borderId="96" xfId="0" applyFont="1" applyFill="1" applyBorder="1" applyAlignment="1">
      <alignment horizontal="center" vertical="top" textRotation="255" shrinkToFit="1"/>
    </xf>
    <xf numFmtId="0" fontId="39" fillId="6" borderId="113" xfId="0" applyFont="1" applyFill="1" applyBorder="1" applyAlignment="1">
      <alignment horizontal="center" vertical="top" textRotation="255" shrinkToFit="1"/>
    </xf>
    <xf numFmtId="0" fontId="39" fillId="6" borderId="114" xfId="0" applyFont="1" applyFill="1" applyBorder="1" applyAlignment="1">
      <alignment horizontal="center" vertical="top" textRotation="255" shrinkToFit="1"/>
    </xf>
    <xf numFmtId="0" fontId="39" fillId="7" borderId="102" xfId="0" applyFont="1" applyFill="1" applyBorder="1" applyAlignment="1">
      <alignment horizontal="center" vertical="top" textRotation="255" shrinkToFit="1"/>
    </xf>
    <xf numFmtId="0" fontId="39" fillId="10" borderId="95" xfId="0" applyFont="1" applyFill="1" applyBorder="1" applyAlignment="1">
      <alignment vertical="top" textRotation="255" shrinkToFit="1"/>
    </xf>
    <xf numFmtId="0" fontId="39" fillId="10" borderId="113" xfId="0" applyFont="1" applyFill="1" applyBorder="1" applyAlignment="1">
      <alignment vertical="top" textRotation="255" shrinkToFit="1"/>
    </xf>
    <xf numFmtId="0" fontId="39" fillId="7" borderId="58" xfId="0" applyFont="1" applyFill="1" applyBorder="1" applyAlignment="1">
      <alignment horizontal="center" vertical="top" textRotation="255" shrinkToFit="1"/>
    </xf>
    <xf numFmtId="0" fontId="39" fillId="7" borderId="32" xfId="0" applyFont="1" applyFill="1" applyBorder="1" applyAlignment="1">
      <alignment horizontal="center" vertical="top" textRotation="255" shrinkToFit="1"/>
    </xf>
    <xf numFmtId="0" fontId="39" fillId="7" borderId="59" xfId="0" applyFont="1" applyFill="1" applyBorder="1" applyAlignment="1">
      <alignment horizontal="center" vertical="top" textRotation="255" shrinkToFit="1"/>
    </xf>
    <xf numFmtId="0" fontId="39" fillId="7" borderId="115" xfId="0" applyFont="1" applyFill="1" applyBorder="1" applyAlignment="1">
      <alignment horizontal="center" vertical="top" textRotation="255" shrinkToFit="1"/>
    </xf>
    <xf numFmtId="0" fontId="39" fillId="7" borderId="102" xfId="0" applyFont="1" applyFill="1" applyBorder="1" applyAlignment="1">
      <alignment vertical="top" textRotation="255" shrinkToFit="1"/>
    </xf>
    <xf numFmtId="0" fontId="39" fillId="7" borderId="95" xfId="0" applyFont="1" applyFill="1" applyBorder="1" applyAlignment="1">
      <alignment vertical="top" textRotation="255" shrinkToFit="1"/>
    </xf>
    <xf numFmtId="0" fontId="39" fillId="7" borderId="113" xfId="0" applyFont="1" applyFill="1" applyBorder="1" applyAlignment="1">
      <alignment vertical="top" textRotation="255" shrinkToFit="1"/>
    </xf>
    <xf numFmtId="0" fontId="39" fillId="7" borderId="94" xfId="0" applyFont="1" applyFill="1" applyBorder="1" applyAlignment="1">
      <alignment vertical="top" textRotation="255" shrinkToFit="1"/>
    </xf>
    <xf numFmtId="0" fontId="39" fillId="7" borderId="112" xfId="0" applyFont="1" applyFill="1" applyBorder="1" applyAlignment="1">
      <alignment vertical="top" textRotation="255" shrinkToFit="1"/>
    </xf>
    <xf numFmtId="0" fontId="39" fillId="7" borderId="53" xfId="0" applyFont="1" applyFill="1" applyBorder="1" applyAlignment="1">
      <alignment horizontal="center" vertical="top" textRotation="255" shrinkToFit="1"/>
    </xf>
    <xf numFmtId="0" fontId="39" fillId="7" borderId="33" xfId="0" applyFont="1" applyFill="1" applyBorder="1" applyAlignment="1">
      <alignment horizontal="center" vertical="top" textRotation="255" shrinkToFit="1"/>
    </xf>
    <xf numFmtId="0" fontId="39" fillId="7" borderId="104" xfId="0" applyFont="1" applyFill="1" applyBorder="1" applyAlignment="1">
      <alignment horizontal="center" vertical="center"/>
    </xf>
    <xf numFmtId="0" fontId="39" fillId="7" borderId="83" xfId="0" applyFont="1" applyFill="1" applyBorder="1" applyAlignment="1">
      <alignment horizontal="center" vertical="center"/>
    </xf>
    <xf numFmtId="0" fontId="39" fillId="7" borderId="55" xfId="0" applyFont="1" applyFill="1" applyBorder="1" applyAlignment="1">
      <alignment horizontal="center" vertical="center"/>
    </xf>
    <xf numFmtId="0" fontId="39" fillId="7" borderId="80" xfId="0" applyFont="1" applyFill="1" applyBorder="1" applyAlignment="1">
      <alignment horizontal="center" vertical="center" shrinkToFit="1"/>
    </xf>
    <xf numFmtId="0" fontId="39" fillId="7" borderId="58" xfId="0" applyFont="1" applyFill="1" applyBorder="1" applyAlignment="1">
      <alignment vertical="top" textRotation="255" shrinkToFit="1"/>
    </xf>
    <xf numFmtId="0" fontId="39" fillId="7" borderId="33" xfId="0" applyFont="1" applyFill="1" applyBorder="1" applyAlignment="1">
      <alignment vertical="top" textRotation="255" shrinkToFit="1"/>
    </xf>
    <xf numFmtId="0" fontId="39" fillId="7" borderId="59" xfId="0" applyFont="1" applyFill="1" applyBorder="1" applyAlignment="1">
      <alignment vertical="top" textRotation="255" shrinkToFit="1"/>
    </xf>
    <xf numFmtId="0" fontId="39" fillId="7" borderId="35" xfId="0" applyFont="1" applyFill="1" applyBorder="1" applyAlignment="1">
      <alignment vertical="top" textRotation="255" shrinkToFit="1"/>
    </xf>
    <xf numFmtId="0" fontId="39" fillId="7" borderId="115" xfId="0" applyFont="1" applyFill="1" applyBorder="1" applyAlignment="1">
      <alignment vertical="top" textRotation="255" shrinkToFit="1"/>
    </xf>
    <xf numFmtId="0" fontId="39" fillId="7" borderId="41" xfId="0" applyFont="1" applyFill="1" applyBorder="1" applyAlignment="1">
      <alignment vertical="top" textRotation="255" shrinkToFit="1"/>
    </xf>
    <xf numFmtId="0" fontId="39" fillId="7" borderId="58" xfId="0" applyFont="1" applyFill="1" applyBorder="1" applyAlignment="1">
      <alignment horizontal="center" vertical="center" shrinkToFit="1"/>
    </xf>
    <xf numFmtId="0" fontId="39" fillId="7" borderId="32" xfId="0" applyFont="1" applyFill="1" applyBorder="1" applyAlignment="1">
      <alignment horizontal="center" vertical="center" shrinkToFit="1"/>
    </xf>
    <xf numFmtId="0" fontId="39" fillId="7" borderId="81" xfId="0" applyFont="1" applyFill="1" applyBorder="1" applyAlignment="1">
      <alignment horizontal="center" vertical="center" shrinkToFit="1"/>
    </xf>
    <xf numFmtId="0" fontId="39" fillId="7" borderId="33" xfId="0" applyFont="1" applyFill="1" applyBorder="1" applyAlignment="1">
      <alignment horizontal="center" vertical="center" shrinkToFit="1"/>
    </xf>
    <xf numFmtId="0" fontId="39" fillId="7" borderId="60" xfId="0" applyFont="1" applyFill="1" applyBorder="1" applyAlignment="1">
      <alignment horizontal="center" vertical="center" shrinkToFit="1"/>
    </xf>
    <xf numFmtId="0" fontId="39" fillId="7" borderId="50" xfId="0" applyFont="1" applyFill="1" applyBorder="1" applyAlignment="1">
      <alignment horizontal="center" vertical="center" shrinkToFit="1"/>
    </xf>
    <xf numFmtId="0" fontId="39" fillId="7" borderId="85" xfId="0" applyFont="1" applyFill="1" applyBorder="1" applyAlignment="1">
      <alignment horizontal="center" vertical="center" shrinkToFit="1"/>
    </xf>
    <xf numFmtId="0" fontId="14" fillId="7" borderId="40" xfId="0" applyFont="1" applyFill="1" applyBorder="1" applyAlignment="1">
      <alignment horizontal="right" shrinkToFit="1"/>
    </xf>
    <xf numFmtId="0" fontId="39" fillId="7" borderId="42" xfId="0" applyFont="1" applyFill="1" applyBorder="1" applyAlignment="1">
      <alignment horizontal="center" vertical="center"/>
    </xf>
    <xf numFmtId="0" fontId="39" fillId="6" borderId="43" xfId="0" applyFont="1" applyFill="1" applyBorder="1" applyAlignment="1">
      <alignment horizontal="center" vertical="center"/>
    </xf>
    <xf numFmtId="0" fontId="39" fillId="7" borderId="53" xfId="0" applyFont="1" applyFill="1" applyBorder="1" applyAlignment="1">
      <alignment horizontal="center" vertical="center"/>
    </xf>
    <xf numFmtId="0" fontId="39" fillId="7" borderId="32" xfId="0" applyFont="1" applyFill="1" applyBorder="1" applyAlignment="1">
      <alignment horizontal="center" vertical="center"/>
    </xf>
    <xf numFmtId="0" fontId="37" fillId="7" borderId="95" xfId="0" applyFont="1" applyFill="1" applyBorder="1" applyAlignment="1">
      <alignment horizontal="center" vertical="top" textRotation="255" shrinkToFit="1"/>
    </xf>
    <xf numFmtId="0" fontId="37" fillId="7" borderId="113" xfId="0" applyFont="1" applyFill="1" applyBorder="1" applyAlignment="1">
      <alignment horizontal="center" vertical="top" textRotation="255" shrinkToFit="1"/>
    </xf>
    <xf numFmtId="0" fontId="39" fillId="7" borderId="32" xfId="0" applyFont="1" applyFill="1" applyBorder="1" applyAlignment="1">
      <alignment horizontal="left" vertical="center" shrinkToFit="1"/>
    </xf>
    <xf numFmtId="0" fontId="39" fillId="7" borderId="81" xfId="0" applyFont="1" applyFill="1" applyBorder="1" applyAlignment="1">
      <alignment horizontal="left" vertical="center" shrinkToFit="1"/>
    </xf>
    <xf numFmtId="0" fontId="39" fillId="7" borderId="31" xfId="0" applyFont="1" applyFill="1" applyBorder="1" applyAlignment="1">
      <alignment horizontal="center" vertical="center"/>
    </xf>
    <xf numFmtId="0" fontId="39" fillId="7" borderId="0" xfId="0" applyFont="1" applyFill="1" applyAlignment="1">
      <alignment horizontal="center" vertical="center"/>
    </xf>
    <xf numFmtId="0" fontId="39" fillId="6" borderId="90" xfId="0" applyFont="1" applyFill="1" applyBorder="1" applyAlignment="1">
      <alignment horizontal="center" vertical="top" textRotation="255" shrinkToFit="1"/>
    </xf>
    <xf numFmtId="0" fontId="39" fillId="6" borderId="94" xfId="0" applyFont="1" applyFill="1" applyBorder="1" applyAlignment="1">
      <alignment horizontal="center" vertical="top" textRotation="255" shrinkToFit="1"/>
    </xf>
    <xf numFmtId="0" fontId="39" fillId="6" borderId="112" xfId="0" applyFont="1" applyFill="1" applyBorder="1" applyAlignment="1">
      <alignment horizontal="center" vertical="top" textRotation="255" shrinkToFit="1"/>
    </xf>
    <xf numFmtId="0" fontId="39" fillId="10" borderId="93" xfId="0" applyFont="1" applyFill="1" applyBorder="1" applyAlignment="1">
      <alignment horizontal="center" vertical="top" textRotation="255" shrinkToFit="1"/>
    </xf>
    <xf numFmtId="0" fontId="39" fillId="10" borderId="111" xfId="0" applyFont="1" applyFill="1" applyBorder="1" applyAlignment="1">
      <alignment horizontal="center" vertical="top" textRotation="255" shrinkToFit="1"/>
    </xf>
    <xf numFmtId="0" fontId="39" fillId="7" borderId="101" xfId="0" applyFont="1" applyFill="1" applyBorder="1" applyAlignment="1">
      <alignment vertical="top" textRotation="255" shrinkToFit="1"/>
    </xf>
    <xf numFmtId="0" fontId="39" fillId="7" borderId="81" xfId="0" applyFont="1" applyFill="1" applyBorder="1" applyAlignment="1">
      <alignment horizontal="center" vertical="top" textRotation="255" shrinkToFit="1"/>
    </xf>
    <xf numFmtId="0" fontId="39" fillId="7" borderId="84" xfId="0" applyFont="1" applyFill="1" applyBorder="1" applyAlignment="1">
      <alignment horizontal="center" vertical="top" textRotation="255" shrinkToFit="1"/>
    </xf>
    <xf numFmtId="0" fontId="39" fillId="7" borderId="116" xfId="0" applyFont="1" applyFill="1" applyBorder="1" applyAlignment="1">
      <alignment horizontal="center" vertical="top" textRotation="255" shrinkToFit="1"/>
    </xf>
    <xf numFmtId="0" fontId="39" fillId="7" borderId="81" xfId="0" applyFont="1" applyFill="1" applyBorder="1" applyAlignment="1">
      <alignment vertical="top" textRotation="255" shrinkToFit="1"/>
    </xf>
    <xf numFmtId="0" fontId="39" fillId="7" borderId="84" xfId="0" applyFont="1" applyFill="1" applyBorder="1" applyAlignment="1">
      <alignment vertical="top" textRotation="255" shrinkToFit="1"/>
    </xf>
    <xf numFmtId="0" fontId="39" fillId="7" borderId="59" xfId="0" applyFont="1" applyFill="1" applyBorder="1" applyAlignment="1">
      <alignment horizontal="center" vertical="center" shrinkToFit="1"/>
    </xf>
    <xf numFmtId="0" fontId="39" fillId="7" borderId="84" xfId="0" applyFont="1" applyFill="1" applyBorder="1" applyAlignment="1">
      <alignment horizontal="center" vertical="center" shrinkToFit="1"/>
    </xf>
    <xf numFmtId="0" fontId="39" fillId="7" borderId="115" xfId="0" applyFont="1" applyFill="1" applyBorder="1" applyAlignment="1">
      <alignment horizontal="center" vertical="center" shrinkToFit="1"/>
    </xf>
    <xf numFmtId="0" fontId="39" fillId="7" borderId="116" xfId="0" applyFont="1" applyFill="1" applyBorder="1" applyAlignment="1">
      <alignment horizontal="center" vertical="center" shrinkToFit="1"/>
    </xf>
    <xf numFmtId="0" fontId="39" fillId="0" borderId="58" xfId="0" applyFont="1" applyBorder="1" applyAlignment="1">
      <alignment vertical="top" textRotation="255" wrapText="1" shrinkToFit="1"/>
    </xf>
    <xf numFmtId="0" fontId="39" fillId="0" borderId="32" xfId="0" applyFont="1" applyBorder="1" applyAlignment="1">
      <alignment vertical="top" textRotation="255" wrapText="1" shrinkToFit="1"/>
    </xf>
    <xf numFmtId="0" fontId="39" fillId="0" borderId="33" xfId="0" applyFont="1" applyBorder="1" applyAlignment="1">
      <alignment vertical="top" textRotation="255" wrapText="1" shrinkToFit="1"/>
    </xf>
    <xf numFmtId="0" fontId="39" fillId="0" borderId="59" xfId="0" applyFont="1" applyBorder="1" applyAlignment="1">
      <alignment vertical="top" textRotation="255" wrapText="1" shrinkToFit="1"/>
    </xf>
    <xf numFmtId="0" fontId="39" fillId="0" borderId="0" xfId="0" applyFont="1" applyAlignment="1">
      <alignment vertical="top" textRotation="255" wrapText="1" shrinkToFit="1"/>
    </xf>
    <xf numFmtId="0" fontId="39" fillId="0" borderId="35" xfId="0" applyFont="1" applyBorder="1" applyAlignment="1">
      <alignment vertical="top" textRotation="255" wrapText="1" shrinkToFit="1"/>
    </xf>
    <xf numFmtId="0" fontId="39" fillId="0" borderId="59" xfId="0" applyFont="1" applyBorder="1" applyAlignment="1">
      <alignment horizontal="center" vertical="center" shrinkToFit="1"/>
    </xf>
    <xf numFmtId="0" fontId="39" fillId="0" borderId="0" xfId="0" applyFont="1" applyAlignment="1">
      <alignment horizontal="center" vertical="center" shrinkToFit="1"/>
    </xf>
    <xf numFmtId="0" fontId="39" fillId="0" borderId="35" xfId="0" applyFont="1" applyBorder="1" applyAlignment="1">
      <alignment horizontal="center" vertical="center" shrinkToFit="1"/>
    </xf>
    <xf numFmtId="0" fontId="39" fillId="0" borderId="115" xfId="0" applyFont="1" applyBorder="1" applyAlignment="1">
      <alignment horizontal="center" vertical="center" shrinkToFit="1"/>
    </xf>
    <xf numFmtId="0" fontId="39" fillId="0" borderId="40" xfId="0" applyFont="1" applyBorder="1" applyAlignment="1">
      <alignment horizontal="center" vertical="center" shrinkToFit="1"/>
    </xf>
    <xf numFmtId="0" fontId="39" fillId="0" borderId="41" xfId="0" applyFont="1" applyBorder="1" applyAlignment="1">
      <alignment horizontal="center" vertical="center" shrinkToFit="1"/>
    </xf>
    <xf numFmtId="0" fontId="39" fillId="7" borderId="103" xfId="0" applyFont="1" applyFill="1" applyBorder="1" applyAlignment="1">
      <alignment vertical="top" textRotation="255" shrinkToFit="1"/>
    </xf>
    <xf numFmtId="0" fontId="39" fillId="7" borderId="96" xfId="0" applyFont="1" applyFill="1" applyBorder="1" applyAlignment="1">
      <alignment vertical="top" textRotation="255" shrinkToFit="1"/>
    </xf>
    <xf numFmtId="0" fontId="39" fillId="7" borderId="114" xfId="0" applyFont="1" applyFill="1" applyBorder="1" applyAlignment="1">
      <alignment vertical="top" textRotation="255" shrinkToFit="1"/>
    </xf>
    <xf numFmtId="0" fontId="39" fillId="7" borderId="101" xfId="0" applyFont="1" applyFill="1" applyBorder="1" applyAlignment="1">
      <alignment horizontal="center" vertical="top" textRotation="255" shrinkToFit="1"/>
    </xf>
    <xf numFmtId="0" fontId="37" fillId="7" borderId="0" xfId="0" applyFont="1" applyFill="1" applyAlignment="1">
      <alignment horizontal="center" vertical="center" shrinkToFit="1"/>
    </xf>
    <xf numFmtId="0" fontId="39" fillId="7" borderId="54" xfId="0" applyFont="1" applyFill="1" applyBorder="1" applyAlignment="1">
      <alignment horizontal="center" vertical="center"/>
    </xf>
    <xf numFmtId="0" fontId="39" fillId="7" borderId="50" xfId="0" applyFont="1" applyFill="1" applyBorder="1" applyAlignment="1">
      <alignment horizontal="center" vertical="center"/>
    </xf>
    <xf numFmtId="0" fontId="39" fillId="10" borderId="102" xfId="0" applyFont="1" applyFill="1" applyBorder="1" applyAlignment="1">
      <alignment vertical="top" textRotation="255" shrinkToFit="1"/>
    </xf>
    <xf numFmtId="0" fontId="37" fillId="7" borderId="58" xfId="0" applyFont="1" applyFill="1" applyBorder="1" applyAlignment="1">
      <alignment horizontal="center" vertical="center" shrinkToFit="1"/>
    </xf>
    <xf numFmtId="0" fontId="37" fillId="7" borderId="32" xfId="0" applyFont="1" applyFill="1" applyBorder="1" applyAlignment="1">
      <alignment horizontal="center" vertical="center" shrinkToFit="1"/>
    </xf>
    <xf numFmtId="0" fontId="37" fillId="7" borderId="33" xfId="0" applyFont="1" applyFill="1" applyBorder="1" applyAlignment="1">
      <alignment horizontal="center" vertical="center" shrinkToFit="1"/>
    </xf>
    <xf numFmtId="0" fontId="37" fillId="7" borderId="55" xfId="0" applyFont="1" applyFill="1" applyBorder="1" applyAlignment="1">
      <alignment horizontal="center" vertical="center" shrinkToFit="1"/>
    </xf>
    <xf numFmtId="0" fontId="37" fillId="7" borderId="56" xfId="0" applyFont="1" applyFill="1" applyBorder="1" applyAlignment="1">
      <alignment horizontal="center" vertical="center" shrinkToFit="1"/>
    </xf>
    <xf numFmtId="0" fontId="37" fillId="7" borderId="100" xfId="0" applyFont="1" applyFill="1" applyBorder="1" applyAlignment="1">
      <alignment horizontal="center" vertical="center" shrinkToFit="1"/>
    </xf>
    <xf numFmtId="0" fontId="37" fillId="7" borderId="79" xfId="0" applyFont="1" applyFill="1" applyBorder="1" applyAlignment="1">
      <alignment horizontal="center" vertical="center" shrinkToFit="1"/>
    </xf>
    <xf numFmtId="0" fontId="37" fillId="7" borderId="68" xfId="0" applyFont="1" applyFill="1" applyBorder="1" applyAlignment="1">
      <alignment horizontal="center" vertical="center" shrinkToFit="1"/>
    </xf>
    <xf numFmtId="0" fontId="39" fillId="7" borderId="55" xfId="0" applyFont="1" applyFill="1" applyBorder="1" applyAlignment="1">
      <alignment horizontal="center" vertical="center" shrinkToFit="1"/>
    </xf>
    <xf numFmtId="0" fontId="39" fillId="7" borderId="56" xfId="0" applyFont="1" applyFill="1" applyBorder="1" applyAlignment="1">
      <alignment horizontal="center" vertical="center" shrinkToFit="1"/>
    </xf>
    <xf numFmtId="0" fontId="39" fillId="7" borderId="68" xfId="0" applyFont="1" applyFill="1" applyBorder="1" applyAlignment="1">
      <alignment horizontal="center" vertical="center" shrinkToFit="1"/>
    </xf>
    <xf numFmtId="0" fontId="37" fillId="7" borderId="61" xfId="0" applyFont="1" applyFill="1" applyBorder="1" applyAlignment="1">
      <alignment horizontal="center" vertical="center" shrinkToFit="1"/>
    </xf>
    <xf numFmtId="0" fontId="37" fillId="7" borderId="67" xfId="0" applyFont="1" applyFill="1" applyBorder="1" applyAlignment="1">
      <alignment horizontal="center" vertical="center" shrinkToFit="1"/>
    </xf>
    <xf numFmtId="0" fontId="39" fillId="7" borderId="116" xfId="0" applyFont="1" applyFill="1" applyBorder="1" applyAlignment="1">
      <alignment vertical="top" textRotation="255" shrinkToFit="1"/>
    </xf>
    <xf numFmtId="0" fontId="37" fillId="7" borderId="51" xfId="0" applyFont="1" applyFill="1" applyBorder="1" applyAlignment="1">
      <alignment horizontal="center" vertical="center" shrinkToFit="1"/>
    </xf>
    <xf numFmtId="0" fontId="39" fillId="7" borderId="32" xfId="0" applyFont="1" applyFill="1" applyBorder="1" applyAlignment="1">
      <alignment vertical="top" textRotation="255" shrinkToFit="1"/>
    </xf>
    <xf numFmtId="0" fontId="39" fillId="7" borderId="0" xfId="0" applyFont="1" applyFill="1" applyAlignment="1">
      <alignment vertical="top" textRotation="255" shrinkToFit="1"/>
    </xf>
    <xf numFmtId="0" fontId="39" fillId="7" borderId="40" xfId="0" applyFont="1" applyFill="1" applyBorder="1" applyAlignment="1">
      <alignment vertical="top" textRotation="255" shrinkToFit="1"/>
    </xf>
    <xf numFmtId="0" fontId="39" fillId="7" borderId="99" xfId="0" applyFont="1" applyFill="1" applyBorder="1" applyAlignment="1">
      <alignment horizontal="center" vertical="center" shrinkToFit="1"/>
    </xf>
    <xf numFmtId="0" fontId="39" fillId="7" borderId="79" xfId="0" applyFont="1" applyFill="1" applyBorder="1" applyAlignment="1">
      <alignment horizontal="center" vertical="center" shrinkToFit="1"/>
    </xf>
    <xf numFmtId="0" fontId="39" fillId="7" borderId="103" xfId="0" applyFont="1" applyFill="1" applyBorder="1" applyAlignment="1">
      <alignment horizontal="center" vertical="top" textRotation="255" shrinkToFit="1"/>
    </xf>
    <xf numFmtId="0" fontId="39" fillId="10" borderId="104" xfId="0" applyFont="1" applyFill="1" applyBorder="1" applyAlignment="1">
      <alignment vertical="top" textRotation="255" shrinkToFit="1"/>
    </xf>
    <xf numFmtId="0" fontId="39" fillId="10" borderId="93" xfId="0" applyFont="1" applyFill="1" applyBorder="1" applyAlignment="1">
      <alignment vertical="top" textRotation="255" shrinkToFit="1"/>
    </xf>
    <xf numFmtId="0" fontId="39" fillId="10" borderId="111" xfId="0" applyFont="1" applyFill="1" applyBorder="1" applyAlignment="1">
      <alignment vertical="top" textRotation="255" shrinkToFit="1"/>
    </xf>
    <xf numFmtId="0" fontId="37" fillId="8" borderId="56" xfId="0" applyFont="1" applyFill="1" applyBorder="1" applyAlignment="1">
      <alignment horizontal="center" vertical="center" shrinkToFit="1"/>
    </xf>
    <xf numFmtId="0" fontId="37" fillId="8" borderId="100" xfId="0" applyFont="1" applyFill="1" applyBorder="1" applyAlignment="1">
      <alignment horizontal="center" vertical="center" shrinkToFit="1"/>
    </xf>
    <xf numFmtId="0" fontId="37" fillId="8" borderId="80" xfId="0" applyFont="1" applyFill="1" applyBorder="1" applyAlignment="1">
      <alignment horizontal="center" vertical="center" shrinkToFit="1"/>
    </xf>
    <xf numFmtId="0" fontId="39" fillId="7" borderId="31" xfId="0" applyFont="1" applyFill="1" applyBorder="1" applyAlignment="1">
      <alignment vertical="top" textRotation="255" shrinkToFit="1"/>
    </xf>
    <xf numFmtId="0" fontId="39" fillId="7" borderId="39" xfId="0" applyFont="1" applyFill="1" applyBorder="1" applyAlignment="1">
      <alignment vertical="top" textRotation="255" shrinkToFit="1"/>
    </xf>
    <xf numFmtId="0" fontId="37" fillId="8" borderId="95" xfId="0" applyFont="1" applyFill="1" applyBorder="1" applyAlignment="1">
      <alignment vertical="top" textRotation="255" shrinkToFit="1"/>
    </xf>
    <xf numFmtId="0" fontId="37" fillId="8" borderId="84" xfId="0" applyFont="1" applyFill="1" applyBorder="1" applyAlignment="1">
      <alignment vertical="top" textRotation="255" shrinkToFit="1"/>
    </xf>
    <xf numFmtId="0" fontId="39" fillId="8" borderId="84" xfId="0" applyFont="1" applyFill="1" applyBorder="1" applyAlignment="1">
      <alignment vertical="top" textRotation="255" shrinkToFit="1"/>
    </xf>
    <xf numFmtId="0" fontId="39" fillId="8" borderId="116" xfId="0" applyFont="1" applyFill="1" applyBorder="1" applyAlignment="1">
      <alignment vertical="top" textRotation="255" shrinkToFit="1"/>
    </xf>
    <xf numFmtId="0" fontId="39" fillId="8" borderId="95" xfId="0" applyFont="1" applyFill="1" applyBorder="1" applyAlignment="1">
      <alignment vertical="top" textRotation="255" shrinkToFit="1"/>
    </xf>
    <xf numFmtId="0" fontId="39" fillId="8" borderId="113" xfId="0" applyFont="1" applyFill="1" applyBorder="1" applyAlignment="1">
      <alignment vertical="top" textRotation="255" shrinkToFit="1"/>
    </xf>
    <xf numFmtId="0" fontId="37" fillId="0" borderId="58" xfId="0" applyFont="1" applyBorder="1" applyAlignment="1">
      <alignment horizontal="center" vertical="center" textRotation="255" shrinkToFit="1"/>
    </xf>
    <xf numFmtId="0" fontId="37" fillId="0" borderId="32" xfId="0" applyFont="1" applyBorder="1" applyAlignment="1">
      <alignment horizontal="center" vertical="center" textRotation="255" shrinkToFit="1"/>
    </xf>
    <xf numFmtId="0" fontId="37" fillId="0" borderId="81" xfId="0" applyFont="1" applyBorder="1" applyAlignment="1">
      <alignment horizontal="center" vertical="center" textRotation="255" shrinkToFit="1"/>
    </xf>
    <xf numFmtId="0" fontId="37" fillId="0" borderId="59" xfId="0" applyFont="1" applyBorder="1" applyAlignment="1">
      <alignment horizontal="center" vertical="center" textRotation="255" shrinkToFit="1"/>
    </xf>
    <xf numFmtId="0" fontId="37" fillId="0" borderId="0" xfId="0" applyFont="1" applyAlignment="1">
      <alignment horizontal="center" vertical="center" textRotation="255" shrinkToFit="1"/>
    </xf>
    <xf numFmtId="0" fontId="37" fillId="0" borderId="84" xfId="0" applyFont="1" applyBorder="1" applyAlignment="1">
      <alignment horizontal="center" vertical="center" textRotation="255" shrinkToFit="1"/>
    </xf>
    <xf numFmtId="0" fontId="37" fillId="0" borderId="115" xfId="0" applyFont="1" applyBorder="1" applyAlignment="1">
      <alignment horizontal="center" vertical="center" textRotation="255" shrinkToFit="1"/>
    </xf>
    <xf numFmtId="0" fontId="37" fillId="0" borderId="40" xfId="0" applyFont="1" applyBorder="1" applyAlignment="1">
      <alignment horizontal="center" vertical="center" textRotation="255" shrinkToFit="1"/>
    </xf>
    <xf numFmtId="0" fontId="37" fillId="0" borderId="116" xfId="0" applyFont="1" applyBorder="1" applyAlignment="1">
      <alignment horizontal="center" vertical="center" textRotation="255" shrinkToFit="1"/>
    </xf>
    <xf numFmtId="0" fontId="37" fillId="7" borderId="80" xfId="0" applyFont="1" applyFill="1" applyBorder="1" applyAlignment="1">
      <alignment horizontal="center" vertical="center" shrinkToFit="1"/>
    </xf>
    <xf numFmtId="0" fontId="37" fillId="7" borderId="95" xfId="0" applyFont="1" applyFill="1" applyBorder="1" applyAlignment="1">
      <alignment vertical="top" textRotation="255" shrinkToFit="1"/>
    </xf>
    <xf numFmtId="0" fontId="37" fillId="8" borderId="102" xfId="0" applyFont="1" applyFill="1" applyBorder="1" applyAlignment="1">
      <alignment vertical="top" textRotation="255" shrinkToFit="1"/>
    </xf>
    <xf numFmtId="0" fontId="37" fillId="8" borderId="58" xfId="0" applyFont="1" applyFill="1" applyBorder="1" applyAlignment="1">
      <alignment vertical="top" textRotation="255" shrinkToFit="1"/>
    </xf>
    <xf numFmtId="0" fontId="37" fillId="8" borderId="59" xfId="0" applyFont="1" applyFill="1" applyBorder="1" applyAlignment="1">
      <alignment vertical="top" textRotation="255" shrinkToFit="1"/>
    </xf>
    <xf numFmtId="0" fontId="37" fillId="7" borderId="102" xfId="0" applyFont="1" applyFill="1" applyBorder="1" applyAlignment="1">
      <alignment vertical="top" textRotation="255" shrinkToFit="1"/>
    </xf>
    <xf numFmtId="0" fontId="37" fillId="8" borderId="79" xfId="0" applyFont="1" applyFill="1" applyBorder="1" applyAlignment="1">
      <alignment horizontal="center" vertical="center" shrinkToFit="1"/>
    </xf>
    <xf numFmtId="56" fontId="37" fillId="0" borderId="110" xfId="0" applyNumberFormat="1" applyFont="1" applyBorder="1" applyAlignment="1"/>
    <xf numFmtId="0" fontId="37" fillId="0" borderId="110" xfId="0" applyFont="1" applyBorder="1" applyAlignment="1"/>
    <xf numFmtId="0" fontId="37" fillId="7" borderId="58" xfId="0" applyFont="1" applyFill="1" applyBorder="1" applyAlignment="1">
      <alignment vertical="top" textRotation="255" shrinkToFit="1"/>
    </xf>
    <xf numFmtId="0" fontId="37" fillId="7" borderId="81" xfId="0" applyFont="1" applyFill="1" applyBorder="1" applyAlignment="1">
      <alignment vertical="top" textRotation="255" shrinkToFit="1"/>
    </xf>
    <xf numFmtId="0" fontId="37" fillId="7" borderId="59" xfId="0" applyFont="1" applyFill="1" applyBorder="1" applyAlignment="1">
      <alignment vertical="top" textRotation="255" shrinkToFit="1"/>
    </xf>
    <xf numFmtId="0" fontId="37" fillId="7" borderId="84" xfId="0" applyFont="1" applyFill="1" applyBorder="1" applyAlignment="1">
      <alignment vertical="top" textRotation="255" shrinkToFit="1"/>
    </xf>
    <xf numFmtId="0" fontId="37" fillId="7" borderId="115" xfId="0" applyFont="1" applyFill="1" applyBorder="1" applyAlignment="1">
      <alignment vertical="top" textRotation="255" shrinkToFit="1"/>
    </xf>
    <xf numFmtId="0" fontId="37" fillId="7" borderId="116" xfId="0" applyFont="1" applyFill="1" applyBorder="1" applyAlignment="1">
      <alignment vertical="top" textRotation="255" shrinkToFit="1"/>
    </xf>
    <xf numFmtId="0" fontId="39" fillId="7" borderId="100" xfId="0" applyFont="1" applyFill="1" applyBorder="1" applyAlignment="1">
      <alignment horizontal="center" vertical="center" shrinkToFit="1"/>
    </xf>
    <xf numFmtId="0" fontId="39" fillId="8" borderId="88" xfId="0" applyFont="1" applyFill="1" applyBorder="1" applyAlignment="1">
      <alignment horizontal="center" vertical="top" textRotation="255" shrinkToFit="1"/>
    </xf>
    <xf numFmtId="0" fontId="39" fillId="8" borderId="109" xfId="0" applyFont="1" applyFill="1" applyBorder="1" applyAlignment="1">
      <alignment horizontal="center" vertical="top" textRotation="255" shrinkToFit="1"/>
    </xf>
    <xf numFmtId="0" fontId="39" fillId="8" borderId="105" xfId="0" applyFont="1" applyFill="1" applyBorder="1" applyAlignment="1">
      <alignment horizontal="center" vertical="top" textRotation="255" shrinkToFit="1"/>
    </xf>
    <xf numFmtId="0" fontId="39" fillId="8" borderId="107" xfId="0" applyFont="1" applyFill="1" applyBorder="1" applyAlignment="1">
      <alignment horizontal="center" vertical="top" textRotation="255" shrinkToFit="1"/>
    </xf>
    <xf numFmtId="0" fontId="39" fillId="8" borderId="106" xfId="0" applyFont="1" applyFill="1" applyBorder="1" applyAlignment="1">
      <alignment horizontal="center" vertical="top" textRotation="255" shrinkToFit="1"/>
    </xf>
    <xf numFmtId="0" fontId="39" fillId="8" borderId="108" xfId="0" applyFont="1" applyFill="1" applyBorder="1" applyAlignment="1">
      <alignment horizontal="center" vertical="top" textRotation="255" shrinkToFit="1"/>
    </xf>
    <xf numFmtId="0" fontId="0" fillId="7" borderId="94" xfId="0" applyFill="1" applyBorder="1" applyAlignment="1">
      <alignment vertical="top" textRotation="255" shrinkToFit="1"/>
    </xf>
    <xf numFmtId="0" fontId="39" fillId="10" borderId="101" xfId="0" applyFont="1" applyFill="1" applyBorder="1" applyAlignment="1">
      <alignment vertical="top" textRotation="255" shrinkToFit="1"/>
    </xf>
    <xf numFmtId="0" fontId="39" fillId="10" borderId="94" xfId="0" applyFont="1" applyFill="1" applyBorder="1" applyAlignment="1">
      <alignment vertical="top" textRotation="255" shrinkToFit="1"/>
    </xf>
    <xf numFmtId="0" fontId="39" fillId="10" borderId="112" xfId="0" applyFont="1" applyFill="1" applyBorder="1" applyAlignment="1">
      <alignment vertical="top" textRotation="255" shrinkToFit="1"/>
    </xf>
    <xf numFmtId="0" fontId="37" fillId="0" borderId="81" xfId="0" applyFont="1" applyBorder="1" applyAlignment="1">
      <alignment vertical="top" textRotation="255" shrinkToFit="1"/>
    </xf>
    <xf numFmtId="0" fontId="37" fillId="0" borderId="84" xfId="0" applyFont="1" applyBorder="1" applyAlignment="1">
      <alignment vertical="top" textRotation="255" shrinkToFit="1"/>
    </xf>
    <xf numFmtId="0" fontId="37" fillId="7" borderId="33" xfId="0" applyFont="1" applyFill="1" applyBorder="1" applyAlignment="1">
      <alignment vertical="top" textRotation="255" shrinkToFit="1"/>
    </xf>
    <xf numFmtId="0" fontId="37" fillId="7" borderId="35" xfId="0" applyFont="1" applyFill="1" applyBorder="1" applyAlignment="1">
      <alignment vertical="top" textRotation="255" shrinkToFit="1"/>
    </xf>
    <xf numFmtId="0" fontId="37" fillId="7" borderId="41" xfId="0" applyFont="1" applyFill="1" applyBorder="1" applyAlignment="1">
      <alignment vertical="top" textRotation="255" shrinkToFit="1"/>
    </xf>
    <xf numFmtId="0" fontId="39" fillId="0" borderId="101" xfId="0" applyFont="1" applyBorder="1" applyAlignment="1">
      <alignment vertical="top" textRotation="255" shrinkToFit="1"/>
    </xf>
    <xf numFmtId="0" fontId="39" fillId="0" borderId="94" xfId="0" applyFont="1" applyBorder="1" applyAlignment="1">
      <alignment vertical="top" textRotation="255" shrinkToFit="1"/>
    </xf>
    <xf numFmtId="0" fontId="39" fillId="0" borderId="112" xfId="0" applyFont="1" applyBorder="1" applyAlignment="1">
      <alignment vertical="top" textRotation="255" shrinkToFit="1"/>
    </xf>
    <xf numFmtId="0" fontId="43" fillId="0" borderId="118" xfId="0" applyFont="1" applyBorder="1" applyAlignment="1" applyProtection="1">
      <alignment horizontal="center" vertical="center" shrinkToFit="1"/>
      <protection locked="0"/>
    </xf>
    <xf numFmtId="0" fontId="43" fillId="0" borderId="8" xfId="0" applyFont="1" applyBorder="1" applyAlignment="1" applyProtection="1">
      <alignment horizontal="center" vertical="center" shrinkToFit="1"/>
      <protection locked="0"/>
    </xf>
    <xf numFmtId="0" fontId="43" fillId="0" borderId="107" xfId="0" applyFont="1" applyBorder="1" applyAlignment="1" applyProtection="1">
      <alignment horizontal="center" vertical="center" shrinkToFit="1"/>
      <protection locked="0"/>
    </xf>
    <xf numFmtId="0" fontId="39" fillId="8" borderId="59" xfId="0" applyFont="1" applyFill="1" applyBorder="1" applyAlignment="1">
      <alignment vertical="top" textRotation="255" shrinkToFit="1"/>
    </xf>
    <xf numFmtId="0" fontId="39" fillId="8" borderId="115" xfId="0" applyFont="1" applyFill="1" applyBorder="1" applyAlignment="1">
      <alignment vertical="top" textRotation="255" shrinkToFit="1"/>
    </xf>
    <xf numFmtId="0" fontId="39" fillId="0" borderId="84" xfId="0" applyFont="1" applyBorder="1" applyAlignment="1">
      <alignment vertical="top" textRotation="255" shrinkToFit="1"/>
    </xf>
    <xf numFmtId="0" fontId="39" fillId="0" borderId="116" xfId="0" applyFont="1" applyBorder="1" applyAlignment="1">
      <alignment vertical="top" textRotation="255" shrinkToFit="1"/>
    </xf>
    <xf numFmtId="0" fontId="37" fillId="7" borderId="103" xfId="0" applyFont="1" applyFill="1" applyBorder="1" applyAlignment="1">
      <alignment vertical="top" textRotation="255" shrinkToFit="1"/>
    </xf>
    <xf numFmtId="0" fontId="37" fillId="7" borderId="96" xfId="0" applyFont="1" applyFill="1" applyBorder="1" applyAlignment="1">
      <alignment vertical="top" textRotation="255" shrinkToFit="1"/>
    </xf>
    <xf numFmtId="0" fontId="43" fillId="0" borderId="7" xfId="0" applyFont="1" applyBorder="1" applyAlignment="1" applyProtection="1">
      <alignment horizontal="center" vertical="center" shrinkToFit="1"/>
      <protection locked="0"/>
    </xf>
    <xf numFmtId="0" fontId="43" fillId="0" borderId="118" xfId="0" quotePrefix="1" applyFont="1" applyBorder="1" applyAlignment="1" applyProtection="1">
      <alignment horizontal="right" vertical="center" shrinkToFit="1"/>
      <protection locked="0"/>
    </xf>
    <xf numFmtId="0" fontId="43" fillId="0" borderId="107" xfId="0" quotePrefix="1" applyFont="1" applyBorder="1" applyAlignment="1" applyProtection="1">
      <alignment horizontal="right" vertical="center" shrinkToFit="1"/>
      <protection locked="0"/>
    </xf>
    <xf numFmtId="0" fontId="10" fillId="0" borderId="108" xfId="0" applyFont="1" applyBorder="1" applyAlignment="1" applyProtection="1">
      <alignment horizontal="center" vertical="center" shrinkToFit="1"/>
      <protection locked="0"/>
    </xf>
    <xf numFmtId="0" fontId="43" fillId="0" borderId="8" xfId="0" quotePrefix="1" applyFont="1" applyBorder="1" applyAlignment="1" applyProtection="1">
      <alignment horizontal="center" vertical="center" shrinkToFit="1"/>
      <protection locked="0"/>
    </xf>
    <xf numFmtId="0" fontId="43" fillId="0" borderId="9" xfId="0" applyFont="1" applyBorder="1" applyAlignment="1" applyProtection="1">
      <alignment horizontal="left" vertical="center"/>
      <protection locked="0"/>
    </xf>
    <xf numFmtId="0" fontId="43" fillId="0" borderId="7" xfId="0" applyFont="1" applyBorder="1" applyAlignment="1" applyProtection="1">
      <alignment horizontal="left" vertical="center"/>
      <protection locked="0"/>
    </xf>
    <xf numFmtId="0" fontId="43" fillId="0" borderId="118" xfId="0" quotePrefix="1" applyFont="1" applyBorder="1" applyAlignment="1" applyProtection="1">
      <alignment horizontal="left" vertical="center" shrinkToFit="1"/>
      <protection locked="0"/>
    </xf>
    <xf numFmtId="0" fontId="43" fillId="0" borderId="7" xfId="0" quotePrefix="1" applyFont="1" applyBorder="1" applyAlignment="1" applyProtection="1">
      <alignment horizontal="left" vertical="center" shrinkToFit="1"/>
      <protection locked="0"/>
    </xf>
    <xf numFmtId="0" fontId="43" fillId="0" borderId="107" xfId="0" quotePrefix="1" applyFont="1" applyBorder="1" applyAlignment="1" applyProtection="1">
      <alignment horizontal="left" vertical="center" shrinkToFit="1"/>
      <protection locked="0"/>
    </xf>
    <xf numFmtId="0" fontId="10" fillId="6" borderId="42" xfId="0" applyFont="1" applyFill="1" applyBorder="1" applyAlignment="1">
      <alignment horizontal="left" wrapText="1"/>
    </xf>
    <xf numFmtId="0" fontId="10" fillId="6" borderId="43" xfId="0" applyFont="1" applyFill="1" applyBorder="1" applyAlignment="1">
      <alignment horizontal="left" wrapText="1"/>
    </xf>
    <xf numFmtId="0" fontId="10" fillId="6" borderId="44" xfId="0" applyFont="1" applyFill="1" applyBorder="1" applyAlignment="1">
      <alignment horizontal="left" wrapText="1"/>
    </xf>
    <xf numFmtId="0" fontId="10" fillId="6" borderId="39" xfId="0" applyFont="1" applyFill="1" applyBorder="1" applyAlignment="1">
      <alignment horizontal="left" wrapText="1"/>
    </xf>
    <xf numFmtId="0" fontId="10" fillId="6" borderId="40" xfId="0" applyFont="1" applyFill="1" applyBorder="1" applyAlignment="1">
      <alignment horizontal="left" wrapText="1"/>
    </xf>
    <xf numFmtId="0" fontId="10" fillId="6" borderId="41" xfId="0" applyFont="1" applyFill="1" applyBorder="1" applyAlignment="1">
      <alignment horizontal="left" wrapText="1"/>
    </xf>
    <xf numFmtId="0" fontId="16" fillId="3" borderId="79" xfId="2" applyFont="1" applyFill="1" applyBorder="1" applyAlignment="1" applyProtection="1">
      <alignment horizontal="center" vertical="center"/>
      <protection locked="0"/>
    </xf>
    <xf numFmtId="0" fontId="16" fillId="3" borderId="56" xfId="2" applyFont="1" applyFill="1" applyBorder="1" applyAlignment="1" applyProtection="1">
      <alignment horizontal="center" vertical="center"/>
      <protection locked="0"/>
    </xf>
    <xf numFmtId="0" fontId="16" fillId="3" borderId="68" xfId="2" applyFont="1" applyFill="1" applyBorder="1" applyAlignment="1" applyProtection="1">
      <alignment horizontal="center" vertical="center"/>
      <protection locked="0"/>
    </xf>
    <xf numFmtId="49" fontId="39" fillId="13" borderId="86" xfId="0" applyNumberFormat="1" applyFont="1" applyFill="1" applyBorder="1" applyAlignment="1" applyProtection="1">
      <alignment horizontal="center" vertical="center"/>
      <protection locked="0"/>
    </xf>
    <xf numFmtId="49" fontId="39" fillId="13" borderId="46" xfId="0" applyNumberFormat="1" applyFont="1" applyFill="1" applyBorder="1" applyAlignment="1" applyProtection="1">
      <alignment horizontal="center" vertical="center"/>
      <protection locked="0"/>
    </xf>
    <xf numFmtId="49" fontId="39" fillId="13" borderId="47" xfId="0" applyNumberFormat="1" applyFont="1" applyFill="1" applyBorder="1" applyAlignment="1" applyProtection="1">
      <alignment horizontal="center" vertical="center"/>
      <protection locked="0"/>
    </xf>
    <xf numFmtId="0" fontId="25" fillId="4" borderId="79" xfId="1" applyFont="1" applyFill="1" applyBorder="1" applyAlignment="1" applyProtection="1">
      <alignment horizontal="center" vertical="center"/>
      <protection locked="0"/>
    </xf>
    <xf numFmtId="0" fontId="25" fillId="4" borderId="56" xfId="1" applyFont="1" applyFill="1" applyBorder="1" applyAlignment="1" applyProtection="1">
      <alignment horizontal="center" vertical="center"/>
      <protection locked="0"/>
    </xf>
    <xf numFmtId="0" fontId="25" fillId="4" borderId="68" xfId="1" applyFont="1" applyFill="1" applyBorder="1" applyAlignment="1" applyProtection="1">
      <alignment horizontal="center" vertical="center"/>
      <protection locked="0"/>
    </xf>
    <xf numFmtId="0" fontId="16" fillId="3" borderId="79" xfId="2" applyFont="1" applyFill="1" applyBorder="1" applyAlignment="1" applyProtection="1">
      <alignment horizontal="center" vertical="center" shrinkToFit="1"/>
      <protection locked="0"/>
    </xf>
    <xf numFmtId="0" fontId="16" fillId="3" borderId="56" xfId="2" applyFont="1" applyFill="1" applyBorder="1" applyAlignment="1" applyProtection="1">
      <alignment horizontal="center" vertical="center" shrinkToFit="1"/>
      <protection locked="0"/>
    </xf>
    <xf numFmtId="0" fontId="16" fillId="3" borderId="68" xfId="2" applyFont="1" applyFill="1" applyBorder="1" applyAlignment="1" applyProtection="1">
      <alignment horizontal="center" vertical="center" shrinkToFit="1"/>
      <protection locked="0"/>
    </xf>
    <xf numFmtId="0" fontId="25" fillId="4" borderId="86" xfId="1" applyFont="1" applyFill="1" applyBorder="1" applyAlignment="1" applyProtection="1">
      <alignment horizontal="center" vertical="center"/>
      <protection locked="0"/>
    </xf>
    <xf numFmtId="0" fontId="25" fillId="4" borderId="46" xfId="1" applyFont="1" applyFill="1" applyBorder="1" applyAlignment="1" applyProtection="1">
      <alignment horizontal="center" vertical="center"/>
      <protection locked="0"/>
    </xf>
    <xf numFmtId="0" fontId="25" fillId="4" borderId="47" xfId="1" applyFont="1" applyFill="1" applyBorder="1" applyAlignment="1" applyProtection="1">
      <alignment horizontal="center" vertical="center"/>
      <protection locked="0"/>
    </xf>
    <xf numFmtId="0" fontId="39" fillId="13" borderId="79" xfId="0" applyFont="1" applyFill="1" applyBorder="1" applyAlignment="1" applyProtection="1">
      <alignment horizontal="center" vertical="center" shrinkToFit="1"/>
      <protection locked="0"/>
    </xf>
    <xf numFmtId="0" fontId="39" fillId="13" borderId="56" xfId="0" applyFont="1" applyFill="1" applyBorder="1" applyAlignment="1" applyProtection="1">
      <alignment horizontal="center" vertical="center" shrinkToFit="1"/>
      <protection locked="0"/>
    </xf>
    <xf numFmtId="0" fontId="37" fillId="3" borderId="79" xfId="2" applyFont="1" applyFill="1" applyBorder="1" applyAlignment="1" applyProtection="1">
      <alignment horizontal="center" vertical="center" wrapText="1"/>
      <protection locked="0"/>
    </xf>
    <xf numFmtId="0" fontId="37" fillId="3" borderId="56" xfId="2" applyFont="1" applyFill="1" applyBorder="1" applyAlignment="1" applyProtection="1">
      <alignment horizontal="center" vertical="center" wrapText="1"/>
      <protection locked="0"/>
    </xf>
    <xf numFmtId="0" fontId="37" fillId="3" borderId="68" xfId="2" applyFont="1" applyFill="1" applyBorder="1" applyAlignment="1" applyProtection="1">
      <alignment horizontal="center" vertical="center" wrapText="1"/>
      <protection locked="0"/>
    </xf>
    <xf numFmtId="0" fontId="16" fillId="3" borderId="79" xfId="2" applyFont="1" applyFill="1" applyBorder="1" applyAlignment="1" applyProtection="1">
      <alignment horizontal="center" vertical="center" wrapText="1"/>
      <protection locked="0"/>
    </xf>
    <xf numFmtId="0" fontId="16" fillId="3" borderId="56" xfId="2" applyFont="1" applyFill="1" applyBorder="1" applyAlignment="1" applyProtection="1">
      <alignment horizontal="center" vertical="center" wrapText="1"/>
      <protection locked="0"/>
    </xf>
    <xf numFmtId="0" fontId="16" fillId="3" borderId="68" xfId="2" applyFont="1" applyFill="1" applyBorder="1" applyAlignment="1" applyProtection="1">
      <alignment horizontal="center" vertical="center" wrapText="1"/>
      <protection locked="0"/>
    </xf>
    <xf numFmtId="0" fontId="16" fillId="3" borderId="86" xfId="2" applyFont="1" applyFill="1" applyBorder="1" applyAlignment="1" applyProtection="1">
      <alignment horizontal="center" vertical="center" shrinkToFit="1"/>
      <protection locked="0"/>
    </xf>
    <xf numFmtId="0" fontId="16" fillId="3" borderId="46" xfId="2" applyFont="1" applyFill="1" applyBorder="1" applyAlignment="1" applyProtection="1">
      <alignment horizontal="center" vertical="center" shrinkToFit="1"/>
      <protection locked="0"/>
    </xf>
    <xf numFmtId="0" fontId="16" fillId="3" borderId="47" xfId="2" applyFont="1" applyFill="1" applyBorder="1" applyAlignment="1" applyProtection="1">
      <alignment horizontal="center" vertical="center" shrinkToFit="1"/>
      <protection locked="0"/>
    </xf>
    <xf numFmtId="0" fontId="25" fillId="4" borderId="58" xfId="1" applyFont="1" applyFill="1" applyBorder="1" applyAlignment="1" applyProtection="1">
      <alignment horizontal="center" vertical="center"/>
      <protection locked="0"/>
    </xf>
    <xf numFmtId="0" fontId="25" fillId="4" borderId="32" xfId="1" applyFont="1" applyFill="1" applyBorder="1" applyAlignment="1" applyProtection="1">
      <alignment horizontal="center" vertical="center"/>
      <protection locked="0"/>
    </xf>
    <xf numFmtId="0" fontId="25" fillId="4" borderId="33" xfId="1" applyFont="1" applyFill="1" applyBorder="1" applyAlignment="1" applyProtection="1">
      <alignment horizontal="center" vertical="center"/>
      <protection locked="0"/>
    </xf>
    <xf numFmtId="0" fontId="25" fillId="4" borderId="60" xfId="1" applyFont="1" applyFill="1" applyBorder="1" applyAlignment="1" applyProtection="1">
      <alignment horizontal="center" vertical="center"/>
      <protection locked="0"/>
    </xf>
    <xf numFmtId="0" fontId="25" fillId="4" borderId="50" xfId="1" applyFont="1" applyFill="1" applyBorder="1" applyAlignment="1" applyProtection="1">
      <alignment horizontal="center" vertical="center"/>
      <protection locked="0"/>
    </xf>
    <xf numFmtId="0" fontId="25" fillId="4" borderId="52" xfId="1" applyFont="1" applyFill="1" applyBorder="1" applyAlignment="1" applyProtection="1">
      <alignment horizontal="center" vertical="center"/>
      <protection locked="0"/>
    </xf>
    <xf numFmtId="49" fontId="39" fillId="13" borderId="79" xfId="0" applyNumberFormat="1" applyFont="1" applyFill="1" applyBorder="1" applyAlignment="1" applyProtection="1">
      <alignment horizontal="center" vertical="center"/>
      <protection locked="0"/>
    </xf>
    <xf numFmtId="49" fontId="39" fillId="13" borderId="56" xfId="0" applyNumberFormat="1" applyFont="1" applyFill="1" applyBorder="1" applyAlignment="1" applyProtection="1">
      <alignment horizontal="center" vertical="center"/>
      <protection locked="0"/>
    </xf>
    <xf numFmtId="0" fontId="39" fillId="13" borderId="86" xfId="0" applyFont="1" applyFill="1" applyBorder="1" applyAlignment="1" applyProtection="1">
      <alignment horizontal="center" vertical="center"/>
      <protection locked="0"/>
    </xf>
    <xf numFmtId="0" fontId="39" fillId="13" borderId="46" xfId="0" applyFont="1" applyFill="1" applyBorder="1" applyAlignment="1" applyProtection="1">
      <alignment horizontal="center" vertical="center"/>
      <protection locked="0"/>
    </xf>
    <xf numFmtId="0" fontId="16" fillId="3" borderId="86" xfId="2" applyFont="1" applyFill="1" applyBorder="1" applyAlignment="1" applyProtection="1">
      <alignment horizontal="center" vertical="center"/>
      <protection locked="0"/>
    </xf>
    <xf numFmtId="0" fontId="16" fillId="3" borderId="46" xfId="2" applyFont="1" applyFill="1" applyBorder="1" applyAlignment="1" applyProtection="1">
      <alignment horizontal="center" vertical="center"/>
      <protection locked="0"/>
    </xf>
    <xf numFmtId="0" fontId="16" fillId="3" borderId="47" xfId="2" applyFont="1" applyFill="1" applyBorder="1" applyAlignment="1" applyProtection="1">
      <alignment horizontal="center" vertical="center"/>
      <protection locked="0"/>
    </xf>
    <xf numFmtId="0" fontId="39" fillId="0" borderId="58" xfId="0" applyFont="1" applyBorder="1" applyAlignment="1">
      <alignment horizontal="center" vertical="center" shrinkToFit="1"/>
    </xf>
    <xf numFmtId="0" fontId="39" fillId="0" borderId="32" xfId="0" applyFont="1" applyBorder="1" applyAlignment="1">
      <alignment horizontal="center" vertical="center" shrinkToFit="1"/>
    </xf>
    <xf numFmtId="0" fontId="39" fillId="0" borderId="33" xfId="0" applyFont="1" applyBorder="1" applyAlignment="1">
      <alignment horizontal="center" vertical="center" shrinkToFit="1"/>
    </xf>
    <xf numFmtId="0" fontId="37" fillId="0" borderId="79" xfId="0" applyFont="1" applyBorder="1" applyAlignment="1">
      <alignment horizontal="center" vertical="center" shrinkToFit="1"/>
    </xf>
    <xf numFmtId="0" fontId="37" fillId="0" borderId="56" xfId="0" applyFont="1" applyBorder="1" applyAlignment="1">
      <alignment horizontal="center" vertical="center" shrinkToFit="1"/>
    </xf>
    <xf numFmtId="0" fontId="37" fillId="0" borderId="68" xfId="0" applyFont="1" applyBorder="1" applyAlignment="1">
      <alignment horizontal="center" vertical="center" shrinkToFit="1"/>
    </xf>
    <xf numFmtId="0" fontId="39" fillId="0" borderId="58" xfId="0" applyFont="1" applyBorder="1" applyAlignment="1">
      <alignment horizontal="center" vertical="top" textRotation="255" wrapText="1" shrinkToFit="1"/>
    </xf>
    <xf numFmtId="0" fontId="39" fillId="0" borderId="32" xfId="0" applyFont="1" applyBorder="1" applyAlignment="1">
      <alignment horizontal="center" vertical="top" textRotation="255" wrapText="1" shrinkToFit="1"/>
    </xf>
    <xf numFmtId="0" fontId="39" fillId="0" borderId="33" xfId="0" applyFont="1" applyBorder="1" applyAlignment="1">
      <alignment horizontal="center" vertical="top" textRotation="255" wrapText="1" shrinkToFit="1"/>
    </xf>
    <xf numFmtId="0" fontId="39" fillId="0" borderId="59" xfId="0" applyFont="1" applyBorder="1" applyAlignment="1">
      <alignment horizontal="center" vertical="top" textRotation="255" wrapText="1" shrinkToFit="1"/>
    </xf>
    <xf numFmtId="0" fontId="39" fillId="0" borderId="0" xfId="0" applyFont="1" applyAlignment="1">
      <alignment horizontal="center" vertical="top" textRotation="255" wrapText="1" shrinkToFit="1"/>
    </xf>
    <xf numFmtId="0" fontId="39" fillId="0" borderId="35" xfId="0" applyFont="1" applyBorder="1" applyAlignment="1">
      <alignment horizontal="center" vertical="top" textRotation="255" wrapText="1" shrinkToFit="1"/>
    </xf>
    <xf numFmtId="0" fontId="39" fillId="0" borderId="115" xfId="0" applyFont="1" applyBorder="1" applyAlignment="1">
      <alignment horizontal="center" vertical="top" textRotation="255" wrapText="1" shrinkToFit="1"/>
    </xf>
    <xf numFmtId="0" fontId="39" fillId="0" borderId="40" xfId="0" applyFont="1" applyBorder="1" applyAlignment="1">
      <alignment horizontal="center" vertical="top" textRotation="255" wrapText="1" shrinkToFit="1"/>
    </xf>
    <xf numFmtId="0" fontId="39" fillId="0" borderId="41" xfId="0" applyFont="1" applyBorder="1" applyAlignment="1">
      <alignment horizontal="center" vertical="top" textRotation="255" wrapText="1" shrinkToFit="1"/>
    </xf>
    <xf numFmtId="0" fontId="0" fillId="12" borderId="0" xfId="0" applyFill="1" applyAlignment="1">
      <alignment horizontal="center" vertical="center"/>
    </xf>
    <xf numFmtId="0" fontId="12" fillId="2" borderId="0" xfId="1" applyFont="1" applyFill="1" applyAlignment="1" applyProtection="1">
      <alignment horizontal="left" vertical="center" shrinkToFit="1"/>
      <protection locked="0"/>
    </xf>
    <xf numFmtId="0" fontId="12" fillId="2" borderId="35" xfId="1" applyFont="1" applyFill="1" applyBorder="1" applyAlignment="1" applyProtection="1">
      <alignment horizontal="left" vertical="center" shrinkToFit="1"/>
      <protection locked="0"/>
    </xf>
    <xf numFmtId="0" fontId="12" fillId="5" borderId="0" xfId="1" applyFont="1" applyFill="1" applyAlignment="1" applyProtection="1">
      <alignment horizontal="left" vertical="center" shrinkToFit="1"/>
      <protection locked="0"/>
    </xf>
    <xf numFmtId="0" fontId="12" fillId="5" borderId="35" xfId="1" applyFont="1" applyFill="1" applyBorder="1" applyAlignment="1" applyProtection="1">
      <alignment horizontal="left" vertical="center" shrinkToFit="1"/>
      <protection locked="0"/>
    </xf>
    <xf numFmtId="0" fontId="12" fillId="0" borderId="31" xfId="1" applyFont="1" applyBorder="1" applyAlignment="1">
      <alignment horizontal="distributed" vertical="center"/>
    </xf>
    <xf numFmtId="0" fontId="12" fillId="0" borderId="0" xfId="1" applyFont="1" applyAlignment="1">
      <alignment horizontal="distributed" vertical="center"/>
    </xf>
    <xf numFmtId="0" fontId="12" fillId="0" borderId="35" xfId="1" applyFont="1" applyBorder="1" applyAlignment="1">
      <alignment horizontal="distributed" vertical="center"/>
    </xf>
    <xf numFmtId="0" fontId="17" fillId="0" borderId="0" xfId="1" applyFont="1" applyAlignment="1">
      <alignment vertical="center" shrinkToFit="1"/>
    </xf>
    <xf numFmtId="0" fontId="17" fillId="0" borderId="36" xfId="1" applyFont="1" applyBorder="1" applyAlignment="1">
      <alignment vertical="center" shrinkToFit="1"/>
    </xf>
    <xf numFmtId="0" fontId="12" fillId="0" borderId="31" xfId="1" applyFont="1" applyBorder="1" applyAlignment="1">
      <alignment horizontal="center" vertical="center"/>
    </xf>
    <xf numFmtId="0" fontId="12" fillId="0" borderId="0" xfId="1" applyFont="1" applyAlignment="1">
      <alignment horizontal="center" vertical="center"/>
    </xf>
    <xf numFmtId="0" fontId="12" fillId="0" borderId="35" xfId="1" applyFont="1" applyBorder="1" applyAlignment="1">
      <alignment horizontal="center" vertical="center"/>
    </xf>
    <xf numFmtId="0" fontId="30" fillId="0" borderId="0" xfId="1" applyFont="1" applyAlignment="1">
      <alignment horizontal="left" vertical="center" shrinkToFit="1"/>
    </xf>
    <xf numFmtId="0" fontId="30" fillId="0" borderId="35" xfId="1" applyFont="1" applyBorder="1" applyAlignment="1">
      <alignment horizontal="left" vertical="center" shrinkToFit="1"/>
    </xf>
    <xf numFmtId="0" fontId="12" fillId="0" borderId="53" xfId="1" applyFont="1" applyBorder="1" applyAlignment="1">
      <alignment horizontal="distributed" vertical="center"/>
    </xf>
    <xf numFmtId="0" fontId="12" fillId="0" borderId="32" xfId="1" applyFont="1" applyBorder="1" applyAlignment="1">
      <alignment horizontal="distributed" vertical="center"/>
    </xf>
    <xf numFmtId="0" fontId="12" fillId="0" borderId="33" xfId="1" applyFont="1" applyBorder="1" applyAlignment="1">
      <alignment horizontal="distributed" vertical="center"/>
    </xf>
    <xf numFmtId="0" fontId="12" fillId="0" borderId="42" xfId="1" applyFont="1" applyBorder="1" applyAlignment="1">
      <alignment horizontal="distributed" vertical="center"/>
    </xf>
    <xf numFmtId="0" fontId="12" fillId="0" borderId="43" xfId="1" applyFont="1" applyBorder="1" applyAlignment="1">
      <alignment horizontal="distributed" vertical="center"/>
    </xf>
    <xf numFmtId="0" fontId="12" fillId="0" borderId="44" xfId="1" applyFont="1" applyBorder="1" applyAlignment="1">
      <alignment horizontal="distributed" vertical="center"/>
    </xf>
    <xf numFmtId="0" fontId="12" fillId="0" borderId="39" xfId="1" applyFont="1" applyBorder="1">
      <alignment vertical="center"/>
    </xf>
    <xf numFmtId="0" fontId="12" fillId="0" borderId="40" xfId="1" applyFont="1" applyBorder="1">
      <alignment vertical="center"/>
    </xf>
    <xf numFmtId="0" fontId="12" fillId="0" borderId="41" xfId="1" applyFont="1" applyBorder="1">
      <alignment vertical="center"/>
    </xf>
    <xf numFmtId="0" fontId="12" fillId="0" borderId="161" xfId="1" applyFont="1" applyBorder="1" applyAlignment="1">
      <alignment horizontal="distributed" vertical="center"/>
    </xf>
    <xf numFmtId="0" fontId="12" fillId="0" borderId="162" xfId="1" applyFont="1" applyBorder="1" applyAlignment="1">
      <alignment horizontal="distributed" vertical="center"/>
    </xf>
    <xf numFmtId="0" fontId="12" fillId="0" borderId="163" xfId="1" applyFont="1" applyBorder="1" applyAlignment="1">
      <alignment horizontal="distributed" vertical="center"/>
    </xf>
    <xf numFmtId="0" fontId="12" fillId="0" borderId="37" xfId="1" applyFont="1" applyBorder="1" applyAlignment="1">
      <alignment horizontal="distributed" vertical="center"/>
    </xf>
    <xf numFmtId="0" fontId="12" fillId="0" borderId="57" xfId="1" applyFont="1" applyBorder="1" applyAlignment="1">
      <alignment horizontal="distributed" vertical="center"/>
    </xf>
    <xf numFmtId="0" fontId="12" fillId="0" borderId="40" xfId="1" applyFont="1" applyBorder="1" applyAlignment="1">
      <alignment horizontal="distributed" vertical="center"/>
    </xf>
    <xf numFmtId="0" fontId="12" fillId="0" borderId="41" xfId="1" applyFont="1" applyBorder="1" applyAlignment="1">
      <alignment horizontal="distributed" vertical="center"/>
    </xf>
    <xf numFmtId="0" fontId="12" fillId="0" borderId="39" xfId="1" applyFont="1" applyBorder="1" applyAlignment="1">
      <alignment horizontal="distributed" vertical="center"/>
    </xf>
    <xf numFmtId="0" fontId="12" fillId="0" borderId="28" xfId="1" applyFont="1" applyBorder="1" applyAlignment="1">
      <alignment horizontal="distributed" vertical="center"/>
    </xf>
    <xf numFmtId="0" fontId="12" fillId="0" borderId="25" xfId="1" applyFont="1" applyBorder="1" applyAlignment="1">
      <alignment horizontal="distributed" vertical="center"/>
    </xf>
    <xf numFmtId="0" fontId="12" fillId="0" borderId="26" xfId="1" applyFont="1" applyBorder="1" applyAlignment="1">
      <alignment horizontal="distributed" vertical="center"/>
    </xf>
    <xf numFmtId="0" fontId="12" fillId="0" borderId="14" xfId="1" applyFont="1" applyBorder="1" applyAlignment="1">
      <alignment horizontal="distributed" vertical="center"/>
    </xf>
    <xf numFmtId="0" fontId="12" fillId="0" borderId="12" xfId="1" applyFont="1" applyBorder="1" applyAlignment="1">
      <alignment horizontal="distributed" vertical="center"/>
    </xf>
    <xf numFmtId="0" fontId="12" fillId="0" borderId="13" xfId="1" applyFont="1" applyBorder="1" applyAlignment="1">
      <alignment horizontal="distributed" vertical="center"/>
    </xf>
    <xf numFmtId="0" fontId="12" fillId="0" borderId="49" xfId="1" applyFont="1" applyBorder="1" applyAlignment="1">
      <alignment horizontal="distributed" vertical="center"/>
    </xf>
    <xf numFmtId="0" fontId="25" fillId="15" borderId="32" xfId="1" applyFont="1" applyFill="1" applyBorder="1" applyAlignment="1">
      <alignment horizontal="center" vertical="center"/>
    </xf>
    <xf numFmtId="0" fontId="25" fillId="15" borderId="50" xfId="1" applyFont="1" applyFill="1" applyBorder="1" applyAlignment="1">
      <alignment horizontal="center" vertical="center"/>
    </xf>
    <xf numFmtId="0" fontId="12" fillId="0" borderId="17" xfId="1" applyFont="1" applyBorder="1" applyAlignment="1">
      <alignment horizontal="distributed" vertical="center" wrapText="1"/>
    </xf>
    <xf numFmtId="0" fontId="12" fillId="0" borderId="18" xfId="1" applyFont="1" applyBorder="1" applyAlignment="1">
      <alignment horizontal="distributed" vertical="center" wrapText="1"/>
    </xf>
    <xf numFmtId="0" fontId="12" fillId="0" borderId="19" xfId="1" applyFont="1" applyBorder="1" applyAlignment="1">
      <alignment horizontal="distributed" vertical="center" wrapText="1"/>
    </xf>
    <xf numFmtId="0" fontId="12" fillId="0" borderId="39" xfId="1" applyFont="1" applyBorder="1" applyAlignment="1">
      <alignment horizontal="distributed" vertical="center" wrapText="1"/>
    </xf>
    <xf numFmtId="0" fontId="12" fillId="0" borderId="40" xfId="1" applyFont="1" applyBorder="1" applyAlignment="1">
      <alignment horizontal="distributed" vertical="center" wrapText="1"/>
    </xf>
    <xf numFmtId="0" fontId="12" fillId="0" borderId="41" xfId="1" applyFont="1" applyBorder="1" applyAlignment="1">
      <alignment horizontal="distributed" vertical="center" wrapText="1"/>
    </xf>
    <xf numFmtId="0" fontId="12" fillId="0" borderId="21" xfId="1" applyFont="1" applyBorder="1" applyAlignment="1">
      <alignment horizontal="center" vertical="center"/>
    </xf>
    <xf numFmtId="0" fontId="12" fillId="0" borderId="18" xfId="1" applyFont="1" applyBorder="1" applyAlignment="1">
      <alignment horizontal="center" vertical="center"/>
    </xf>
    <xf numFmtId="0" fontId="12" fillId="0" borderId="19" xfId="1" applyFont="1" applyBorder="1" applyAlignment="1">
      <alignment horizontal="center" vertical="center"/>
    </xf>
    <xf numFmtId="0" fontId="12" fillId="0" borderId="57" xfId="1" applyFont="1" applyBorder="1" applyAlignment="1">
      <alignment horizontal="center" vertical="center"/>
    </xf>
    <xf numFmtId="0" fontId="12" fillId="0" borderId="40" xfId="1" applyFont="1" applyBorder="1" applyAlignment="1">
      <alignment horizontal="center" vertical="center"/>
    </xf>
    <xf numFmtId="0" fontId="12" fillId="0" borderId="41" xfId="1" applyFont="1" applyBorder="1" applyAlignment="1">
      <alignment horizontal="center" vertical="center"/>
    </xf>
    <xf numFmtId="0" fontId="12" fillId="0" borderId="30" xfId="1" applyFont="1" applyBorder="1" applyAlignment="1">
      <alignment horizontal="center" vertical="top" textRotation="255"/>
    </xf>
    <xf numFmtId="0" fontId="12" fillId="0" borderId="34" xfId="1" applyFont="1" applyBorder="1" applyAlignment="1">
      <alignment horizontal="center" vertical="top" textRotation="255"/>
    </xf>
    <xf numFmtId="0" fontId="12" fillId="0" borderId="64" xfId="1" applyFont="1" applyBorder="1" applyAlignment="1">
      <alignment horizontal="center" vertical="top" textRotation="255"/>
    </xf>
    <xf numFmtId="0" fontId="12" fillId="0" borderId="17" xfId="1" applyFont="1" applyBorder="1" applyAlignment="1">
      <alignment horizontal="center" vertical="center"/>
    </xf>
    <xf numFmtId="0" fontId="12" fillId="0" borderId="120" xfId="1" applyFont="1" applyBorder="1" applyAlignment="1">
      <alignment horizontal="distributed" vertical="center"/>
    </xf>
    <xf numFmtId="0" fontId="12" fillId="0" borderId="2" xfId="1" applyFont="1" applyBorder="1" applyAlignment="1">
      <alignment horizontal="distributed" vertical="center"/>
    </xf>
    <xf numFmtId="0" fontId="12" fillId="0" borderId="3" xfId="1" applyFont="1" applyBorder="1" applyAlignment="1">
      <alignment horizontal="distributed" vertical="center"/>
    </xf>
    <xf numFmtId="0" fontId="12" fillId="0" borderId="21" xfId="1" applyFont="1" applyBorder="1" applyAlignment="1">
      <alignment horizontal="distributed" vertical="top" wrapText="1"/>
    </xf>
    <xf numFmtId="0" fontId="12" fillId="0" borderId="18" xfId="1" applyFont="1" applyBorder="1" applyAlignment="1">
      <alignment horizontal="distributed" vertical="top" wrapText="1"/>
    </xf>
    <xf numFmtId="0" fontId="12" fillId="0" borderId="19" xfId="1" applyFont="1" applyBorder="1" applyAlignment="1">
      <alignment horizontal="distributed" vertical="top" wrapText="1"/>
    </xf>
    <xf numFmtId="0" fontId="12" fillId="0" borderId="37" xfId="1" applyFont="1" applyBorder="1" applyAlignment="1">
      <alignment horizontal="distributed" vertical="top" wrapText="1"/>
    </xf>
    <xf numFmtId="0" fontId="12" fillId="0" borderId="0" xfId="1" applyFont="1" applyAlignment="1">
      <alignment horizontal="distributed" vertical="top" wrapText="1"/>
    </xf>
    <xf numFmtId="0" fontId="12" fillId="0" borderId="35" xfId="1" applyFont="1" applyBorder="1" applyAlignment="1">
      <alignment horizontal="distributed" vertical="top" wrapText="1"/>
    </xf>
    <xf numFmtId="0" fontId="12" fillId="0" borderId="49" xfId="1" applyFont="1" applyBorder="1" applyAlignment="1">
      <alignment vertical="top" wrapText="1"/>
    </xf>
    <xf numFmtId="0" fontId="12" fillId="0" borderId="43" xfId="1" applyFont="1" applyBorder="1" applyAlignment="1">
      <alignment vertical="top" wrapText="1"/>
    </xf>
    <xf numFmtId="0" fontId="12" fillId="0" borderId="44" xfId="1" applyFont="1" applyBorder="1" applyAlignment="1">
      <alignment vertical="top" wrapText="1"/>
    </xf>
    <xf numFmtId="0" fontId="12" fillId="0" borderId="37" xfId="1" applyFont="1" applyBorder="1" applyAlignment="1">
      <alignment vertical="top" wrapText="1"/>
    </xf>
    <xf numFmtId="0" fontId="12" fillId="0" borderId="0" xfId="1" applyFont="1" applyAlignment="1">
      <alignment vertical="top" wrapText="1"/>
    </xf>
    <xf numFmtId="0" fontId="12" fillId="0" borderId="35" xfId="1" applyFont="1" applyBorder="1" applyAlignment="1">
      <alignment vertical="top" wrapText="1"/>
    </xf>
    <xf numFmtId="0" fontId="12" fillId="0" borderId="28" xfId="1" applyFont="1" applyBorder="1" applyAlignment="1">
      <alignment vertical="top" wrapText="1"/>
    </xf>
    <xf numFmtId="0" fontId="12" fillId="0" borderId="25" xfId="1" applyFont="1" applyBorder="1" applyAlignment="1">
      <alignment vertical="top" wrapText="1"/>
    </xf>
    <xf numFmtId="0" fontId="12" fillId="0" borderId="26" xfId="1" applyFont="1" applyBorder="1" applyAlignment="1">
      <alignment vertical="top" wrapText="1"/>
    </xf>
    <xf numFmtId="0" fontId="20" fillId="0" borderId="37" xfId="1" applyFont="1" applyBorder="1" applyAlignment="1">
      <alignment horizontal="center" vertical="center"/>
    </xf>
    <xf numFmtId="0" fontId="20" fillId="0" borderId="0" xfId="1" applyFont="1" applyAlignment="1">
      <alignment horizontal="center" vertical="center"/>
    </xf>
    <xf numFmtId="0" fontId="20" fillId="0" borderId="35" xfId="1" applyFont="1" applyBorder="1" applyAlignment="1">
      <alignment horizontal="center" vertical="center"/>
    </xf>
    <xf numFmtId="0" fontId="20" fillId="0" borderId="31" xfId="1" applyFont="1" applyBorder="1" applyAlignment="1">
      <alignment horizontal="center" vertical="center"/>
    </xf>
    <xf numFmtId="0" fontId="12" fillId="2" borderId="25" xfId="1" applyFont="1" applyFill="1" applyBorder="1" applyAlignment="1" applyProtection="1">
      <alignment horizontal="left" vertical="center" shrinkToFit="1"/>
      <protection locked="0"/>
    </xf>
    <xf numFmtId="0" fontId="12" fillId="2" borderId="26" xfId="1" applyFont="1" applyFill="1" applyBorder="1" applyAlignment="1" applyProtection="1">
      <alignment horizontal="left" vertical="center" shrinkToFit="1"/>
      <protection locked="0"/>
    </xf>
    <xf numFmtId="0" fontId="12" fillId="0" borderId="0" xfId="1" applyFont="1" applyAlignment="1" applyProtection="1">
      <alignment horizontal="left" vertical="center" shrinkToFit="1"/>
      <protection locked="0"/>
    </xf>
    <xf numFmtId="0" fontId="12" fillId="0" borderId="35" xfId="1" applyFont="1" applyBorder="1" applyAlignment="1" applyProtection="1">
      <alignment horizontal="left" vertical="center" shrinkToFit="1"/>
      <protection locked="0"/>
    </xf>
    <xf numFmtId="0" fontId="16" fillId="12" borderId="31" xfId="2" applyFont="1" applyFill="1" applyBorder="1" applyAlignment="1">
      <alignment horizontal="center" vertical="center"/>
    </xf>
    <xf numFmtId="0" fontId="16" fillId="12" borderId="35" xfId="2" applyFont="1" applyFill="1" applyBorder="1" applyAlignment="1">
      <alignment horizontal="center" vertical="center"/>
    </xf>
    <xf numFmtId="0" fontId="11" fillId="0" borderId="17" xfId="1" applyFont="1" applyBorder="1" applyAlignment="1">
      <alignment horizontal="center" vertical="center" wrapText="1"/>
    </xf>
    <xf numFmtId="0" fontId="11" fillId="0" borderId="19" xfId="1" applyFont="1" applyBorder="1" applyAlignment="1">
      <alignment horizontal="center" vertical="center" wrapText="1"/>
    </xf>
    <xf numFmtId="0" fontId="11" fillId="0" borderId="24" xfId="1" applyFont="1" applyBorder="1" applyAlignment="1">
      <alignment horizontal="center" vertical="center" wrapText="1"/>
    </xf>
    <xf numFmtId="0" fontId="11" fillId="0" borderId="26"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24" xfId="1" applyFont="1" applyBorder="1" applyAlignment="1">
      <alignment horizontal="center" vertical="center" wrapText="1"/>
    </xf>
    <xf numFmtId="0" fontId="12" fillId="0" borderId="25" xfId="1" applyFont="1" applyBorder="1" applyAlignment="1">
      <alignment horizontal="center" vertical="center" wrapText="1"/>
    </xf>
    <xf numFmtId="0" fontId="12" fillId="0" borderId="27" xfId="1" applyFont="1" applyBorder="1" applyAlignment="1">
      <alignment horizontal="center" vertical="center" wrapText="1"/>
    </xf>
    <xf numFmtId="0" fontId="12" fillId="0" borderId="21" xfId="1" applyFont="1" applyBorder="1" applyAlignment="1">
      <alignment horizontal="distributed" vertical="center"/>
    </xf>
    <xf numFmtId="0" fontId="12" fillId="0" borderId="18" xfId="1" applyFont="1" applyBorder="1" applyAlignment="1">
      <alignment horizontal="distributed" vertical="center"/>
    </xf>
    <xf numFmtId="0" fontId="12" fillId="0" borderId="19" xfId="1" applyFont="1" applyBorder="1" applyAlignment="1">
      <alignment horizontal="distributed" vertical="center"/>
    </xf>
    <xf numFmtId="0" fontId="12" fillId="0" borderId="4" xfId="1" applyFont="1" applyBorder="1" applyAlignment="1">
      <alignment horizontal="center" vertical="center"/>
    </xf>
    <xf numFmtId="0" fontId="12" fillId="0" borderId="2" xfId="1" applyFont="1" applyBorder="1" applyAlignment="1">
      <alignment horizontal="center" vertical="center"/>
    </xf>
    <xf numFmtId="0" fontId="12" fillId="0" borderId="3" xfId="1" applyFont="1" applyBorder="1" applyAlignment="1">
      <alignment horizontal="center" vertical="center"/>
    </xf>
    <xf numFmtId="0" fontId="12" fillId="0" borderId="14" xfId="1" applyFont="1" applyBorder="1" applyAlignment="1">
      <alignment horizontal="center" vertical="center"/>
    </xf>
    <xf numFmtId="0" fontId="12" fillId="0" borderId="12" xfId="1" applyFont="1" applyBorder="1" applyAlignment="1">
      <alignment horizontal="center" vertical="center"/>
    </xf>
    <xf numFmtId="0" fontId="12" fillId="0" borderId="13" xfId="1" applyFont="1" applyBorder="1" applyAlignment="1">
      <alignment horizontal="center" vertical="center"/>
    </xf>
    <xf numFmtId="0" fontId="21" fillId="3" borderId="31" xfId="1" applyFont="1" applyFill="1" applyBorder="1" applyAlignment="1" applyProtection="1">
      <alignment horizontal="center" vertical="center"/>
      <protection locked="0"/>
    </xf>
    <xf numFmtId="0" fontId="21" fillId="3" borderId="38" xfId="1" applyFont="1" applyFill="1" applyBorder="1" applyAlignment="1" applyProtection="1">
      <alignment horizontal="center" vertical="center"/>
      <protection locked="0"/>
    </xf>
    <xf numFmtId="0" fontId="19" fillId="0" borderId="31" xfId="1" applyFont="1" applyBorder="1" applyAlignment="1">
      <alignment horizontal="center" vertical="center" wrapText="1"/>
    </xf>
    <xf numFmtId="0" fontId="19" fillId="0" borderId="38" xfId="1" applyFont="1" applyBorder="1" applyAlignment="1">
      <alignment horizontal="center" vertical="center" wrapText="1"/>
    </xf>
    <xf numFmtId="0" fontId="12" fillId="5" borderId="40" xfId="1" applyFont="1" applyFill="1" applyBorder="1" applyAlignment="1" applyProtection="1">
      <alignment horizontal="center" vertical="center"/>
      <protection locked="0"/>
    </xf>
    <xf numFmtId="0" fontId="31" fillId="0" borderId="17" xfId="1" applyFont="1" applyBorder="1" applyAlignment="1">
      <alignment horizontal="center" vertical="center" wrapText="1"/>
    </xf>
    <xf numFmtId="0" fontId="31" fillId="0" borderId="22" xfId="1" applyFont="1" applyBorder="1" applyAlignment="1">
      <alignment horizontal="center" vertical="center" wrapText="1"/>
    </xf>
    <xf numFmtId="0" fontId="31" fillId="0" borderId="24" xfId="1" applyFont="1" applyBorder="1" applyAlignment="1">
      <alignment horizontal="center" vertical="center" wrapText="1"/>
    </xf>
    <xf numFmtId="0" fontId="31" fillId="0" borderId="29" xfId="1" applyFont="1" applyBorder="1" applyAlignment="1">
      <alignment horizontal="center" vertical="center" wrapText="1"/>
    </xf>
    <xf numFmtId="0" fontId="20" fillId="0" borderId="49" xfId="1" applyFont="1" applyBorder="1" applyAlignment="1">
      <alignment horizontal="distributed" vertical="center"/>
    </xf>
    <xf numFmtId="0" fontId="20" fillId="0" borderId="43" xfId="1" applyFont="1" applyBorder="1" applyAlignment="1">
      <alignment horizontal="distributed" vertical="center"/>
    </xf>
    <xf numFmtId="0" fontId="20" fillId="0" borderId="44" xfId="1" applyFont="1" applyBorder="1" applyAlignment="1">
      <alignment horizontal="distributed" vertical="center"/>
    </xf>
    <xf numFmtId="49" fontId="12" fillId="0" borderId="42" xfId="1" applyNumberFormat="1" applyFont="1" applyBorder="1">
      <alignment vertical="center"/>
    </xf>
    <xf numFmtId="49" fontId="12" fillId="0" borderId="43" xfId="1" applyNumberFormat="1" applyFont="1" applyBorder="1">
      <alignment vertical="center"/>
    </xf>
    <xf numFmtId="49" fontId="12" fillId="0" borderId="44" xfId="1" applyNumberFormat="1" applyFont="1" applyBorder="1">
      <alignment vertical="center"/>
    </xf>
    <xf numFmtId="0" fontId="20" fillId="0" borderId="31" xfId="1" applyFont="1" applyBorder="1" applyAlignment="1">
      <alignment horizontal="center" vertical="center" wrapText="1"/>
    </xf>
    <xf numFmtId="0" fontId="20" fillId="0" borderId="35" xfId="1" applyFont="1" applyBorder="1" applyAlignment="1">
      <alignment horizontal="center" vertical="center" wrapText="1"/>
    </xf>
    <xf numFmtId="49" fontId="12" fillId="0" borderId="42" xfId="1" applyNumberFormat="1" applyFont="1" applyBorder="1" applyAlignment="1">
      <alignment horizontal="left" vertical="center"/>
    </xf>
    <xf numFmtId="49" fontId="12" fillId="0" borderId="43" xfId="1" applyNumberFormat="1" applyFont="1" applyBorder="1" applyAlignment="1">
      <alignment horizontal="left" vertical="center"/>
    </xf>
    <xf numFmtId="49" fontId="12" fillId="0" borderId="44" xfId="1" applyNumberFormat="1" applyFont="1" applyBorder="1" applyAlignment="1">
      <alignment horizontal="left" vertical="center"/>
    </xf>
    <xf numFmtId="0" fontId="12" fillId="0" borderId="42" xfId="1" applyFont="1" applyBorder="1" applyAlignment="1">
      <alignment horizontal="center" vertical="center"/>
    </xf>
    <xf numFmtId="0" fontId="12" fillId="0" borderId="44" xfId="1" applyFont="1" applyBorder="1" applyAlignment="1">
      <alignment horizontal="center" vertical="center"/>
    </xf>
    <xf numFmtId="0" fontId="12" fillId="0" borderId="69" xfId="1" applyFont="1" applyBorder="1" applyAlignment="1">
      <alignment horizontal="distributed" vertical="center"/>
    </xf>
    <xf numFmtId="0" fontId="12" fillId="0" borderId="70" xfId="1" applyFont="1" applyBorder="1" applyAlignment="1">
      <alignment horizontal="distributed" vertical="center"/>
    </xf>
    <xf numFmtId="0" fontId="12" fillId="0" borderId="71" xfId="1" applyFont="1" applyBorder="1" applyAlignment="1">
      <alignment horizontal="distributed" vertical="center"/>
    </xf>
    <xf numFmtId="0" fontId="20" fillId="0" borderId="31" xfId="1" applyFont="1" applyBorder="1">
      <alignment vertical="center"/>
    </xf>
    <xf numFmtId="0" fontId="20" fillId="0" borderId="0" xfId="1" applyFont="1">
      <alignment vertical="center"/>
    </xf>
    <xf numFmtId="0" fontId="20" fillId="0" borderId="35" xfId="1" applyFont="1" applyBorder="1">
      <alignment vertical="center"/>
    </xf>
    <xf numFmtId="0" fontId="12" fillId="0" borderId="17" xfId="1" applyFont="1" applyBorder="1" applyAlignment="1">
      <alignment horizontal="distributed" vertical="center"/>
    </xf>
    <xf numFmtId="0" fontId="12" fillId="0" borderId="0" xfId="1" applyFont="1" applyAlignment="1">
      <alignment horizontal="left" vertical="center" shrinkToFit="1"/>
    </xf>
    <xf numFmtId="0" fontId="12" fillId="0" borderId="35" xfId="1" applyFont="1" applyBorder="1" applyAlignment="1">
      <alignment horizontal="left" vertical="center" shrinkToFit="1"/>
    </xf>
    <xf numFmtId="0" fontId="12" fillId="0" borderId="24" xfId="1" applyFont="1" applyBorder="1" applyAlignment="1">
      <alignment horizontal="distributed" vertical="center"/>
    </xf>
    <xf numFmtId="0" fontId="12" fillId="0" borderId="49" xfId="1" applyFont="1" applyBorder="1" applyAlignment="1">
      <alignment horizontal="distributed" vertical="center" wrapText="1"/>
    </xf>
    <xf numFmtId="0" fontId="12" fillId="0" borderId="43" xfId="1" applyFont="1" applyBorder="1" applyAlignment="1">
      <alignment horizontal="distributed" vertical="center" wrapText="1"/>
    </xf>
    <xf numFmtId="0" fontId="12" fillId="0" borderId="44" xfId="1" applyFont="1" applyBorder="1" applyAlignment="1">
      <alignment horizontal="distributed" vertical="center" wrapText="1"/>
    </xf>
    <xf numFmtId="0" fontId="12" fillId="0" borderId="57" xfId="1" applyFont="1" applyBorder="1" applyAlignment="1">
      <alignment horizontal="distributed" vertical="center" wrapText="1"/>
    </xf>
    <xf numFmtId="0" fontId="12" fillId="0" borderId="37" xfId="1" applyFont="1" applyBorder="1">
      <alignment vertical="center"/>
    </xf>
    <xf numFmtId="0" fontId="12" fillId="0" borderId="0" xfId="1" applyFont="1">
      <alignment vertical="center"/>
    </xf>
    <xf numFmtId="0" fontId="12" fillId="0" borderId="35" xfId="1" applyFont="1" applyBorder="1">
      <alignment vertical="center"/>
    </xf>
    <xf numFmtId="0" fontId="12" fillId="0" borderId="42" xfId="1" applyFont="1" applyBorder="1">
      <alignment vertical="center"/>
    </xf>
    <xf numFmtId="0" fontId="12" fillId="0" borderId="43" xfId="1" applyFont="1" applyBorder="1">
      <alignment vertical="center"/>
    </xf>
    <xf numFmtId="0" fontId="12" fillId="0" borderId="44" xfId="1" applyFont="1" applyBorder="1">
      <alignment vertical="center"/>
    </xf>
    <xf numFmtId="0" fontId="12" fillId="0" borderId="49" xfId="1" applyFont="1" applyBorder="1" applyAlignment="1">
      <alignment horizontal="center" vertical="center" wrapText="1"/>
    </xf>
    <xf numFmtId="0" fontId="12" fillId="0" borderId="43" xfId="1" applyFont="1" applyBorder="1" applyAlignment="1">
      <alignment horizontal="center" vertical="center" wrapText="1"/>
    </xf>
    <xf numFmtId="0" fontId="12" fillId="0" borderId="44" xfId="1" applyFont="1" applyBorder="1" applyAlignment="1">
      <alignment horizontal="center" vertical="center" wrapText="1"/>
    </xf>
    <xf numFmtId="0" fontId="12" fillId="0" borderId="37" xfId="1" applyFont="1" applyBorder="1" applyAlignment="1">
      <alignment horizontal="center" vertical="center" wrapText="1"/>
    </xf>
    <xf numFmtId="0" fontId="12" fillId="0" borderId="0" xfId="1" applyFont="1" applyAlignment="1">
      <alignment horizontal="center" vertical="center" wrapText="1"/>
    </xf>
    <xf numFmtId="0" fontId="12" fillId="0" borderId="35" xfId="1" applyFont="1" applyBorder="1" applyAlignment="1">
      <alignment horizontal="center" vertical="center" wrapText="1"/>
    </xf>
    <xf numFmtId="0" fontId="12" fillId="0" borderId="54" xfId="1" applyFont="1" applyBorder="1" applyAlignment="1">
      <alignment horizontal="distributed" vertical="center"/>
    </xf>
    <xf numFmtId="0" fontId="12" fillId="0" borderId="50" xfId="1" applyFont="1" applyBorder="1" applyAlignment="1">
      <alignment horizontal="distributed" vertical="center"/>
    </xf>
    <xf numFmtId="0" fontId="12" fillId="0" borderId="52" xfId="1" applyFont="1" applyBorder="1" applyAlignment="1">
      <alignment horizontal="distributed" vertical="center"/>
    </xf>
    <xf numFmtId="0" fontId="6" fillId="0" borderId="1" xfId="1" applyFont="1" applyBorder="1">
      <alignment vertical="center"/>
    </xf>
    <xf numFmtId="0" fontId="6" fillId="0" borderId="2" xfId="1" applyFont="1" applyBorder="1">
      <alignment vertical="center"/>
    </xf>
    <xf numFmtId="0" fontId="6" fillId="0" borderId="3" xfId="1" applyFont="1" applyBorder="1">
      <alignment vertical="center"/>
    </xf>
    <xf numFmtId="0" fontId="7" fillId="15" borderId="4" xfId="1" applyFont="1" applyFill="1" applyBorder="1" applyAlignment="1">
      <alignment horizontal="left" vertical="center" shrinkToFit="1"/>
    </xf>
    <xf numFmtId="0" fontId="7" fillId="15" borderId="2" xfId="1" applyFont="1" applyFill="1" applyBorder="1" applyAlignment="1">
      <alignment horizontal="left" vertical="center" shrinkToFit="1"/>
    </xf>
    <xf numFmtId="0" fontId="7" fillId="15" borderId="5" xfId="1" applyFont="1" applyFill="1" applyBorder="1" applyAlignment="1">
      <alignment horizontal="left" vertical="center" shrinkToFit="1"/>
    </xf>
    <xf numFmtId="0" fontId="6" fillId="0" borderId="6" xfId="1" applyFont="1" applyBorder="1" applyAlignment="1">
      <alignment horizontal="left" vertical="center"/>
    </xf>
    <xf numFmtId="0" fontId="6" fillId="0" borderId="7" xfId="1" applyFont="1" applyBorder="1" applyAlignment="1">
      <alignment horizontal="left" vertical="center"/>
    </xf>
    <xf numFmtId="0" fontId="6" fillId="0" borderId="8" xfId="1" applyFont="1" applyBorder="1" applyAlignment="1">
      <alignment horizontal="left" vertical="center"/>
    </xf>
    <xf numFmtId="0" fontId="7" fillId="2" borderId="9" xfId="1" applyFont="1" applyFill="1" applyBorder="1" applyAlignment="1" applyProtection="1">
      <alignment horizontal="left" vertical="center" shrinkToFit="1"/>
      <protection locked="0"/>
    </xf>
    <xf numFmtId="0" fontId="7" fillId="2" borderId="7" xfId="1" applyFont="1" applyFill="1" applyBorder="1" applyAlignment="1" applyProtection="1">
      <alignment horizontal="left" vertical="center" shrinkToFit="1"/>
      <protection locked="0"/>
    </xf>
    <xf numFmtId="0" fontId="7" fillId="2" borderId="10" xfId="1" applyFont="1" applyFill="1" applyBorder="1" applyAlignment="1" applyProtection="1">
      <alignment horizontal="left" vertical="center" shrinkToFit="1"/>
      <protection locked="0"/>
    </xf>
    <xf numFmtId="0" fontId="25" fillId="2" borderId="0" xfId="1" applyFont="1" applyFill="1" applyAlignment="1" applyProtection="1">
      <alignment horizontal="center" vertical="center" shrinkToFit="1"/>
      <protection locked="0"/>
    </xf>
    <xf numFmtId="0" fontId="6" fillId="0" borderId="11" xfId="1" applyFont="1" applyBorder="1">
      <alignment vertical="center"/>
    </xf>
    <xf numFmtId="0" fontId="6" fillId="0" borderId="12" xfId="1" applyFont="1" applyBorder="1">
      <alignment vertical="center"/>
    </xf>
    <xf numFmtId="0" fontId="6" fillId="0" borderId="13" xfId="1" applyFont="1" applyBorder="1">
      <alignment vertical="center"/>
    </xf>
    <xf numFmtId="0" fontId="8" fillId="0" borderId="14" xfId="1" applyFont="1" applyBorder="1" applyAlignment="1">
      <alignment horizontal="left" vertical="center"/>
    </xf>
    <xf numFmtId="0" fontId="8" fillId="0" borderId="12" xfId="1" applyFont="1" applyBorder="1" applyAlignment="1">
      <alignment horizontal="left" vertical="center"/>
    </xf>
    <xf numFmtId="0" fontId="8" fillId="0" borderId="15" xfId="1" applyFont="1" applyBorder="1" applyAlignment="1">
      <alignment horizontal="left" vertical="center"/>
    </xf>
    <xf numFmtId="0" fontId="13" fillId="0" borderId="17" xfId="1" applyFont="1" applyBorder="1" applyAlignment="1">
      <alignment horizontal="center" vertical="center" wrapText="1"/>
    </xf>
    <xf numFmtId="0" fontId="13" fillId="0" borderId="22" xfId="1" applyFont="1" applyBorder="1" applyAlignment="1">
      <alignment horizontal="center" vertical="center" wrapText="1"/>
    </xf>
    <xf numFmtId="0" fontId="13" fillId="0" borderId="24" xfId="1" applyFont="1" applyBorder="1" applyAlignment="1">
      <alignment horizontal="center" vertical="center" wrapText="1"/>
    </xf>
    <xf numFmtId="0" fontId="13" fillId="0" borderId="29" xfId="1" applyFont="1" applyBorder="1" applyAlignment="1">
      <alignment horizontal="center" vertical="center" wrapText="1"/>
    </xf>
    <xf numFmtId="0" fontId="20" fillId="0" borderId="42" xfId="1" applyFont="1" applyBorder="1" applyAlignment="1">
      <alignment horizontal="center" vertical="center"/>
    </xf>
    <xf numFmtId="0" fontId="20" fillId="0" borderId="43" xfId="1" applyFont="1" applyBorder="1" applyAlignment="1">
      <alignment horizontal="center" vertical="center"/>
    </xf>
    <xf numFmtId="0" fontId="20" fillId="0" borderId="44" xfId="1" applyFont="1" applyBorder="1" applyAlignment="1">
      <alignment horizontal="center" vertical="center"/>
    </xf>
    <xf numFmtId="0" fontId="16" fillId="12" borderId="31" xfId="2" applyFont="1" applyFill="1" applyBorder="1" applyAlignment="1">
      <alignment horizontal="center" vertical="center" wrapText="1"/>
    </xf>
    <xf numFmtId="0" fontId="16" fillId="12" borderId="35" xfId="2" applyFont="1" applyFill="1" applyBorder="1" applyAlignment="1">
      <alignment horizontal="center" vertical="center" wrapText="1"/>
    </xf>
    <xf numFmtId="49" fontId="12" fillId="0" borderId="17" xfId="1" applyNumberFormat="1" applyFont="1" applyBorder="1" applyAlignment="1">
      <alignment horizontal="left" vertical="center"/>
    </xf>
    <xf numFmtId="49" fontId="12" fillId="0" borderId="18" xfId="1" applyNumberFormat="1" applyFont="1" applyBorder="1" applyAlignment="1">
      <alignment horizontal="left" vertical="center"/>
    </xf>
    <xf numFmtId="49" fontId="12" fillId="0" borderId="19" xfId="1" applyNumberFormat="1" applyFont="1" applyBorder="1" applyAlignment="1">
      <alignment horizontal="left" vertical="center"/>
    </xf>
    <xf numFmtId="0" fontId="11" fillId="0" borderId="40" xfId="1" applyFont="1" applyBorder="1" applyAlignment="1">
      <alignment horizontal="left" vertical="center"/>
    </xf>
    <xf numFmtId="0" fontId="11" fillId="0" borderId="41" xfId="1" applyFont="1" applyBorder="1" applyAlignment="1">
      <alignment horizontal="left" vertical="center"/>
    </xf>
    <xf numFmtId="0" fontId="0" fillId="0" borderId="0" xfId="0" applyAlignment="1" applyProtection="1">
      <alignment horizontal="left" vertical="center" shrinkToFit="1"/>
      <protection locked="0"/>
    </xf>
    <xf numFmtId="0" fontId="0" fillId="0" borderId="35" xfId="0" applyBorder="1" applyAlignment="1" applyProtection="1">
      <alignment horizontal="left" vertical="center" shrinkToFit="1"/>
      <protection locked="0"/>
    </xf>
    <xf numFmtId="0" fontId="20" fillId="0" borderId="0" xfId="1" applyFont="1" applyAlignment="1">
      <alignment horizontal="distributed" vertical="center"/>
    </xf>
    <xf numFmtId="0" fontId="25" fillId="15" borderId="0" xfId="1" applyFont="1" applyFill="1" applyAlignment="1">
      <alignment horizontal="left" vertical="center"/>
    </xf>
    <xf numFmtId="0" fontId="25" fillId="15" borderId="40" xfId="1" applyFont="1" applyFill="1" applyBorder="1" applyAlignment="1">
      <alignment horizontal="left" vertical="center"/>
    </xf>
    <xf numFmtId="0" fontId="25" fillId="15" borderId="0" xfId="1" applyFont="1" applyFill="1" applyAlignment="1">
      <alignment horizontal="center" vertical="center" shrinkToFit="1"/>
    </xf>
    <xf numFmtId="0" fontId="25" fillId="15" borderId="0" xfId="1" applyFont="1" applyFill="1" applyAlignment="1">
      <alignment horizontal="center" vertical="center"/>
    </xf>
    <xf numFmtId="0" fontId="25" fillId="15" borderId="56" xfId="1" applyFont="1" applyFill="1" applyBorder="1" applyAlignment="1">
      <alignment horizontal="center" vertical="center"/>
    </xf>
    <xf numFmtId="0" fontId="20" fillId="15" borderId="0" xfId="1" applyFont="1" applyFill="1" applyAlignment="1">
      <alignment horizontal="left" vertical="center"/>
    </xf>
    <xf numFmtId="0" fontId="25" fillId="15" borderId="51" xfId="1" applyFont="1" applyFill="1" applyBorder="1" applyAlignment="1">
      <alignment horizontal="center" vertical="center"/>
    </xf>
    <xf numFmtId="0" fontId="12" fillId="0" borderId="42" xfId="1" applyFont="1" applyBorder="1" applyAlignment="1">
      <alignment horizontal="left" vertical="center" wrapText="1"/>
    </xf>
    <xf numFmtId="0" fontId="12" fillId="0" borderId="43" xfId="1" applyFont="1" applyBorder="1" applyAlignment="1">
      <alignment horizontal="left" vertical="center" wrapText="1"/>
    </xf>
    <xf numFmtId="0" fontId="12" fillId="0" borderId="44" xfId="1" applyFont="1" applyBorder="1" applyAlignment="1">
      <alignment horizontal="left" vertical="center" wrapText="1"/>
    </xf>
    <xf numFmtId="0" fontId="12" fillId="0" borderId="39" xfId="1" applyFont="1" applyBorder="1" applyAlignment="1">
      <alignment horizontal="left" vertical="center" wrapText="1"/>
    </xf>
    <xf numFmtId="0" fontId="12" fillId="0" borderId="40" xfId="1" applyFont="1" applyBorder="1" applyAlignment="1">
      <alignment horizontal="left" vertical="center" wrapText="1"/>
    </xf>
    <xf numFmtId="0" fontId="12" fillId="0" borderId="41" xfId="1" applyFont="1" applyBorder="1" applyAlignment="1">
      <alignment horizontal="left" vertical="center" wrapText="1"/>
    </xf>
    <xf numFmtId="49" fontId="12" fillId="0" borderId="31" xfId="1" applyNumberFormat="1" applyFont="1" applyBorder="1" applyAlignment="1">
      <alignment horizontal="left" vertical="center"/>
    </xf>
    <xf numFmtId="49" fontId="12" fillId="0" borderId="0" xfId="1" applyNumberFormat="1" applyFont="1" applyAlignment="1">
      <alignment horizontal="left" vertical="center"/>
    </xf>
    <xf numFmtId="49" fontId="12" fillId="0" borderId="35" xfId="1" applyNumberFormat="1" applyFont="1" applyBorder="1" applyAlignment="1">
      <alignment horizontal="left" vertical="center"/>
    </xf>
    <xf numFmtId="0" fontId="16" fillId="21" borderId="42" xfId="2" applyFont="1" applyFill="1" applyBorder="1" applyAlignment="1" applyProtection="1">
      <alignment horizontal="center" vertical="center" wrapText="1"/>
      <protection locked="0"/>
    </xf>
    <xf numFmtId="0" fontId="16" fillId="21" borderId="44" xfId="2" applyFont="1" applyFill="1" applyBorder="1" applyAlignment="1" applyProtection="1">
      <alignment horizontal="center" vertical="center" wrapText="1"/>
      <protection locked="0"/>
    </xf>
    <xf numFmtId="0" fontId="16" fillId="21" borderId="31" xfId="2" applyFont="1" applyFill="1" applyBorder="1" applyAlignment="1" applyProtection="1">
      <alignment horizontal="center" vertical="center" wrapText="1"/>
      <protection locked="0"/>
    </xf>
    <xf numFmtId="0" fontId="16" fillId="21" borderId="35" xfId="2" applyFont="1" applyFill="1" applyBorder="1" applyAlignment="1" applyProtection="1">
      <alignment horizontal="center" vertical="center" wrapText="1"/>
      <protection locked="0"/>
    </xf>
    <xf numFmtId="0" fontId="12" fillId="5" borderId="25" xfId="1" applyFont="1" applyFill="1" applyBorder="1" applyAlignment="1" applyProtection="1">
      <alignment horizontal="left" vertical="center" shrinkToFit="1"/>
      <protection locked="0"/>
    </xf>
    <xf numFmtId="0" fontId="12" fillId="5" borderId="26" xfId="1" applyFont="1" applyFill="1" applyBorder="1" applyAlignment="1" applyProtection="1">
      <alignment horizontal="left" vertical="center" shrinkToFit="1"/>
      <protection locked="0"/>
    </xf>
    <xf numFmtId="0" fontId="12" fillId="12" borderId="25" xfId="1" applyFont="1" applyFill="1" applyBorder="1" applyAlignment="1">
      <alignment horizontal="center" vertical="center"/>
    </xf>
    <xf numFmtId="0" fontId="24" fillId="14" borderId="62" xfId="1" applyFont="1" applyFill="1" applyBorder="1" applyAlignment="1" applyProtection="1">
      <alignment horizontal="center" vertical="center" wrapText="1"/>
      <protection locked="0"/>
    </xf>
    <xf numFmtId="0" fontId="24" fillId="14" borderId="0" xfId="1" applyFont="1" applyFill="1" applyAlignment="1" applyProtection="1">
      <alignment horizontal="center" vertical="center"/>
      <protection locked="0"/>
    </xf>
    <xf numFmtId="0" fontId="24" fillId="14" borderId="35" xfId="1" applyFont="1" applyFill="1" applyBorder="1" applyAlignment="1" applyProtection="1">
      <alignment horizontal="center" vertical="center"/>
      <protection locked="0"/>
    </xf>
    <xf numFmtId="0" fontId="24" fillId="14" borderId="23" xfId="1" applyFont="1" applyFill="1" applyBorder="1" applyAlignment="1" applyProtection="1">
      <alignment horizontal="center" vertical="center"/>
      <protection locked="0"/>
    </xf>
    <xf numFmtId="0" fontId="24" fillId="14" borderId="25" xfId="1" applyFont="1" applyFill="1" applyBorder="1" applyAlignment="1" applyProtection="1">
      <alignment horizontal="center" vertical="center"/>
      <protection locked="0"/>
    </xf>
    <xf numFmtId="0" fontId="24" fillId="14" borderId="26" xfId="1" applyFont="1" applyFill="1" applyBorder="1" applyAlignment="1" applyProtection="1">
      <alignment horizontal="center" vertical="center"/>
      <protection locked="0"/>
    </xf>
    <xf numFmtId="0" fontId="36" fillId="5" borderId="31" xfId="1" applyFont="1" applyFill="1" applyBorder="1" applyAlignment="1" applyProtection="1">
      <alignment horizontal="left" vertical="center" wrapText="1"/>
      <protection locked="0"/>
    </xf>
    <xf numFmtId="0" fontId="36" fillId="5" borderId="0" xfId="1" applyFont="1" applyFill="1" applyAlignment="1" applyProtection="1">
      <alignment horizontal="left" vertical="center" wrapText="1"/>
      <protection locked="0"/>
    </xf>
    <xf numFmtId="0" fontId="36" fillId="5" borderId="35" xfId="1" applyFont="1" applyFill="1" applyBorder="1" applyAlignment="1" applyProtection="1">
      <alignment horizontal="left" vertical="center" wrapText="1"/>
      <protection locked="0"/>
    </xf>
    <xf numFmtId="0" fontId="36" fillId="5" borderId="24" xfId="1" applyFont="1" applyFill="1" applyBorder="1" applyAlignment="1" applyProtection="1">
      <alignment horizontal="left" vertical="center" wrapText="1"/>
      <protection locked="0"/>
    </xf>
    <xf numFmtId="0" fontId="36" fillId="5" borderId="25" xfId="1" applyFont="1" applyFill="1" applyBorder="1" applyAlignment="1" applyProtection="1">
      <alignment horizontal="left" vertical="center" wrapText="1"/>
      <protection locked="0"/>
    </xf>
    <xf numFmtId="0" fontId="36" fillId="5" borderId="26" xfId="1" applyFont="1" applyFill="1" applyBorder="1" applyAlignment="1" applyProtection="1">
      <alignment horizontal="left" vertical="center" wrapText="1"/>
      <protection locked="0"/>
    </xf>
    <xf numFmtId="0" fontId="12" fillId="3" borderId="31" xfId="1" applyFont="1" applyFill="1" applyBorder="1" applyAlignment="1" applyProtection="1">
      <alignment horizontal="center" vertical="center"/>
      <protection locked="0"/>
    </xf>
    <xf numFmtId="0" fontId="12" fillId="3" borderId="24" xfId="1" applyFont="1" applyFill="1" applyBorder="1" applyAlignment="1" applyProtection="1">
      <alignment horizontal="center" vertical="center"/>
      <protection locked="0"/>
    </xf>
    <xf numFmtId="0" fontId="12" fillId="0" borderId="0" xfId="1" applyFont="1" applyAlignment="1">
      <alignment horizontal="left" vertical="center"/>
    </xf>
    <xf numFmtId="0" fontId="12" fillId="0" borderId="25" xfId="1" applyFont="1" applyBorder="1" applyAlignment="1">
      <alignment horizontal="left" vertical="center"/>
    </xf>
    <xf numFmtId="0" fontId="12" fillId="3" borderId="0" xfId="1" applyFont="1" applyFill="1" applyAlignment="1" applyProtection="1">
      <alignment horizontal="center" vertical="center"/>
      <protection locked="0"/>
    </xf>
    <xf numFmtId="0" fontId="12" fillId="3" borderId="25" xfId="1" applyFont="1" applyFill="1" applyBorder="1" applyAlignment="1" applyProtection="1">
      <alignment horizontal="center" vertical="center"/>
      <protection locked="0"/>
    </xf>
    <xf numFmtId="0" fontId="12" fillId="0" borderId="38" xfId="1" applyFont="1" applyBorder="1" applyAlignment="1">
      <alignment horizontal="left" vertical="center"/>
    </xf>
    <xf numFmtId="0" fontId="12" fillId="0" borderId="29" xfId="1" applyFont="1" applyBorder="1" applyAlignment="1">
      <alignment horizontal="left" vertical="center"/>
    </xf>
    <xf numFmtId="0" fontId="24" fillId="14" borderId="75" xfId="1" applyFont="1" applyFill="1" applyBorder="1" applyAlignment="1" applyProtection="1">
      <alignment horizontal="center" vertical="center" wrapText="1"/>
      <protection locked="0"/>
    </xf>
    <xf numFmtId="0" fontId="24" fillId="14" borderId="43" xfId="1" applyFont="1" applyFill="1" applyBorder="1" applyAlignment="1" applyProtection="1">
      <alignment horizontal="center" vertical="center"/>
      <protection locked="0"/>
    </xf>
    <xf numFmtId="0" fontId="24" fillId="14" borderId="44" xfId="1" applyFont="1" applyFill="1" applyBorder="1" applyAlignment="1" applyProtection="1">
      <alignment horizontal="center" vertical="center"/>
      <protection locked="0"/>
    </xf>
    <xf numFmtId="0" fontId="24" fillId="14" borderId="77" xfId="1" applyFont="1" applyFill="1" applyBorder="1" applyAlignment="1" applyProtection="1">
      <alignment horizontal="center" vertical="center"/>
      <protection locked="0"/>
    </xf>
    <xf numFmtId="0" fontId="24" fillId="14" borderId="40" xfId="1" applyFont="1" applyFill="1" applyBorder="1" applyAlignment="1" applyProtection="1">
      <alignment horizontal="center" vertical="center"/>
      <protection locked="0"/>
    </xf>
    <xf numFmtId="0" fontId="24" fillId="14" borderId="41" xfId="1" applyFont="1" applyFill="1" applyBorder="1" applyAlignment="1" applyProtection="1">
      <alignment horizontal="center" vertical="center"/>
      <protection locked="0"/>
    </xf>
    <xf numFmtId="0" fontId="36" fillId="5" borderId="42" xfId="1" applyFont="1" applyFill="1" applyBorder="1" applyAlignment="1" applyProtection="1">
      <alignment horizontal="left" vertical="center" wrapText="1"/>
      <protection locked="0"/>
    </xf>
    <xf numFmtId="0" fontId="36" fillId="5" borderId="43" xfId="1" applyFont="1" applyFill="1" applyBorder="1" applyAlignment="1" applyProtection="1">
      <alignment horizontal="left" vertical="center" wrapText="1"/>
      <protection locked="0"/>
    </xf>
    <xf numFmtId="0" fontId="36" fillId="5" borderId="44" xfId="1" applyFont="1" applyFill="1" applyBorder="1" applyAlignment="1" applyProtection="1">
      <alignment horizontal="left" vertical="center" wrapText="1"/>
      <protection locked="0"/>
    </xf>
    <xf numFmtId="0" fontId="36" fillId="5" borderId="39" xfId="1" applyFont="1" applyFill="1" applyBorder="1" applyAlignment="1" applyProtection="1">
      <alignment horizontal="left" vertical="center" wrapText="1"/>
      <protection locked="0"/>
    </xf>
    <xf numFmtId="0" fontId="36" fillId="5" borderId="40" xfId="1" applyFont="1" applyFill="1" applyBorder="1" applyAlignment="1" applyProtection="1">
      <alignment horizontal="left" vertical="center" wrapText="1"/>
      <protection locked="0"/>
    </xf>
    <xf numFmtId="0" fontId="36" fillId="5" borderId="41" xfId="1" applyFont="1" applyFill="1" applyBorder="1" applyAlignment="1" applyProtection="1">
      <alignment horizontal="left" vertical="center" wrapText="1"/>
      <protection locked="0"/>
    </xf>
    <xf numFmtId="0" fontId="12" fillId="3" borderId="42" xfId="1" applyFont="1" applyFill="1" applyBorder="1" applyAlignment="1" applyProtection="1">
      <alignment horizontal="center" vertical="center"/>
      <protection locked="0"/>
    </xf>
    <xf numFmtId="0" fontId="12" fillId="3" borderId="39" xfId="1" applyFont="1" applyFill="1" applyBorder="1" applyAlignment="1" applyProtection="1">
      <alignment horizontal="center" vertical="center"/>
      <protection locked="0"/>
    </xf>
    <xf numFmtId="0" fontId="12" fillId="0" borderId="43" xfId="1" applyFont="1" applyBorder="1" applyAlignment="1">
      <alignment horizontal="left" vertical="center"/>
    </xf>
    <xf numFmtId="0" fontId="12" fillId="0" borderId="40" xfId="1" applyFont="1" applyBorder="1" applyAlignment="1">
      <alignment horizontal="left" vertical="center"/>
    </xf>
    <xf numFmtId="0" fontId="12" fillId="3" borderId="43" xfId="1" applyFont="1" applyFill="1" applyBorder="1" applyAlignment="1" applyProtection="1">
      <alignment horizontal="center" vertical="center"/>
      <protection locked="0"/>
    </xf>
    <xf numFmtId="0" fontId="12" fillId="3" borderId="40" xfId="1" applyFont="1" applyFill="1" applyBorder="1" applyAlignment="1" applyProtection="1">
      <alignment horizontal="center" vertical="center"/>
      <protection locked="0"/>
    </xf>
    <xf numFmtId="0" fontId="12" fillId="0" borderId="76" xfId="1" applyFont="1" applyBorder="1" applyAlignment="1">
      <alignment horizontal="left" vertical="center"/>
    </xf>
    <xf numFmtId="0" fontId="12" fillId="0" borderId="48" xfId="1" applyFont="1" applyBorder="1" applyAlignment="1">
      <alignment horizontal="left" vertical="center"/>
    </xf>
    <xf numFmtId="0" fontId="12" fillId="0" borderId="73" xfId="1" applyFont="1" applyBorder="1" applyAlignment="1">
      <alignment horizontal="center" vertical="center"/>
    </xf>
    <xf numFmtId="0" fontId="12" fillId="0" borderId="74" xfId="1" applyFont="1" applyBorder="1" applyAlignment="1">
      <alignment horizontal="center" vertical="center"/>
    </xf>
    <xf numFmtId="0" fontId="24" fillId="14" borderId="62" xfId="1" applyFont="1" applyFill="1" applyBorder="1" applyAlignment="1" applyProtection="1">
      <alignment horizontal="center" vertical="center"/>
      <protection locked="0"/>
    </xf>
    <xf numFmtId="0" fontId="12" fillId="0" borderId="72" xfId="1" applyFont="1" applyBorder="1" applyAlignment="1">
      <alignment horizontal="center" vertical="center"/>
    </xf>
    <xf numFmtId="0" fontId="12" fillId="0" borderId="120" xfId="1" applyFont="1" applyBorder="1" applyAlignment="1">
      <alignment horizontal="distributed" vertical="center" shrinkToFit="1"/>
    </xf>
    <xf numFmtId="0" fontId="12" fillId="0" borderId="2" xfId="1" applyFont="1" applyBorder="1" applyAlignment="1">
      <alignment horizontal="distributed" vertical="center" shrinkToFit="1"/>
    </xf>
    <xf numFmtId="0" fontId="12" fillId="0" borderId="3" xfId="1" applyFont="1" applyBorder="1" applyAlignment="1">
      <alignment horizontal="distributed" vertical="center" shrinkToFit="1"/>
    </xf>
    <xf numFmtId="0" fontId="12" fillId="0" borderId="42" xfId="1" applyFont="1" applyBorder="1" applyAlignment="1">
      <alignment horizontal="distributed" vertical="center" wrapText="1"/>
    </xf>
    <xf numFmtId="0" fontId="1" fillId="0" borderId="0" xfId="1" applyAlignment="1">
      <alignment horizontal="distributed" vertical="center"/>
    </xf>
    <xf numFmtId="0" fontId="1" fillId="0" borderId="35" xfId="1" applyBorder="1" applyAlignment="1">
      <alignment horizontal="distributed" vertical="center"/>
    </xf>
    <xf numFmtId="0" fontId="12" fillId="0" borderId="31" xfId="1" applyFont="1" applyBorder="1" applyAlignment="1">
      <alignment horizontal="distributed" vertical="center" wrapText="1"/>
    </xf>
    <xf numFmtId="0" fontId="12" fillId="0" borderId="0" xfId="1" applyFont="1" applyAlignment="1">
      <alignment horizontal="distributed" vertical="center" wrapText="1"/>
    </xf>
    <xf numFmtId="0" fontId="12" fillId="0" borderId="35" xfId="1" applyFont="1" applyBorder="1" applyAlignment="1">
      <alignment horizontal="distributed" vertical="center" wrapText="1"/>
    </xf>
    <xf numFmtId="0" fontId="20" fillId="0" borderId="42" xfId="1" applyFont="1" applyBorder="1" applyAlignment="1">
      <alignment horizontal="distributed" vertical="center"/>
    </xf>
    <xf numFmtId="0" fontId="25" fillId="15" borderId="50" xfId="1" applyFont="1" applyFill="1" applyBorder="1" applyAlignment="1">
      <alignment horizontal="left" vertical="center"/>
    </xf>
    <xf numFmtId="0" fontId="12" fillId="0" borderId="0" xfId="1" applyFont="1" applyBorder="1" applyAlignment="1">
      <alignment horizontal="left" vertical="center" shrinkToFit="1"/>
    </xf>
    <xf numFmtId="0" fontId="69" fillId="5" borderId="40" xfId="1" applyFont="1" applyFill="1" applyBorder="1" applyAlignment="1" applyProtection="1">
      <alignment horizontal="center" vertical="center" shrinkToFit="1"/>
      <protection locked="0"/>
    </xf>
    <xf numFmtId="0" fontId="12" fillId="0" borderId="31" xfId="1" applyFont="1" applyBorder="1" applyAlignment="1">
      <alignment horizontal="distributed" vertical="top"/>
    </xf>
    <xf numFmtId="0" fontId="12" fillId="0" borderId="0" xfId="1" applyFont="1" applyAlignment="1">
      <alignment horizontal="distributed" vertical="top"/>
    </xf>
    <xf numFmtId="0" fontId="12" fillId="0" borderId="35" xfId="1" applyFont="1" applyBorder="1" applyAlignment="1">
      <alignment horizontal="distributed" vertical="top"/>
    </xf>
    <xf numFmtId="0" fontId="69" fillId="5" borderId="165" xfId="1" applyFont="1" applyFill="1" applyBorder="1" applyAlignment="1" applyProtection="1">
      <alignment horizontal="left" vertical="center" shrinkToFit="1"/>
      <protection locked="0"/>
    </xf>
    <xf numFmtId="0" fontId="51" fillId="0" borderId="165" xfId="7" applyFont="1" applyBorder="1" applyAlignment="1" applyProtection="1">
      <alignment horizontal="left" vertical="center" shrinkToFit="1"/>
      <protection locked="0"/>
    </xf>
    <xf numFmtId="0" fontId="12" fillId="0" borderId="164" xfId="1" applyFont="1" applyBorder="1" applyAlignment="1">
      <alignment horizontal="distributed" vertical="center" wrapText="1"/>
    </xf>
    <xf numFmtId="0" fontId="12" fillId="0" borderId="165" xfId="1" applyFont="1" applyBorder="1" applyAlignment="1">
      <alignment horizontal="distributed" vertical="center" wrapText="1"/>
    </xf>
    <xf numFmtId="0" fontId="12" fillId="0" borderId="166" xfId="1" applyFont="1" applyBorder="1" applyAlignment="1">
      <alignment horizontal="distributed" vertical="center" wrapText="1"/>
    </xf>
    <xf numFmtId="0" fontId="12" fillId="0" borderId="65" xfId="1" applyFont="1" applyBorder="1" applyAlignment="1">
      <alignment horizontal="distributed" vertical="center"/>
    </xf>
    <xf numFmtId="0" fontId="12" fillId="0" borderId="0" xfId="1" applyFont="1" applyAlignment="1" applyProtection="1">
      <alignment vertical="center" shrinkToFit="1"/>
      <protection locked="0"/>
    </xf>
    <xf numFmtId="0" fontId="12" fillId="0" borderId="35" xfId="1" applyFont="1" applyBorder="1" applyAlignment="1" applyProtection="1">
      <alignment vertical="center" shrinkToFit="1"/>
      <protection locked="0"/>
    </xf>
    <xf numFmtId="0" fontId="30" fillId="0" borderId="39" xfId="1" applyFont="1" applyBorder="1" applyAlignment="1">
      <alignment horizontal="distributed" vertical="center"/>
    </xf>
    <xf numFmtId="0" fontId="30" fillId="0" borderId="40" xfId="1" applyFont="1" applyBorder="1" applyAlignment="1">
      <alignment horizontal="distributed" vertical="center"/>
    </xf>
    <xf numFmtId="0" fontId="30" fillId="0" borderId="41" xfId="1" applyFont="1" applyBorder="1" applyAlignment="1">
      <alignment horizontal="distributed" vertical="center"/>
    </xf>
    <xf numFmtId="0" fontId="12" fillId="0" borderId="167" xfId="1" applyFont="1" applyBorder="1" applyAlignment="1">
      <alignment horizontal="distributed" vertical="center"/>
    </xf>
    <xf numFmtId="0" fontId="12" fillId="0" borderId="184" xfId="1" applyFont="1" applyBorder="1" applyAlignment="1">
      <alignment horizontal="distributed" vertical="center"/>
    </xf>
    <xf numFmtId="0" fontId="12" fillId="0" borderId="168" xfId="1" applyFont="1" applyBorder="1" applyAlignment="1">
      <alignment horizontal="distributed" vertical="center"/>
    </xf>
    <xf numFmtId="0" fontId="12" fillId="0" borderId="39" xfId="1" applyFont="1" applyBorder="1" applyAlignment="1">
      <alignment horizontal="right" vertical="center"/>
    </xf>
    <xf numFmtId="0" fontId="12" fillId="0" borderId="40" xfId="1" applyFont="1" applyBorder="1" applyAlignment="1">
      <alignment horizontal="right" vertical="center"/>
    </xf>
    <xf numFmtId="0" fontId="25" fillId="15" borderId="43" xfId="1" applyFont="1" applyFill="1" applyBorder="1" applyAlignment="1">
      <alignment horizontal="left" vertical="center"/>
    </xf>
    <xf numFmtId="0" fontId="16" fillId="5" borderId="165" xfId="1" applyFont="1" applyFill="1" applyBorder="1" applyAlignment="1" applyProtection="1">
      <alignment horizontal="left" vertical="center" shrinkToFit="1"/>
      <protection locked="0"/>
    </xf>
    <xf numFmtId="0" fontId="0" fillId="0" borderId="165" xfId="0" applyBorder="1" applyAlignment="1" applyProtection="1">
      <alignment horizontal="left" vertical="center" shrinkToFit="1"/>
      <protection locked="0"/>
    </xf>
    <xf numFmtId="0" fontId="16" fillId="5" borderId="40" xfId="1" applyFont="1" applyFill="1" applyBorder="1" applyAlignment="1" applyProtection="1">
      <alignment horizontal="left" vertical="center" shrinkToFit="1"/>
      <protection locked="0"/>
    </xf>
    <xf numFmtId="0" fontId="12" fillId="0" borderId="63" xfId="1" applyFont="1" applyBorder="1" applyAlignment="1">
      <alignment horizontal="distributed" vertical="center"/>
    </xf>
    <xf numFmtId="0" fontId="12" fillId="0" borderId="7" xfId="1" applyFont="1" applyBorder="1" applyAlignment="1">
      <alignment horizontal="distributed" vertical="center"/>
    </xf>
    <xf numFmtId="0" fontId="12" fillId="0" borderId="8" xfId="1" applyFont="1" applyBorder="1" applyAlignment="1">
      <alignment horizontal="distributed" vertical="center"/>
    </xf>
    <xf numFmtId="0" fontId="12" fillId="0" borderId="9" xfId="1" applyFont="1" applyBorder="1" applyAlignment="1">
      <alignment horizontal="distributed" vertical="center"/>
    </xf>
    <xf numFmtId="0" fontId="16" fillId="5" borderId="0" xfId="1" applyFont="1" applyFill="1" applyAlignment="1" applyProtection="1">
      <alignment horizontal="left" vertical="center" shrinkToFit="1"/>
      <protection locked="0"/>
    </xf>
    <xf numFmtId="0" fontId="24" fillId="5" borderId="165" xfId="1" applyFont="1" applyFill="1" applyBorder="1" applyAlignment="1" applyProtection="1">
      <alignment horizontal="left" vertical="center" shrinkToFit="1"/>
      <protection locked="0"/>
    </xf>
    <xf numFmtId="0" fontId="12" fillId="0" borderId="176" xfId="3" applyFont="1" applyBorder="1" applyAlignment="1">
      <alignment horizontal="center" vertical="center"/>
    </xf>
    <xf numFmtId="0" fontId="12" fillId="0" borderId="177" xfId="3" applyFont="1" applyBorder="1" applyAlignment="1">
      <alignment horizontal="center" vertical="center"/>
    </xf>
    <xf numFmtId="0" fontId="24" fillId="5" borderId="0" xfId="1" applyFont="1" applyFill="1" applyAlignment="1" applyProtection="1">
      <alignment horizontal="left" vertical="center" shrinkToFit="1"/>
      <protection locked="0"/>
    </xf>
    <xf numFmtId="0" fontId="24" fillId="5" borderId="40" xfId="1" applyFont="1" applyFill="1" applyBorder="1" applyAlignment="1" applyProtection="1">
      <alignment horizontal="left" vertical="center" shrinkToFit="1"/>
      <protection locked="0"/>
    </xf>
    <xf numFmtId="0" fontId="1" fillId="0" borderId="43" xfId="1" applyBorder="1" applyAlignment="1">
      <alignment horizontal="distributed" vertical="center"/>
    </xf>
    <xf numFmtId="0" fontId="17" fillId="0" borderId="0" xfId="1" applyFont="1">
      <alignment vertical="center"/>
    </xf>
    <xf numFmtId="0" fontId="17" fillId="0" borderId="36" xfId="1" applyFont="1" applyBorder="1">
      <alignment vertical="center"/>
    </xf>
    <xf numFmtId="0" fontId="12" fillId="0" borderId="176" xfId="3" applyFont="1" applyBorder="1" applyAlignment="1">
      <alignment horizontal="distributed" vertical="center" wrapText="1"/>
    </xf>
    <xf numFmtId="0" fontId="12" fillId="0" borderId="177" xfId="3" applyFont="1" applyBorder="1" applyAlignment="1">
      <alignment horizontal="distributed" vertical="center" wrapText="1"/>
    </xf>
    <xf numFmtId="0" fontId="12" fillId="0" borderId="179" xfId="3" applyFont="1" applyBorder="1" applyAlignment="1">
      <alignment horizontal="distributed" vertical="center" wrapText="1"/>
    </xf>
    <xf numFmtId="0" fontId="12" fillId="0" borderId="0" xfId="3" applyFont="1" applyAlignment="1">
      <alignment horizontal="distributed" vertical="center" wrapText="1"/>
    </xf>
    <xf numFmtId="0" fontId="12" fillId="0" borderId="180" xfId="3" applyFont="1" applyBorder="1" applyAlignment="1">
      <alignment horizontal="distributed" vertical="center" wrapText="1"/>
    </xf>
    <xf numFmtId="0" fontId="12" fillId="0" borderId="165" xfId="3" applyFont="1" applyBorder="1" applyAlignment="1">
      <alignment horizontal="distributed" vertical="center" wrapText="1"/>
    </xf>
    <xf numFmtId="0" fontId="12" fillId="0" borderId="176" xfId="3" applyFont="1" applyBorder="1" applyAlignment="1">
      <alignment horizontal="distributed" vertical="center"/>
    </xf>
    <xf numFmtId="0" fontId="12" fillId="0" borderId="177" xfId="3" applyFont="1" applyBorder="1" applyAlignment="1">
      <alignment horizontal="distributed" vertical="center"/>
    </xf>
    <xf numFmtId="0" fontId="12" fillId="0" borderId="180" xfId="3" applyFont="1" applyBorder="1" applyAlignment="1">
      <alignment horizontal="distributed" vertical="center"/>
    </xf>
    <xf numFmtId="0" fontId="12" fillId="0" borderId="165" xfId="3" applyFont="1" applyBorder="1" applyAlignment="1">
      <alignment horizontal="distributed" vertical="center"/>
    </xf>
    <xf numFmtId="0" fontId="12" fillId="0" borderId="120" xfId="1" applyFont="1" applyBorder="1" applyAlignment="1">
      <alignment horizontal="center" vertical="center" shrinkToFit="1"/>
    </xf>
    <xf numFmtId="0" fontId="12" fillId="0" borderId="2" xfId="1" applyFont="1" applyBorder="1" applyAlignment="1">
      <alignment horizontal="center" vertical="center" shrinkToFit="1"/>
    </xf>
    <xf numFmtId="0" fontId="12" fillId="0" borderId="3" xfId="1" applyFont="1" applyBorder="1" applyAlignment="1">
      <alignment horizontal="center" vertical="center" shrinkToFit="1"/>
    </xf>
    <xf numFmtId="0" fontId="12" fillId="0" borderId="28" xfId="1" applyFont="1" applyBorder="1" applyAlignment="1">
      <alignment horizontal="distributed" vertical="center" wrapText="1"/>
    </xf>
    <xf numFmtId="0" fontId="12" fillId="0" borderId="25" xfId="1" applyFont="1" applyBorder="1" applyAlignment="1">
      <alignment horizontal="distributed" vertical="center" wrapText="1"/>
    </xf>
    <xf numFmtId="0" fontId="12" fillId="0" borderId="26" xfId="1" applyFont="1" applyBorder="1" applyAlignment="1">
      <alignment horizontal="distributed" vertical="center" wrapText="1"/>
    </xf>
    <xf numFmtId="0" fontId="12" fillId="0" borderId="24" xfId="1" applyFont="1" applyBorder="1" applyAlignment="1">
      <alignment horizontal="center" vertical="center"/>
    </xf>
    <xf numFmtId="0" fontId="12" fillId="0" borderId="25" xfId="1" applyFont="1" applyBorder="1" applyAlignment="1">
      <alignment horizontal="center" vertical="center"/>
    </xf>
    <xf numFmtId="0" fontId="12" fillId="0" borderId="26" xfId="1" applyFont="1" applyBorder="1" applyAlignment="1">
      <alignment horizontal="center" vertical="center"/>
    </xf>
    <xf numFmtId="0" fontId="12" fillId="0" borderId="16" xfId="1" applyFont="1" applyBorder="1" applyAlignment="1">
      <alignment horizontal="distributed" vertical="center"/>
    </xf>
    <xf numFmtId="0" fontId="12" fillId="0" borderId="23" xfId="1" applyFont="1" applyBorder="1" applyAlignment="1">
      <alignment horizontal="distributed" vertical="center"/>
    </xf>
    <xf numFmtId="0" fontId="12" fillId="0" borderId="28" xfId="1" applyFont="1" applyBorder="1" applyAlignment="1">
      <alignment horizontal="center" vertical="center"/>
    </xf>
    <xf numFmtId="0" fontId="12" fillId="0" borderId="49" xfId="1" applyFont="1" applyBorder="1" applyAlignment="1">
      <alignment horizontal="left" vertical="center"/>
    </xf>
    <xf numFmtId="0" fontId="12" fillId="0" borderId="44" xfId="1" applyFont="1" applyBorder="1" applyAlignment="1">
      <alignment horizontal="left" vertical="center"/>
    </xf>
    <xf numFmtId="0" fontId="12" fillId="0" borderId="37" xfId="1" applyFont="1" applyBorder="1" applyAlignment="1">
      <alignment horizontal="left" vertical="center"/>
    </xf>
    <xf numFmtId="0" fontId="12" fillId="0" borderId="35" xfId="1" applyFont="1" applyBorder="1" applyAlignment="1">
      <alignment horizontal="left" vertical="center"/>
    </xf>
    <xf numFmtId="0" fontId="12" fillId="0" borderId="182" xfId="1" applyFont="1" applyBorder="1" applyAlignment="1">
      <alignment horizontal="center" vertical="center"/>
    </xf>
    <xf numFmtId="0" fontId="12" fillId="0" borderId="177" xfId="1" applyFont="1" applyBorder="1" applyAlignment="1">
      <alignment horizontal="center" vertical="center"/>
    </xf>
    <xf numFmtId="0" fontId="12" fillId="0" borderId="178" xfId="1" applyFont="1" applyBorder="1" applyAlignment="1">
      <alignment horizontal="center" vertical="center"/>
    </xf>
    <xf numFmtId="0" fontId="12" fillId="0" borderId="164" xfId="1" applyFont="1" applyBorder="1" applyAlignment="1">
      <alignment horizontal="center" vertical="center"/>
    </xf>
    <xf numFmtId="0" fontId="12" fillId="0" borderId="165" xfId="1" applyFont="1" applyBorder="1" applyAlignment="1">
      <alignment horizontal="center" vertical="center"/>
    </xf>
    <xf numFmtId="0" fontId="12" fillId="0" borderId="166" xfId="1" applyFont="1" applyBorder="1" applyAlignment="1">
      <alignment horizontal="center" vertical="center"/>
    </xf>
    <xf numFmtId="0" fontId="12" fillId="0" borderId="39" xfId="1" applyFont="1" applyBorder="1" applyAlignment="1">
      <alignment horizontal="center" vertical="center"/>
    </xf>
    <xf numFmtId="0" fontId="12" fillId="0" borderId="194" xfId="1" applyFont="1" applyBorder="1" applyAlignment="1">
      <alignment horizontal="center" vertical="center"/>
    </xf>
    <xf numFmtId="0" fontId="12" fillId="0" borderId="172" xfId="1" applyFont="1" applyBorder="1" applyAlignment="1">
      <alignment horizontal="center" vertical="center"/>
    </xf>
    <xf numFmtId="0" fontId="12" fillId="0" borderId="175" xfId="1" applyFont="1" applyBorder="1" applyAlignment="1">
      <alignment horizontal="center" vertical="center"/>
    </xf>
    <xf numFmtId="0" fontId="12" fillId="0" borderId="193" xfId="1" applyFont="1" applyBorder="1" applyAlignment="1">
      <alignment horizontal="center" vertical="center"/>
    </xf>
    <xf numFmtId="0" fontId="12" fillId="0" borderId="162" xfId="1" applyFont="1" applyBorder="1" applyAlignment="1">
      <alignment horizontal="center" vertical="center"/>
    </xf>
    <xf numFmtId="0" fontId="12" fillId="0" borderId="163" xfId="1" applyFont="1" applyBorder="1" applyAlignment="1">
      <alignment horizontal="center" vertical="center"/>
    </xf>
    <xf numFmtId="0" fontId="12" fillId="0" borderId="42" xfId="1" applyFont="1" applyBorder="1" applyAlignment="1">
      <alignment horizontal="center" vertical="center" wrapText="1"/>
    </xf>
    <xf numFmtId="0" fontId="12" fillId="0" borderId="39" xfId="1" applyFont="1" applyBorder="1" applyAlignment="1">
      <alignment horizontal="center" vertical="center" wrapText="1"/>
    </xf>
    <xf numFmtId="0" fontId="12" fillId="0" borderId="40" xfId="1" applyFont="1" applyBorder="1" applyAlignment="1">
      <alignment horizontal="center" vertical="center" wrapText="1"/>
    </xf>
    <xf numFmtId="0" fontId="12" fillId="0" borderId="41" xfId="1" applyFont="1" applyBorder="1" applyAlignment="1">
      <alignment horizontal="center" vertical="center" wrapText="1"/>
    </xf>
    <xf numFmtId="0" fontId="12" fillId="0" borderId="57" xfId="1" applyFont="1" applyBorder="1" applyAlignment="1">
      <alignment horizontal="left" vertical="center"/>
    </xf>
    <xf numFmtId="0" fontId="12" fillId="0" borderId="41" xfId="1" applyFont="1" applyBorder="1" applyAlignment="1">
      <alignment horizontal="left" vertical="center"/>
    </xf>
    <xf numFmtId="0" fontId="12" fillId="0" borderId="185" xfId="1" applyFont="1" applyBorder="1" applyAlignment="1">
      <alignment horizontal="left" vertical="center"/>
    </xf>
    <xf numFmtId="0" fontId="12" fillId="0" borderId="165" xfId="1" applyFont="1" applyBorder="1" applyAlignment="1">
      <alignment horizontal="left" vertical="center"/>
    </xf>
    <xf numFmtId="0" fontId="12" fillId="0" borderId="166" xfId="1" applyFont="1" applyBorder="1" applyAlignment="1">
      <alignment horizontal="left" vertical="center"/>
    </xf>
    <xf numFmtId="0" fontId="12" fillId="0" borderId="186" xfId="1" applyFont="1" applyBorder="1" applyAlignment="1">
      <alignment horizontal="left" vertical="center"/>
    </xf>
    <xf numFmtId="0" fontId="12" fillId="0" borderId="177" xfId="1" applyFont="1" applyBorder="1" applyAlignment="1">
      <alignment horizontal="left" vertical="center"/>
    </xf>
    <xf numFmtId="0" fontId="12" fillId="0" borderId="178" xfId="1" applyFont="1" applyBorder="1" applyAlignment="1">
      <alignment horizontal="left" vertical="center"/>
    </xf>
    <xf numFmtId="0" fontId="12" fillId="0" borderId="57" xfId="1" applyFont="1" applyBorder="1" applyAlignment="1">
      <alignment horizontal="left" vertical="top"/>
    </xf>
    <xf numFmtId="0" fontId="12" fillId="0" borderId="40" xfId="1" applyFont="1" applyBorder="1" applyAlignment="1">
      <alignment horizontal="left" vertical="top"/>
    </xf>
    <xf numFmtId="0" fontId="12" fillId="0" borderId="41" xfId="1" applyFont="1" applyBorder="1" applyAlignment="1">
      <alignment horizontal="left" vertical="top"/>
    </xf>
    <xf numFmtId="0" fontId="12" fillId="0" borderId="31" xfId="1" applyFont="1" applyBorder="1" applyAlignment="1">
      <alignment horizontal="distributed" vertical="top" wrapText="1"/>
    </xf>
    <xf numFmtId="0" fontId="12" fillId="0" borderId="24" xfId="1" applyFont="1" applyBorder="1" applyAlignment="1">
      <alignment horizontal="distributed" vertical="top"/>
    </xf>
    <xf numFmtId="0" fontId="12" fillId="0" borderId="25" xfId="1" applyFont="1" applyBorder="1" applyAlignment="1">
      <alignment horizontal="distributed" vertical="top"/>
    </xf>
    <xf numFmtId="0" fontId="12" fillId="0" borderId="26" xfId="1" applyFont="1" applyBorder="1" applyAlignment="1">
      <alignment horizontal="distributed" vertical="top"/>
    </xf>
    <xf numFmtId="0" fontId="12" fillId="0" borderId="17" xfId="1" applyFont="1" applyBorder="1" applyAlignment="1">
      <alignment horizontal="distributed" vertical="top" wrapText="1"/>
    </xf>
    <xf numFmtId="0" fontId="12" fillId="0" borderId="18" xfId="1" applyFont="1" applyBorder="1" applyAlignment="1">
      <alignment horizontal="distributed" vertical="top"/>
    </xf>
    <xf numFmtId="0" fontId="12" fillId="0" borderId="19" xfId="1" applyFont="1" applyBorder="1" applyAlignment="1">
      <alignment horizontal="distributed" vertical="top"/>
    </xf>
    <xf numFmtId="0" fontId="12" fillId="0" borderId="18" xfId="1" applyFont="1" applyBorder="1" applyAlignment="1" applyProtection="1">
      <alignment horizontal="left" vertical="center" shrinkToFit="1"/>
      <protection locked="0"/>
    </xf>
    <xf numFmtId="0" fontId="12" fillId="0" borderId="19" xfId="1" applyFont="1" applyBorder="1" applyAlignment="1" applyProtection="1">
      <alignment horizontal="left" vertical="center" shrinkToFit="1"/>
      <protection locked="0"/>
    </xf>
    <xf numFmtId="0" fontId="19" fillId="0" borderId="17" xfId="1" applyFont="1" applyBorder="1" applyAlignment="1">
      <alignment horizontal="center" vertical="center" wrapText="1"/>
    </xf>
    <xf numFmtId="0" fontId="19" fillId="0" borderId="22" xfId="1" applyFont="1" applyBorder="1" applyAlignment="1">
      <alignment horizontal="center" vertical="center" wrapText="1"/>
    </xf>
    <xf numFmtId="0" fontId="12" fillId="0" borderId="0" xfId="1" applyFont="1" applyAlignment="1" applyProtection="1">
      <alignment horizontal="left" vertical="center"/>
      <protection locked="0"/>
    </xf>
    <xf numFmtId="0" fontId="12" fillId="0" borderId="35" xfId="1" applyFont="1" applyBorder="1" applyAlignment="1" applyProtection="1">
      <alignment horizontal="left" vertical="center"/>
      <protection locked="0"/>
    </xf>
    <xf numFmtId="0" fontId="12" fillId="0" borderId="49" xfId="1" applyFont="1" applyBorder="1" applyAlignment="1">
      <alignment horizontal="distributed" vertical="top"/>
    </xf>
    <xf numFmtId="0" fontId="12" fillId="0" borderId="43" xfId="1" applyFont="1" applyBorder="1" applyAlignment="1">
      <alignment horizontal="distributed" vertical="top"/>
    </xf>
    <xf numFmtId="0" fontId="12" fillId="0" borderId="44" xfId="1" applyFont="1" applyBorder="1" applyAlignment="1">
      <alignment horizontal="distributed" vertical="top"/>
    </xf>
    <xf numFmtId="0" fontId="12" fillId="0" borderId="37" xfId="1" applyFont="1" applyBorder="1" applyAlignment="1">
      <alignment horizontal="distributed" vertical="top"/>
    </xf>
    <xf numFmtId="0" fontId="12" fillId="0" borderId="28" xfId="1" applyFont="1" applyBorder="1" applyAlignment="1">
      <alignment horizontal="distributed" vertical="top"/>
    </xf>
    <xf numFmtId="0" fontId="12" fillId="0" borderId="42" xfId="1" applyFont="1" applyBorder="1" applyAlignment="1">
      <alignment horizontal="distributed" vertical="top" wrapText="1"/>
    </xf>
    <xf numFmtId="0" fontId="12" fillId="0" borderId="39" xfId="1" applyFont="1" applyBorder="1" applyAlignment="1">
      <alignment horizontal="distributed" vertical="top"/>
    </xf>
    <xf numFmtId="0" fontId="12" fillId="0" borderId="40" xfId="1" applyFont="1" applyBorder="1" applyAlignment="1">
      <alignment horizontal="distributed" vertical="top"/>
    </xf>
    <xf numFmtId="0" fontId="12" fillId="0" borderId="41" xfId="1" applyFont="1" applyBorder="1" applyAlignment="1">
      <alignment horizontal="distributed" vertical="top"/>
    </xf>
    <xf numFmtId="0" fontId="12" fillId="0" borderId="183" xfId="1" applyFont="1" applyBorder="1" applyAlignment="1">
      <alignment horizontal="center" vertical="center"/>
    </xf>
    <xf numFmtId="0" fontId="12" fillId="0" borderId="120" xfId="1" applyFont="1" applyBorder="1" applyAlignment="1">
      <alignment horizontal="center" vertical="center"/>
    </xf>
    <xf numFmtId="0" fontId="12" fillId="0" borderId="65" xfId="1" applyFont="1" applyBorder="1" applyAlignment="1">
      <alignment horizontal="center" vertical="center"/>
    </xf>
    <xf numFmtId="0" fontId="12" fillId="0" borderId="37" xfId="1" applyFont="1" applyBorder="1" applyAlignment="1">
      <alignment horizontal="distributed" vertical="center" wrapText="1"/>
    </xf>
    <xf numFmtId="0" fontId="12" fillId="0" borderId="187" xfId="1" applyFont="1" applyBorder="1" applyAlignment="1">
      <alignment horizontal="center" vertical="center" wrapText="1"/>
    </xf>
    <xf numFmtId="0" fontId="12" fillId="0" borderId="31" xfId="1" applyFont="1" applyBorder="1" applyAlignment="1">
      <alignment horizontal="center" vertical="center" wrapText="1"/>
    </xf>
    <xf numFmtId="0" fontId="12" fillId="0" borderId="188" xfId="1" applyFont="1" applyBorder="1" applyAlignment="1">
      <alignment horizontal="center" vertical="center" wrapText="1"/>
    </xf>
    <xf numFmtId="0" fontId="12" fillId="0" borderId="164" xfId="1" applyFont="1" applyBorder="1" applyAlignment="1">
      <alignment horizontal="center" vertical="center" wrapText="1"/>
    </xf>
    <xf numFmtId="0" fontId="12" fillId="0" borderId="165" xfId="1" applyFont="1" applyBorder="1" applyAlignment="1">
      <alignment horizontal="center" vertical="center" wrapText="1"/>
    </xf>
    <xf numFmtId="0" fontId="12" fillId="0" borderId="189" xfId="1" applyFont="1" applyBorder="1" applyAlignment="1">
      <alignment horizontal="center" vertical="center" wrapText="1"/>
    </xf>
    <xf numFmtId="0" fontId="12" fillId="0" borderId="182" xfId="1" applyFont="1" applyBorder="1" applyAlignment="1">
      <alignment horizontal="center" vertical="center" wrapText="1"/>
    </xf>
    <xf numFmtId="0" fontId="12" fillId="0" borderId="177" xfId="1" applyFont="1" applyBorder="1" applyAlignment="1">
      <alignment horizontal="center" vertical="center" wrapText="1"/>
    </xf>
    <xf numFmtId="0" fontId="12" fillId="0" borderId="190" xfId="1" applyFont="1" applyBorder="1" applyAlignment="1">
      <alignment horizontal="center" vertical="center" wrapText="1"/>
    </xf>
    <xf numFmtId="0" fontId="12" fillId="0" borderId="191" xfId="1" applyFont="1" applyBorder="1" applyAlignment="1">
      <alignment horizontal="center" vertical="center" wrapText="1"/>
    </xf>
    <xf numFmtId="0" fontId="12" fillId="0" borderId="192" xfId="1" applyFont="1" applyBorder="1" applyAlignment="1">
      <alignment horizontal="center" vertical="center" wrapText="1"/>
    </xf>
    <xf numFmtId="0" fontId="12" fillId="0" borderId="180" xfId="1" applyFont="1" applyBorder="1" applyAlignment="1">
      <alignment horizontal="center" vertical="center" wrapText="1"/>
    </xf>
    <xf numFmtId="0" fontId="12" fillId="0" borderId="176" xfId="1" applyFont="1" applyBorder="1" applyAlignment="1">
      <alignment horizontal="center" vertical="center" wrapText="1"/>
    </xf>
    <xf numFmtId="0" fontId="12" fillId="0" borderId="178" xfId="1" applyFont="1" applyBorder="1" applyAlignment="1">
      <alignment horizontal="center" vertical="center" wrapText="1"/>
    </xf>
    <xf numFmtId="0" fontId="12" fillId="0" borderId="166" xfId="1" applyFont="1" applyBorder="1" applyAlignment="1">
      <alignment horizontal="center" vertical="center" wrapText="1"/>
    </xf>
    <xf numFmtId="0" fontId="12" fillId="0" borderId="195" xfId="1" applyFont="1" applyBorder="1" applyAlignment="1">
      <alignment horizontal="center" vertical="center" wrapText="1"/>
    </xf>
    <xf numFmtId="0" fontId="12" fillId="0" borderId="161" xfId="1" applyFont="1" applyBorder="1" applyAlignment="1">
      <alignment horizontal="center" vertical="center"/>
    </xf>
    <xf numFmtId="0" fontId="12" fillId="0" borderId="171" xfId="1" applyFont="1" applyBorder="1" applyAlignment="1">
      <alignment horizontal="center" vertical="center"/>
    </xf>
    <xf numFmtId="0" fontId="19" fillId="0" borderId="290" xfId="0" applyFont="1" applyBorder="1" applyAlignment="1">
      <alignment horizontal="center" vertical="center"/>
    </xf>
    <xf numFmtId="0" fontId="19" fillId="0" borderId="291" xfId="0" applyFont="1" applyBorder="1" applyAlignment="1">
      <alignment horizontal="center" vertical="center"/>
    </xf>
    <xf numFmtId="0" fontId="19" fillId="5" borderId="9" xfId="0" applyFont="1" applyFill="1" applyBorder="1" applyAlignment="1" applyProtection="1">
      <alignment horizontal="left" vertical="center"/>
      <protection locked="0"/>
    </xf>
    <xf numFmtId="0" fontId="19" fillId="5" borderId="7" xfId="0" applyFont="1" applyFill="1" applyBorder="1" applyAlignment="1" applyProtection="1">
      <alignment horizontal="left" vertical="center"/>
      <protection locked="0"/>
    </xf>
    <xf numFmtId="0" fontId="19" fillId="5" borderId="10" xfId="0" applyFont="1" applyFill="1" applyBorder="1" applyAlignment="1" applyProtection="1">
      <alignment horizontal="left" vertical="center"/>
      <protection locked="0"/>
    </xf>
    <xf numFmtId="0" fontId="19" fillId="5" borderId="14" xfId="0" applyFont="1" applyFill="1" applyBorder="1" applyAlignment="1" applyProtection="1">
      <alignment horizontal="left" vertical="center"/>
      <protection locked="0"/>
    </xf>
    <xf numFmtId="0" fontId="19" fillId="5" borderId="12" xfId="0" applyFont="1" applyFill="1" applyBorder="1" applyAlignment="1" applyProtection="1">
      <alignment horizontal="left" vertical="center"/>
      <protection locked="0"/>
    </xf>
    <xf numFmtId="0" fontId="19" fillId="5" borderId="15" xfId="0" applyFont="1" applyFill="1" applyBorder="1" applyAlignment="1" applyProtection="1">
      <alignment horizontal="left" vertical="center"/>
      <protection locked="0"/>
    </xf>
    <xf numFmtId="0" fontId="30" fillId="0" borderId="45" xfId="1" applyFont="1" applyBorder="1" applyAlignment="1">
      <alignment horizontal="left" vertical="center"/>
    </xf>
    <xf numFmtId="0" fontId="30" fillId="0" borderId="46" xfId="1" applyFont="1" applyBorder="1" applyAlignment="1">
      <alignment horizontal="left" vertical="center"/>
    </xf>
    <xf numFmtId="0" fontId="30" fillId="0" borderId="47" xfId="1" applyFont="1" applyBorder="1" applyAlignment="1">
      <alignment horizontal="left" vertical="center"/>
    </xf>
    <xf numFmtId="0" fontId="12" fillId="3" borderId="45" xfId="1" applyFont="1" applyFill="1" applyBorder="1" applyAlignment="1" applyProtection="1">
      <alignment horizontal="center" vertical="center"/>
      <protection locked="0"/>
    </xf>
    <xf numFmtId="0" fontId="12" fillId="3" borderId="46" xfId="1" applyFont="1" applyFill="1" applyBorder="1" applyAlignment="1" applyProtection="1">
      <alignment horizontal="center" vertical="center"/>
      <protection locked="0"/>
    </xf>
    <xf numFmtId="0" fontId="12" fillId="3" borderId="47" xfId="1" applyFont="1" applyFill="1" applyBorder="1" applyAlignment="1" applyProtection="1">
      <alignment horizontal="center" vertical="center"/>
      <protection locked="0"/>
    </xf>
    <xf numFmtId="0" fontId="12" fillId="21" borderId="87" xfId="1" applyFont="1" applyFill="1" applyBorder="1" applyAlignment="1">
      <alignment horizontal="center" vertical="center"/>
    </xf>
    <xf numFmtId="0" fontId="12" fillId="3" borderId="9" xfId="1" applyFont="1" applyFill="1" applyBorder="1" applyAlignment="1" applyProtection="1">
      <alignment horizontal="center" vertical="center"/>
      <protection locked="0"/>
    </xf>
    <xf numFmtId="0" fontId="12" fillId="3" borderId="7" xfId="1" applyFont="1" applyFill="1" applyBorder="1" applyAlignment="1" applyProtection="1">
      <alignment horizontal="center" vertical="center"/>
      <protection locked="0"/>
    </xf>
    <xf numFmtId="0" fontId="12" fillId="3" borderId="8" xfId="1" applyFont="1" applyFill="1" applyBorder="1" applyAlignment="1" applyProtection="1">
      <alignment horizontal="center" vertical="center"/>
      <protection locked="0"/>
    </xf>
    <xf numFmtId="0" fontId="12" fillId="5" borderId="183" xfId="1" applyFont="1" applyFill="1" applyBorder="1" applyAlignment="1" applyProtection="1">
      <alignment horizontal="center" vertical="center"/>
      <protection locked="0"/>
    </xf>
    <xf numFmtId="0" fontId="12" fillId="3" borderId="61" xfId="1" applyFont="1" applyFill="1" applyBorder="1" applyAlignment="1" applyProtection="1">
      <alignment horizontal="center" vertical="center"/>
      <protection locked="0"/>
    </xf>
    <xf numFmtId="0" fontId="12" fillId="3" borderId="51" xfId="1" applyFont="1" applyFill="1" applyBorder="1" applyAlignment="1" applyProtection="1">
      <alignment horizontal="center" vertical="center"/>
      <protection locked="0"/>
    </xf>
    <xf numFmtId="0" fontId="12" fillId="3" borderId="67" xfId="1" applyFont="1" applyFill="1" applyBorder="1" applyAlignment="1" applyProtection="1">
      <alignment horizontal="center" vertical="center"/>
      <protection locked="0"/>
    </xf>
    <xf numFmtId="0" fontId="12" fillId="5" borderId="55" xfId="1" applyFont="1" applyFill="1" applyBorder="1" applyAlignment="1" applyProtection="1">
      <alignment horizontal="left" vertical="center" wrapText="1" shrinkToFit="1"/>
      <protection locked="0"/>
    </xf>
    <xf numFmtId="0" fontId="12" fillId="5" borderId="56" xfId="1" applyFont="1" applyFill="1" applyBorder="1" applyAlignment="1" applyProtection="1">
      <alignment horizontal="left" vertical="center" wrapText="1" shrinkToFit="1"/>
      <protection locked="0"/>
    </xf>
    <xf numFmtId="0" fontId="6" fillId="0" borderId="285" xfId="1" applyFont="1" applyBorder="1">
      <alignment vertical="center"/>
    </xf>
    <xf numFmtId="0" fontId="6" fillId="0" borderId="281" xfId="1" applyFont="1" applyBorder="1">
      <alignment vertical="center"/>
    </xf>
    <xf numFmtId="0" fontId="6" fillId="0" borderId="286" xfId="1" applyFont="1" applyBorder="1">
      <alignment vertical="center"/>
    </xf>
    <xf numFmtId="0" fontId="7" fillId="15" borderId="280" xfId="1" applyFont="1" applyFill="1" applyBorder="1" applyAlignment="1">
      <alignment horizontal="left" vertical="center" shrinkToFit="1"/>
    </xf>
    <xf numFmtId="0" fontId="7" fillId="15" borderId="281" xfId="1" applyFont="1" applyFill="1" applyBorder="1" applyAlignment="1">
      <alignment horizontal="left" vertical="center" shrinkToFit="1"/>
    </xf>
    <xf numFmtId="0" fontId="7" fillId="15" borderId="287" xfId="1" applyFont="1" applyFill="1" applyBorder="1" applyAlignment="1">
      <alignment horizontal="left" vertical="center" shrinkToFit="1"/>
    </xf>
    <xf numFmtId="0" fontId="12" fillId="3" borderId="55" xfId="1" applyFont="1" applyFill="1" applyBorder="1" applyAlignment="1" applyProtection="1">
      <alignment horizontal="center" vertical="center"/>
      <protection locked="0"/>
    </xf>
    <xf numFmtId="0" fontId="12" fillId="3" borderId="56" xfId="1" applyFont="1" applyFill="1" applyBorder="1" applyAlignment="1" applyProtection="1">
      <alignment horizontal="center" vertical="center"/>
      <protection locked="0"/>
    </xf>
    <xf numFmtId="0" fontId="12" fillId="3" borderId="68" xfId="1" applyFont="1" applyFill="1" applyBorder="1" applyAlignment="1" applyProtection="1">
      <alignment horizontal="center" vertical="center"/>
      <protection locked="0"/>
    </xf>
    <xf numFmtId="0" fontId="12" fillId="3" borderId="212" xfId="1" applyFont="1" applyFill="1" applyBorder="1" applyAlignment="1" applyProtection="1">
      <alignment horizontal="center" vertical="center"/>
      <protection locked="0"/>
    </xf>
    <xf numFmtId="0" fontId="12" fillId="3" borderId="213" xfId="1" applyFont="1" applyFill="1" applyBorder="1" applyAlignment="1" applyProtection="1">
      <alignment horizontal="center" vertical="center"/>
      <protection locked="0"/>
    </xf>
    <xf numFmtId="0" fontId="12" fillId="3" borderId="214" xfId="1" applyFont="1" applyFill="1" applyBorder="1" applyAlignment="1" applyProtection="1">
      <alignment horizontal="center" vertical="center"/>
      <protection locked="0"/>
    </xf>
    <xf numFmtId="0" fontId="12" fillId="0" borderId="20" xfId="1" applyFont="1" applyBorder="1" applyAlignment="1">
      <alignment horizontal="distributed" vertical="center"/>
    </xf>
    <xf numFmtId="0" fontId="12" fillId="3" borderId="17" xfId="1" applyFont="1" applyFill="1" applyBorder="1" applyAlignment="1" applyProtection="1">
      <alignment horizontal="center" vertical="center"/>
      <protection locked="0"/>
    </xf>
    <xf numFmtId="0" fontId="12" fillId="3" borderId="18" xfId="1" applyFont="1" applyFill="1" applyBorder="1" applyAlignment="1" applyProtection="1">
      <alignment horizontal="center" vertical="center"/>
      <protection locked="0"/>
    </xf>
    <xf numFmtId="0" fontId="12" fillId="5" borderId="111" xfId="1" applyFont="1" applyFill="1" applyBorder="1" applyAlignment="1" applyProtection="1">
      <alignment horizontal="center" vertical="center"/>
      <protection locked="0"/>
    </xf>
    <xf numFmtId="0" fontId="33" fillId="14" borderId="14" xfId="1" applyFont="1" applyFill="1" applyBorder="1" applyAlignment="1" applyProtection="1">
      <alignment horizontal="center" vertical="center" shrinkToFit="1"/>
      <protection locked="0"/>
    </xf>
    <xf numFmtId="0" fontId="33" fillId="14" borderId="12" xfId="1" applyFont="1" applyFill="1" applyBorder="1" applyAlignment="1" applyProtection="1">
      <alignment horizontal="center" vertical="center" shrinkToFit="1"/>
      <protection locked="0"/>
    </xf>
    <xf numFmtId="0" fontId="33" fillId="14" borderId="13" xfId="1" applyFont="1" applyFill="1" applyBorder="1" applyAlignment="1" applyProtection="1">
      <alignment horizontal="center" vertical="center" shrinkToFit="1"/>
      <protection locked="0"/>
    </xf>
    <xf numFmtId="0" fontId="12" fillId="0" borderId="27" xfId="1" applyFont="1" applyBorder="1" applyAlignment="1">
      <alignment horizontal="distributed" vertical="center"/>
    </xf>
    <xf numFmtId="0" fontId="30" fillId="0" borderId="17" xfId="1" applyFont="1" applyBorder="1" applyAlignment="1">
      <alignment horizontal="left" vertical="top" wrapText="1"/>
    </xf>
    <xf numFmtId="0" fontId="30" fillId="0" borderId="18" xfId="1" applyFont="1" applyBorder="1" applyAlignment="1">
      <alignment horizontal="left" vertical="top" wrapText="1"/>
    </xf>
    <xf numFmtId="0" fontId="30" fillId="0" borderId="19" xfId="1" applyFont="1" applyBorder="1" applyAlignment="1">
      <alignment horizontal="left" vertical="top" wrapText="1"/>
    </xf>
    <xf numFmtId="0" fontId="30" fillId="0" borderId="39" xfId="1" applyFont="1" applyBorder="1" applyAlignment="1">
      <alignment horizontal="left" vertical="top" wrapText="1"/>
    </xf>
    <xf numFmtId="0" fontId="30" fillId="0" borderId="40" xfId="1" applyFont="1" applyBorder="1" applyAlignment="1">
      <alignment horizontal="left" vertical="top" wrapText="1"/>
    </xf>
    <xf numFmtId="0" fontId="30" fillId="0" borderId="41" xfId="1" applyFont="1" applyBorder="1" applyAlignment="1">
      <alignment horizontal="left" vertical="top" wrapText="1"/>
    </xf>
    <xf numFmtId="0" fontId="30" fillId="0" borderId="42" xfId="1" applyFont="1" applyBorder="1" applyAlignment="1">
      <alignment horizontal="left" vertical="top" wrapText="1"/>
    </xf>
    <xf numFmtId="0" fontId="30" fillId="0" borderId="43" xfId="1" applyFont="1" applyBorder="1" applyAlignment="1">
      <alignment horizontal="left" vertical="top" wrapText="1"/>
    </xf>
    <xf numFmtId="0" fontId="30" fillId="0" borderId="44" xfId="1" applyFont="1" applyBorder="1" applyAlignment="1">
      <alignment horizontal="left" vertical="top" wrapText="1"/>
    </xf>
    <xf numFmtId="0" fontId="12" fillId="0" borderId="17" xfId="1" applyFont="1" applyBorder="1" applyAlignment="1">
      <alignment horizontal="left" vertical="center"/>
    </xf>
    <xf numFmtId="0" fontId="12" fillId="0" borderId="18" xfId="1" applyFont="1" applyBorder="1" applyAlignment="1">
      <alignment horizontal="left" vertical="center"/>
    </xf>
    <xf numFmtId="0" fontId="12" fillId="0" borderId="19" xfId="1" applyFont="1" applyBorder="1" applyAlignment="1">
      <alignment horizontal="left" vertical="center"/>
    </xf>
    <xf numFmtId="0" fontId="12" fillId="0" borderId="36" xfId="1" applyFont="1" applyBorder="1" applyAlignment="1">
      <alignment horizontal="distributed" vertical="center"/>
    </xf>
    <xf numFmtId="0" fontId="30" fillId="0" borderId="42" xfId="1" applyFont="1" applyBorder="1" applyAlignment="1">
      <alignment horizontal="left" vertical="top"/>
    </xf>
    <xf numFmtId="0" fontId="30" fillId="0" borderId="43" xfId="1" applyFont="1" applyBorder="1" applyAlignment="1">
      <alignment horizontal="left" vertical="top"/>
    </xf>
    <xf numFmtId="0" fontId="30" fillId="0" borderId="44" xfId="1" applyFont="1" applyBorder="1" applyAlignment="1">
      <alignment horizontal="left" vertical="top"/>
    </xf>
    <xf numFmtId="0" fontId="30" fillId="0" borderId="39" xfId="1" applyFont="1" applyBorder="1" applyAlignment="1">
      <alignment horizontal="left" vertical="top"/>
    </xf>
    <xf numFmtId="0" fontId="30" fillId="0" borderId="40" xfId="1" applyFont="1" applyBorder="1" applyAlignment="1">
      <alignment horizontal="left" vertical="top"/>
    </xf>
    <xf numFmtId="0" fontId="30" fillId="0" borderId="41" xfId="1" applyFont="1" applyBorder="1" applyAlignment="1">
      <alignment horizontal="left" vertical="top"/>
    </xf>
    <xf numFmtId="0" fontId="12" fillId="0" borderId="9" xfId="1" applyFont="1" applyBorder="1" applyAlignment="1">
      <alignment horizontal="left" vertical="top"/>
    </xf>
    <xf numFmtId="0" fontId="12" fillId="0" borderId="7" xfId="1" applyFont="1" applyBorder="1" applyAlignment="1">
      <alignment horizontal="left" vertical="top"/>
    </xf>
    <xf numFmtId="0" fontId="12" fillId="0" borderId="8" xfId="1" applyFont="1" applyBorder="1" applyAlignment="1">
      <alignment horizontal="left" vertical="top"/>
    </xf>
    <xf numFmtId="0" fontId="12" fillId="21" borderId="12" xfId="1" applyFont="1" applyFill="1" applyBorder="1" applyAlignment="1">
      <alignment horizontal="center" vertical="center"/>
    </xf>
    <xf numFmtId="0" fontId="12" fillId="21" borderId="183" xfId="1" applyFont="1" applyFill="1" applyBorder="1" applyAlignment="1">
      <alignment horizontal="center" vertical="center"/>
    </xf>
    <xf numFmtId="0" fontId="12" fillId="0" borderId="39" xfId="1" applyFont="1" applyBorder="1" applyAlignment="1">
      <alignment horizontal="center" vertical="center" shrinkToFit="1"/>
    </xf>
    <xf numFmtId="0" fontId="12" fillId="0" borderId="40" xfId="1" applyFont="1" applyBorder="1" applyAlignment="1">
      <alignment horizontal="center" vertical="center" shrinkToFit="1"/>
    </xf>
    <xf numFmtId="0" fontId="12" fillId="0" borderId="41" xfId="1" applyFont="1" applyBorder="1" applyAlignment="1">
      <alignment horizontal="center" vertical="center" shrinkToFit="1"/>
    </xf>
    <xf numFmtId="0" fontId="12" fillId="0" borderId="36" xfId="1" applyFont="1" applyBorder="1" applyAlignment="1">
      <alignment horizontal="center" vertical="center"/>
    </xf>
    <xf numFmtId="0" fontId="5" fillId="0" borderId="43" xfId="1" applyFont="1" applyBorder="1" applyAlignment="1">
      <alignment horizontal="distributed" vertical="center"/>
    </xf>
    <xf numFmtId="0" fontId="5" fillId="0" borderId="44" xfId="1" applyFont="1" applyBorder="1" applyAlignment="1">
      <alignment horizontal="distributed" vertical="center"/>
    </xf>
    <xf numFmtId="0" fontId="5" fillId="0" borderId="7" xfId="1" applyFont="1" applyBorder="1" applyAlignment="1">
      <alignment horizontal="distributed" vertical="center"/>
    </xf>
    <xf numFmtId="0" fontId="5" fillId="0" borderId="8" xfId="1" applyFont="1" applyBorder="1" applyAlignment="1">
      <alignment horizontal="distributed" vertical="center"/>
    </xf>
    <xf numFmtId="0" fontId="12" fillId="3" borderId="41" xfId="1" applyFont="1" applyFill="1" applyBorder="1" applyAlignment="1" applyProtection="1">
      <alignment horizontal="center" vertical="center"/>
      <protection locked="0"/>
    </xf>
    <xf numFmtId="0" fontId="12" fillId="0" borderId="55" xfId="1" applyFont="1" applyBorder="1" applyAlignment="1">
      <alignment horizontal="left" vertical="center"/>
    </xf>
    <xf numFmtId="0" fontId="12" fillId="0" borderId="56" xfId="1" applyFont="1" applyBorder="1" applyAlignment="1">
      <alignment horizontal="left" vertical="center"/>
    </xf>
    <xf numFmtId="0" fontId="12" fillId="0" borderId="68" xfId="1" applyFont="1" applyBorder="1" applyAlignment="1">
      <alignment horizontal="left" vertical="center"/>
    </xf>
    <xf numFmtId="0" fontId="5" fillId="0" borderId="0" xfId="1" applyFont="1" applyAlignment="1">
      <alignment horizontal="distributed" vertical="center"/>
    </xf>
    <xf numFmtId="0" fontId="5" fillId="0" borderId="35" xfId="1" applyFont="1" applyBorder="1" applyAlignment="1">
      <alignment horizontal="distributed" vertical="center"/>
    </xf>
    <xf numFmtId="0" fontId="5" fillId="0" borderId="40" xfId="1" applyFont="1" applyBorder="1" applyAlignment="1">
      <alignment horizontal="distributed" vertical="center"/>
    </xf>
    <xf numFmtId="0" fontId="5" fillId="0" borderId="41" xfId="1" applyFont="1" applyBorder="1" applyAlignment="1">
      <alignment horizontal="distributed" vertical="center"/>
    </xf>
    <xf numFmtId="0" fontId="12" fillId="0" borderId="42" xfId="1" applyFont="1" applyBorder="1" applyAlignment="1">
      <alignment horizontal="left" vertical="top"/>
    </xf>
    <xf numFmtId="0" fontId="12" fillId="0" borderId="43" xfId="1" applyFont="1" applyBorder="1" applyAlignment="1">
      <alignment horizontal="left" vertical="top"/>
    </xf>
    <xf numFmtId="0" fontId="12" fillId="0" borderId="44" xfId="1" applyFont="1" applyBorder="1" applyAlignment="1">
      <alignment horizontal="left" vertical="top"/>
    </xf>
    <xf numFmtId="0" fontId="12" fillId="0" borderId="39" xfId="1" applyFont="1" applyBorder="1" applyAlignment="1">
      <alignment horizontal="left" vertical="top"/>
    </xf>
    <xf numFmtId="0" fontId="17" fillId="0" borderId="78" xfId="1" applyFont="1" applyBorder="1" applyAlignment="1">
      <alignment horizontal="left" vertical="center"/>
    </xf>
    <xf numFmtId="0" fontId="12" fillId="21" borderId="14" xfId="1" applyFont="1" applyFill="1" applyBorder="1" applyAlignment="1">
      <alignment horizontal="center" vertical="center"/>
    </xf>
    <xf numFmtId="0" fontId="12" fillId="0" borderId="39" xfId="1" applyFont="1" applyBorder="1" applyAlignment="1">
      <alignment horizontal="left" vertical="center"/>
    </xf>
    <xf numFmtId="0" fontId="12" fillId="0" borderId="198" xfId="1" applyFont="1" applyBorder="1" applyAlignment="1">
      <alignment horizontal="center" vertical="top"/>
    </xf>
    <xf numFmtId="0" fontId="12" fillId="0" borderId="89" xfId="1" applyFont="1" applyBorder="1" applyAlignment="1">
      <alignment horizontal="center" vertical="top"/>
    </xf>
    <xf numFmtId="0" fontId="12" fillId="0" borderId="196" xfId="1" applyFont="1" applyBorder="1" applyAlignment="1">
      <alignment horizontal="center" vertical="top"/>
    </xf>
    <xf numFmtId="0" fontId="12" fillId="0" borderId="111" xfId="1" applyFont="1" applyBorder="1" applyAlignment="1">
      <alignment horizontal="center" vertical="top"/>
    </xf>
    <xf numFmtId="0" fontId="30" fillId="0" borderId="89" xfId="1" applyFont="1" applyBorder="1" applyAlignment="1">
      <alignment horizontal="center" vertical="top" wrapText="1"/>
    </xf>
    <xf numFmtId="0" fontId="30" fillId="0" borderId="89" xfId="1" applyFont="1" applyBorder="1" applyAlignment="1">
      <alignment horizontal="center" vertical="top"/>
    </xf>
    <xf numFmtId="0" fontId="30" fillId="0" borderId="111" xfId="1" applyFont="1" applyBorder="1" applyAlignment="1">
      <alignment horizontal="center" vertical="top"/>
    </xf>
    <xf numFmtId="0" fontId="17" fillId="0" borderId="61" xfId="1" applyFont="1" applyBorder="1" applyAlignment="1">
      <alignment horizontal="left" vertical="center"/>
    </xf>
    <xf numFmtId="0" fontId="17" fillId="0" borderId="51" xfId="1" applyFont="1" applyBorder="1" applyAlignment="1">
      <alignment horizontal="left" vertical="center"/>
    </xf>
    <xf numFmtId="0" fontId="17" fillId="0" borderId="67" xfId="1" applyFont="1" applyBorder="1" applyAlignment="1">
      <alignment horizontal="left" vertical="center"/>
    </xf>
    <xf numFmtId="0" fontId="30" fillId="0" borderId="55" xfId="1" applyFont="1" applyBorder="1" applyAlignment="1">
      <alignment horizontal="right" vertical="center"/>
    </xf>
    <xf numFmtId="0" fontId="30" fillId="0" borderId="56" xfId="1" applyFont="1" applyBorder="1" applyAlignment="1">
      <alignment horizontal="right" vertical="center"/>
    </xf>
    <xf numFmtId="0" fontId="30" fillId="0" borderId="68" xfId="1" applyFont="1" applyBorder="1" applyAlignment="1">
      <alignment horizontal="right" vertical="center"/>
    </xf>
    <xf numFmtId="0" fontId="17" fillId="0" borderId="49" xfId="1" applyFont="1" applyBorder="1" applyAlignment="1">
      <alignment horizontal="distributed" vertical="center" wrapText="1"/>
    </xf>
    <xf numFmtId="0" fontId="17" fillId="0" borderId="43" xfId="1" applyFont="1" applyBorder="1" applyAlignment="1">
      <alignment horizontal="distributed" vertical="center" wrapText="1"/>
    </xf>
    <xf numFmtId="0" fontId="17" fillId="0" borderId="44" xfId="1" applyFont="1" applyBorder="1" applyAlignment="1">
      <alignment horizontal="distributed" vertical="center" wrapText="1"/>
    </xf>
    <xf numFmtId="0" fontId="17" fillId="0" borderId="37" xfId="1" applyFont="1" applyBorder="1" applyAlignment="1">
      <alignment horizontal="distributed" vertical="center" wrapText="1"/>
    </xf>
    <xf numFmtId="0" fontId="17" fillId="0" borderId="0" xfId="1" applyFont="1" applyAlignment="1">
      <alignment horizontal="distributed" vertical="center" wrapText="1"/>
    </xf>
    <xf numFmtId="0" fontId="17" fillId="0" borderId="35" xfId="1" applyFont="1" applyBorder="1" applyAlignment="1">
      <alignment horizontal="distributed" vertical="center" wrapText="1"/>
    </xf>
    <xf numFmtId="0" fontId="17" fillId="0" borderId="42" xfId="19" applyFont="1" applyBorder="1" applyAlignment="1">
      <alignment horizontal="distributed" vertical="top"/>
    </xf>
    <xf numFmtId="0" fontId="17" fillId="0" borderId="43" xfId="19" applyFont="1" applyBorder="1" applyAlignment="1">
      <alignment horizontal="distributed" vertical="top"/>
    </xf>
    <xf numFmtId="0" fontId="17" fillId="0" borderId="44" xfId="19" applyFont="1" applyBorder="1" applyAlignment="1">
      <alignment horizontal="distributed" vertical="top"/>
    </xf>
    <xf numFmtId="0" fontId="12" fillId="0" borderId="49" xfId="1" applyFont="1" applyBorder="1" applyAlignment="1">
      <alignment horizontal="distributed" vertical="top" wrapText="1"/>
    </xf>
    <xf numFmtId="0" fontId="12" fillId="0" borderId="43" xfId="1" applyFont="1" applyBorder="1" applyAlignment="1">
      <alignment horizontal="distributed" vertical="top" wrapText="1"/>
    </xf>
    <xf numFmtId="0" fontId="12" fillId="0" borderId="44" xfId="1" applyFont="1" applyBorder="1" applyAlignment="1">
      <alignment horizontal="distributed" vertical="top" wrapText="1"/>
    </xf>
    <xf numFmtId="0" fontId="12" fillId="0" borderId="57" xfId="1" applyFont="1" applyBorder="1" applyAlignment="1">
      <alignment horizontal="distributed" vertical="top" wrapText="1"/>
    </xf>
    <xf numFmtId="0" fontId="12" fillId="0" borderId="40" xfId="1" applyFont="1" applyBorder="1" applyAlignment="1">
      <alignment horizontal="distributed" vertical="top" wrapText="1"/>
    </xf>
    <xf numFmtId="0" fontId="12" fillId="0" borderId="41" xfId="1" applyFont="1" applyBorder="1" applyAlignment="1">
      <alignment horizontal="distributed" vertical="top" wrapText="1"/>
    </xf>
    <xf numFmtId="0" fontId="30" fillId="0" borderId="42" xfId="1" applyFont="1" applyBorder="1" applyAlignment="1">
      <alignment horizontal="distributed" vertical="center"/>
    </xf>
    <xf numFmtId="0" fontId="30" fillId="0" borderId="43" xfId="1" applyFont="1" applyBorder="1" applyAlignment="1">
      <alignment horizontal="distributed" vertical="center"/>
    </xf>
    <xf numFmtId="0" fontId="30" fillId="0" borderId="44" xfId="1" applyFont="1" applyBorder="1" applyAlignment="1">
      <alignment horizontal="distributed" vertical="center"/>
    </xf>
    <xf numFmtId="0" fontId="30" fillId="0" borderId="31" xfId="1" applyFont="1" applyBorder="1" applyAlignment="1">
      <alignment horizontal="distributed" vertical="center"/>
    </xf>
    <xf numFmtId="0" fontId="30" fillId="0" borderId="0" xfId="1" applyFont="1" applyAlignment="1">
      <alignment horizontal="distributed" vertical="center"/>
    </xf>
    <xf numFmtId="0" fontId="30" fillId="0" borderId="35" xfId="1" applyFont="1" applyBorder="1" applyAlignment="1">
      <alignment horizontal="distributed" vertical="center"/>
    </xf>
    <xf numFmtId="0" fontId="30" fillId="0" borderId="9" xfId="1" applyFont="1" applyBorder="1" applyAlignment="1">
      <alignment horizontal="distributed" vertical="top"/>
    </xf>
    <xf numFmtId="0" fontId="30" fillId="0" borderId="7" xfId="1" applyFont="1" applyBorder="1" applyAlignment="1">
      <alignment horizontal="distributed" vertical="top"/>
    </xf>
    <xf numFmtId="0" fontId="30" fillId="0" borderId="8" xfId="1" applyFont="1" applyBorder="1" applyAlignment="1">
      <alignment horizontal="distributed" vertical="top"/>
    </xf>
    <xf numFmtId="0" fontId="17" fillId="0" borderId="49" xfId="19" applyFont="1" applyBorder="1" applyAlignment="1">
      <alignment horizontal="distributed" vertical="top" wrapText="1"/>
    </xf>
    <xf numFmtId="0" fontId="17" fillId="0" borderId="43" xfId="19" applyFont="1" applyBorder="1" applyAlignment="1">
      <alignment horizontal="distributed" vertical="top" wrapText="1"/>
    </xf>
    <xf numFmtId="0" fontId="17" fillId="0" borderId="44" xfId="19" applyFont="1" applyBorder="1" applyAlignment="1">
      <alignment horizontal="distributed" vertical="top" wrapText="1"/>
    </xf>
    <xf numFmtId="0" fontId="17" fillId="0" borderId="37" xfId="19" applyFont="1" applyBorder="1" applyAlignment="1">
      <alignment horizontal="distributed" vertical="top" wrapText="1"/>
    </xf>
    <xf numFmtId="0" fontId="17" fillId="0" borderId="0" xfId="19" applyFont="1" applyAlignment="1">
      <alignment horizontal="distributed" vertical="top" wrapText="1"/>
    </xf>
    <xf numFmtId="0" fontId="17" fillId="0" borderId="35" xfId="19" applyFont="1" applyBorder="1" applyAlignment="1">
      <alignment horizontal="distributed" vertical="top" wrapText="1"/>
    </xf>
    <xf numFmtId="0" fontId="17" fillId="0" borderId="57" xfId="19" applyFont="1" applyBorder="1" applyAlignment="1">
      <alignment horizontal="distributed" vertical="top" wrapText="1"/>
    </xf>
    <xf numFmtId="0" fontId="17" fillId="0" borderId="40" xfId="19" applyFont="1" applyBorder="1" applyAlignment="1">
      <alignment horizontal="distributed" vertical="top" wrapText="1"/>
    </xf>
    <xf numFmtId="0" fontId="17" fillId="0" borderId="41" xfId="19" applyFont="1" applyBorder="1" applyAlignment="1">
      <alignment horizontal="distributed" vertical="top" wrapText="1"/>
    </xf>
    <xf numFmtId="0" fontId="17" fillId="0" borderId="292" xfId="19" applyFont="1" applyBorder="1" applyAlignment="1">
      <alignment horizontal="right" vertical="center"/>
    </xf>
    <xf numFmtId="0" fontId="17" fillId="0" borderId="83" xfId="19" applyFont="1" applyBorder="1" applyAlignment="1">
      <alignment horizontal="right" vertical="center"/>
    </xf>
    <xf numFmtId="0" fontId="17" fillId="0" borderId="293" xfId="1" applyFont="1" applyBorder="1" applyAlignment="1">
      <alignment horizontal="left" vertical="center"/>
    </xf>
    <xf numFmtId="0" fontId="17" fillId="0" borderId="87" xfId="1" applyFont="1" applyBorder="1" applyAlignment="1">
      <alignment horizontal="left" vertical="center"/>
    </xf>
    <xf numFmtId="182" fontId="12" fillId="21" borderId="294" xfId="1" applyNumberFormat="1" applyFont="1" applyFill="1" applyBorder="1" applyAlignment="1">
      <alignment horizontal="center" vertical="center"/>
    </xf>
    <xf numFmtId="182" fontId="12" fillId="21" borderId="295" xfId="1" applyNumberFormat="1" applyFont="1" applyFill="1" applyBorder="1" applyAlignment="1">
      <alignment horizontal="center" vertical="center"/>
    </xf>
    <xf numFmtId="0" fontId="12" fillId="0" borderId="61" xfId="1" applyFont="1" applyBorder="1" applyAlignment="1">
      <alignment horizontal="left" vertical="center"/>
    </xf>
    <xf numFmtId="0" fontId="12" fillId="0" borderId="51" xfId="1" applyFont="1" applyBorder="1" applyAlignment="1">
      <alignment horizontal="left" vertical="center"/>
    </xf>
    <xf numFmtId="0" fontId="12" fillId="0" borderId="67" xfId="1" applyFont="1" applyBorder="1" applyAlignment="1">
      <alignment horizontal="left" vertical="center"/>
    </xf>
    <xf numFmtId="0" fontId="12" fillId="0" borderId="42" xfId="1" applyFont="1" applyBorder="1" applyAlignment="1">
      <alignment horizontal="distributed" vertical="center" shrinkToFit="1"/>
    </xf>
    <xf numFmtId="0" fontId="12" fillId="0" borderId="43" xfId="1" applyFont="1" applyBorder="1" applyAlignment="1">
      <alignment horizontal="distributed" vertical="center" shrinkToFit="1"/>
    </xf>
    <xf numFmtId="0" fontId="12" fillId="0" borderId="44" xfId="1" applyFont="1" applyBorder="1" applyAlignment="1">
      <alignment horizontal="distributed" vertical="center" shrinkToFit="1"/>
    </xf>
    <xf numFmtId="0" fontId="12" fillId="0" borderId="42" xfId="1" applyFont="1" applyBorder="1" applyAlignment="1">
      <alignment horizontal="left" vertical="center"/>
    </xf>
    <xf numFmtId="0" fontId="12" fillId="0" borderId="31" xfId="1" applyFont="1" applyBorder="1" applyAlignment="1">
      <alignment horizontal="distributed" vertical="center" shrinkToFit="1"/>
    </xf>
    <xf numFmtId="0" fontId="12" fillId="0" borderId="0" xfId="1" applyFont="1" applyAlignment="1">
      <alignment horizontal="distributed" vertical="center" shrinkToFit="1"/>
    </xf>
    <xf numFmtId="0" fontId="12" fillId="0" borderId="35" xfId="1" applyFont="1" applyBorder="1" applyAlignment="1">
      <alignment horizontal="distributed" vertical="center" shrinkToFit="1"/>
    </xf>
    <xf numFmtId="0" fontId="12" fillId="0" borderId="55" xfId="1" applyFont="1" applyBorder="1" applyAlignment="1">
      <alignment horizontal="left" vertical="top"/>
    </xf>
    <xf numFmtId="0" fontId="12" fillId="0" borderId="56" xfId="1" applyFont="1" applyBorder="1" applyAlignment="1">
      <alignment horizontal="left" vertical="top"/>
    </xf>
    <xf numFmtId="0" fontId="12" fillId="0" borderId="68" xfId="1" applyFont="1" applyBorder="1" applyAlignment="1">
      <alignment horizontal="left" vertical="top"/>
    </xf>
    <xf numFmtId="0" fontId="12" fillId="0" borderId="53" xfId="1" applyFont="1" applyBorder="1" applyAlignment="1">
      <alignment horizontal="left" vertical="top"/>
    </xf>
    <xf numFmtId="0" fontId="12" fillId="0" borderId="32" xfId="1" applyFont="1" applyBorder="1" applyAlignment="1">
      <alignment horizontal="left" vertical="top"/>
    </xf>
    <xf numFmtId="0" fontId="12" fillId="0" borderId="33" xfId="1" applyFont="1" applyBorder="1" applyAlignment="1">
      <alignment horizontal="left" vertical="top"/>
    </xf>
    <xf numFmtId="0" fontId="12" fillId="0" borderId="9" xfId="1" applyFont="1" applyBorder="1" applyAlignment="1">
      <alignment horizontal="left" vertical="center"/>
    </xf>
    <xf numFmtId="0" fontId="12" fillId="0" borderId="7" xfId="1" applyFont="1" applyBorder="1" applyAlignment="1">
      <alignment horizontal="left" vertical="center"/>
    </xf>
    <xf numFmtId="0" fontId="12" fillId="0" borderId="8" xfId="1" applyFont="1" applyBorder="1" applyAlignment="1">
      <alignment horizontal="left" vertical="center"/>
    </xf>
    <xf numFmtId="0" fontId="17" fillId="0" borderId="42" xfId="1" applyFont="1" applyBorder="1" applyAlignment="1">
      <alignment horizontal="distributed" vertical="top" wrapText="1"/>
    </xf>
    <xf numFmtId="0" fontId="17" fillId="0" borderId="43" xfId="1" applyFont="1" applyBorder="1" applyAlignment="1">
      <alignment horizontal="distributed" vertical="top"/>
    </xf>
    <xf numFmtId="0" fontId="17" fillId="0" borderId="44" xfId="1" applyFont="1" applyBorder="1" applyAlignment="1">
      <alignment horizontal="distributed" vertical="top"/>
    </xf>
    <xf numFmtId="0" fontId="17" fillId="0" borderId="31" xfId="1" applyFont="1" applyBorder="1" applyAlignment="1">
      <alignment horizontal="distributed" vertical="top"/>
    </xf>
    <xf numFmtId="0" fontId="17" fillId="0" borderId="0" xfId="1" applyFont="1" applyBorder="1" applyAlignment="1">
      <alignment horizontal="distributed" vertical="top"/>
    </xf>
    <xf numFmtId="0" fontId="17" fillId="0" borderId="35" xfId="1" applyFont="1" applyBorder="1" applyAlignment="1">
      <alignment horizontal="distributed" vertical="top"/>
    </xf>
    <xf numFmtId="0" fontId="17" fillId="0" borderId="78" xfId="1" applyFont="1" applyBorder="1" applyAlignment="1">
      <alignment horizontal="left" vertical="center" shrinkToFit="1"/>
    </xf>
    <xf numFmtId="182" fontId="12" fillId="21" borderId="55" xfId="1" applyNumberFormat="1" applyFont="1" applyFill="1" applyBorder="1" applyAlignment="1">
      <alignment horizontal="center" vertical="center"/>
    </xf>
    <xf numFmtId="182" fontId="12" fillId="21" borderId="56" xfId="1" applyNumberFormat="1" applyFont="1" applyFill="1" applyBorder="1" applyAlignment="1">
      <alignment horizontal="center" vertical="center"/>
    </xf>
    <xf numFmtId="182" fontId="12" fillId="21" borderId="83" xfId="1" applyNumberFormat="1" applyFont="1" applyFill="1" applyBorder="1" applyAlignment="1">
      <alignment horizontal="center" vertical="center"/>
    </xf>
    <xf numFmtId="182" fontId="12" fillId="21" borderId="68" xfId="1" applyNumberFormat="1" applyFont="1" applyFill="1" applyBorder="1" applyAlignment="1">
      <alignment horizontal="center" vertical="center"/>
    </xf>
    <xf numFmtId="0" fontId="31" fillId="0" borderId="31" xfId="1" applyFont="1" applyBorder="1" applyAlignment="1">
      <alignment horizontal="center" vertical="center" wrapText="1"/>
    </xf>
    <xf numFmtId="0" fontId="31" fillId="0" borderId="38" xfId="1" applyFont="1" applyBorder="1" applyAlignment="1">
      <alignment horizontal="center" vertical="center" wrapText="1"/>
    </xf>
    <xf numFmtId="0" fontId="17" fillId="0" borderId="0" xfId="1" applyFont="1" applyAlignment="1">
      <alignment horizontal="center" vertical="center" wrapText="1"/>
    </xf>
    <xf numFmtId="0" fontId="17" fillId="0" borderId="35" xfId="1" applyFont="1" applyBorder="1" applyAlignment="1">
      <alignment horizontal="center" vertical="center" wrapText="1"/>
    </xf>
    <xf numFmtId="0" fontId="17" fillId="0" borderId="42" xfId="1" applyFont="1" applyBorder="1" applyAlignment="1">
      <alignment horizontal="distributed" vertical="top"/>
    </xf>
    <xf numFmtId="0" fontId="17" fillId="0" borderId="0" xfId="1" applyFont="1" applyAlignment="1">
      <alignment horizontal="distributed" vertical="top"/>
    </xf>
    <xf numFmtId="0" fontId="17" fillId="0" borderId="39" xfId="1" applyFont="1" applyBorder="1" applyAlignment="1">
      <alignment horizontal="distributed" vertical="top"/>
    </xf>
    <xf numFmtId="0" fontId="17" fillId="0" borderId="40" xfId="1" applyFont="1" applyBorder="1" applyAlignment="1">
      <alignment horizontal="distributed" vertical="top"/>
    </xf>
    <xf numFmtId="0" fontId="17" fillId="0" borderId="41" xfId="1" applyFont="1" applyBorder="1" applyAlignment="1">
      <alignment horizontal="distributed" vertical="top"/>
    </xf>
    <xf numFmtId="0" fontId="31" fillId="0" borderId="42" xfId="1" applyFont="1" applyBorder="1" applyAlignment="1">
      <alignment horizontal="left" vertical="top" wrapText="1"/>
    </xf>
    <xf numFmtId="0" fontId="31" fillId="0" borderId="43" xfId="1" applyFont="1" applyBorder="1" applyAlignment="1">
      <alignment horizontal="left" vertical="top" wrapText="1"/>
    </xf>
    <xf numFmtId="0" fontId="31" fillId="0" borderId="44" xfId="1" applyFont="1" applyBorder="1" applyAlignment="1">
      <alignment horizontal="left" vertical="top" wrapText="1"/>
    </xf>
    <xf numFmtId="0" fontId="31" fillId="0" borderId="31" xfId="1" applyFont="1" applyBorder="1" applyAlignment="1">
      <alignment horizontal="left" vertical="top" wrapText="1"/>
    </xf>
    <xf numFmtId="0" fontId="31" fillId="0" borderId="0" xfId="1" applyFont="1" applyAlignment="1">
      <alignment horizontal="left" vertical="top" wrapText="1"/>
    </xf>
    <xf numFmtId="0" fontId="31" fillId="0" borderId="35" xfId="1" applyFont="1" applyBorder="1" applyAlignment="1">
      <alignment horizontal="left" vertical="top" wrapText="1"/>
    </xf>
    <xf numFmtId="0" fontId="31" fillId="0" borderId="39" xfId="1" applyFont="1" applyBorder="1" applyAlignment="1">
      <alignment horizontal="left" vertical="top" wrapText="1"/>
    </xf>
    <xf numFmtId="0" fontId="31" fillId="0" borderId="40" xfId="1" applyFont="1" applyBorder="1" applyAlignment="1">
      <alignment horizontal="left" vertical="top" wrapText="1"/>
    </xf>
    <xf numFmtId="0" fontId="31" fillId="0" borderId="41" xfId="1" applyFont="1" applyBorder="1" applyAlignment="1">
      <alignment horizontal="left" vertical="top" wrapText="1"/>
    </xf>
    <xf numFmtId="0" fontId="12" fillId="0" borderId="197" xfId="1" applyFont="1" applyBorder="1" applyAlignment="1">
      <alignment horizontal="distributed" vertical="top"/>
    </xf>
    <xf numFmtId="0" fontId="12" fillId="0" borderId="110" xfId="1" applyFont="1" applyBorder="1" applyAlignment="1">
      <alignment horizontal="distributed" vertical="top"/>
    </xf>
    <xf numFmtId="0" fontId="30" fillId="0" borderId="110" xfId="1" applyFont="1" applyBorder="1" applyAlignment="1">
      <alignment horizontal="distributed" vertical="top"/>
    </xf>
    <xf numFmtId="0" fontId="12" fillId="0" borderId="197" xfId="1" applyFont="1" applyBorder="1" applyAlignment="1">
      <alignment horizontal="distributed" vertical="top" wrapText="1"/>
    </xf>
    <xf numFmtId="0" fontId="12" fillId="0" borderId="110" xfId="1" applyFont="1" applyBorder="1" applyAlignment="1">
      <alignment horizontal="distributed" vertical="top" wrapText="1"/>
    </xf>
    <xf numFmtId="0" fontId="30" fillId="0" borderId="110" xfId="1" applyFont="1" applyBorder="1" applyAlignment="1">
      <alignment horizontal="distributed" vertical="top" wrapText="1"/>
    </xf>
    <xf numFmtId="0" fontId="17" fillId="0" borderId="0" xfId="1" applyFont="1" applyAlignment="1">
      <alignment horizontal="center" vertical="center"/>
    </xf>
    <xf numFmtId="0" fontId="12" fillId="21" borderId="42" xfId="1" applyFont="1" applyFill="1" applyBorder="1" applyAlignment="1">
      <alignment horizontal="center" vertical="center" wrapText="1" shrinkToFit="1"/>
    </xf>
    <xf numFmtId="0" fontId="12" fillId="21" borderId="43" xfId="1" applyFont="1" applyFill="1" applyBorder="1" applyAlignment="1">
      <alignment horizontal="center" vertical="center" wrapText="1" shrinkToFit="1"/>
    </xf>
    <xf numFmtId="0" fontId="12" fillId="21" borderId="24" xfId="1" applyFont="1" applyFill="1" applyBorder="1" applyAlignment="1">
      <alignment horizontal="center" vertical="center" wrapText="1" shrinkToFit="1"/>
    </xf>
    <xf numFmtId="0" fontId="12" fillId="21" borderId="25" xfId="1" applyFont="1" applyFill="1" applyBorder="1" applyAlignment="1">
      <alignment horizontal="center" vertical="center" wrapText="1" shrinkToFit="1"/>
    </xf>
    <xf numFmtId="0" fontId="12" fillId="0" borderId="49" xfId="1" applyFont="1" applyBorder="1" applyAlignment="1">
      <alignment horizontal="left" vertical="top"/>
    </xf>
    <xf numFmtId="0" fontId="12" fillId="0" borderId="28" xfId="1" applyFont="1" applyBorder="1" applyAlignment="1">
      <alignment horizontal="left" vertical="top"/>
    </xf>
    <xf numFmtId="0" fontId="12" fillId="0" borderId="25" xfId="1" applyFont="1" applyBorder="1" applyAlignment="1">
      <alignment horizontal="left" vertical="top"/>
    </xf>
    <xf numFmtId="0" fontId="12" fillId="5" borderId="53" xfId="1" applyFont="1" applyFill="1" applyBorder="1" applyAlignment="1" applyProtection="1">
      <alignment horizontal="left" vertical="center" wrapText="1" shrinkToFit="1"/>
      <protection locked="0"/>
    </xf>
    <xf numFmtId="0" fontId="12" fillId="5" borderId="32" xfId="1" applyFont="1" applyFill="1" applyBorder="1" applyAlignment="1" applyProtection="1">
      <alignment horizontal="left" vertical="center" wrapText="1" shrinkToFit="1"/>
      <protection locked="0"/>
    </xf>
    <xf numFmtId="0" fontId="30" fillId="0" borderId="42" xfId="1" applyFont="1" applyBorder="1" applyAlignment="1">
      <alignment horizontal="center" vertical="center"/>
    </xf>
    <xf numFmtId="0" fontId="30" fillId="0" borderId="43" xfId="1" applyFont="1" applyBorder="1" applyAlignment="1">
      <alignment horizontal="center" vertical="center"/>
    </xf>
    <xf numFmtId="0" fontId="30" fillId="0" borderId="44" xfId="1" applyFont="1" applyBorder="1" applyAlignment="1">
      <alignment horizontal="center" vertical="center"/>
    </xf>
    <xf numFmtId="0" fontId="30" fillId="0" borderId="24" xfId="1" applyFont="1" applyBorder="1" applyAlignment="1">
      <alignment horizontal="center" vertical="center"/>
    </xf>
    <xf numFmtId="0" fontId="30" fillId="0" borderId="25" xfId="1" applyFont="1" applyBorder="1" applyAlignment="1">
      <alignment horizontal="center" vertical="center"/>
    </xf>
    <xf numFmtId="0" fontId="30" fillId="0" borderId="26" xfId="1" applyFont="1" applyBorder="1" applyAlignment="1">
      <alignment horizontal="center" vertical="center"/>
    </xf>
    <xf numFmtId="0" fontId="12" fillId="0" borderId="25" xfId="1" applyFont="1" applyBorder="1" applyAlignment="1">
      <alignment horizontal="left" vertical="center" wrapText="1"/>
    </xf>
    <xf numFmtId="0" fontId="12" fillId="21" borderId="110" xfId="1" applyFont="1" applyFill="1" applyBorder="1" applyAlignment="1">
      <alignment horizontal="center" vertical="center" wrapText="1" shrinkToFit="1"/>
    </xf>
    <xf numFmtId="0" fontId="12" fillId="21" borderId="183" xfId="1" applyFont="1" applyFill="1" applyBorder="1" applyAlignment="1">
      <alignment horizontal="center" vertical="center" wrapText="1" shrinkToFit="1"/>
    </xf>
    <xf numFmtId="0" fontId="30" fillId="0" borderId="42" xfId="1" applyFont="1" applyBorder="1" applyAlignment="1">
      <alignment horizontal="distributed" vertical="top" wrapText="1"/>
    </xf>
    <xf numFmtId="0" fontId="30" fillId="0" borderId="43" xfId="1" applyFont="1" applyBorder="1" applyAlignment="1">
      <alignment horizontal="distributed" vertical="top"/>
    </xf>
    <xf numFmtId="0" fontId="30" fillId="0" borderId="44" xfId="1" applyFont="1" applyBorder="1" applyAlignment="1">
      <alignment horizontal="distributed" vertical="top"/>
    </xf>
    <xf numFmtId="0" fontId="30" fillId="0" borderId="31" xfId="1" applyFont="1" applyBorder="1" applyAlignment="1">
      <alignment horizontal="distributed" vertical="top"/>
    </xf>
    <xf numFmtId="0" fontId="30" fillId="0" borderId="0" xfId="1" applyFont="1" applyAlignment="1">
      <alignment horizontal="distributed" vertical="top"/>
    </xf>
    <xf numFmtId="0" fontId="30" fillId="0" borderId="35" xfId="1" applyFont="1" applyBorder="1" applyAlignment="1">
      <alignment horizontal="distributed" vertical="top"/>
    </xf>
    <xf numFmtId="0" fontId="12" fillId="3" borderId="35" xfId="1" applyFont="1" applyFill="1" applyBorder="1" applyAlignment="1" applyProtection="1">
      <alignment horizontal="center" vertical="center"/>
      <protection locked="0"/>
    </xf>
    <xf numFmtId="0" fontId="12" fillId="3" borderId="199" xfId="1" applyFont="1" applyFill="1" applyBorder="1" applyAlignment="1" applyProtection="1">
      <alignment horizontal="center" vertical="center"/>
      <protection locked="0"/>
    </xf>
    <xf numFmtId="0" fontId="12" fillId="3" borderId="200" xfId="1" applyFont="1" applyFill="1" applyBorder="1" applyAlignment="1" applyProtection="1">
      <alignment horizontal="center" vertical="center"/>
      <protection locked="0"/>
    </xf>
    <xf numFmtId="0" fontId="12" fillId="3" borderId="201" xfId="1" applyFont="1" applyFill="1" applyBorder="1" applyAlignment="1" applyProtection="1">
      <alignment horizontal="center" vertical="center"/>
      <protection locked="0"/>
    </xf>
    <xf numFmtId="0" fontId="30" fillId="3" borderId="110" xfId="1" applyFont="1" applyFill="1" applyBorder="1" applyAlignment="1" applyProtection="1">
      <alignment horizontal="center" vertical="center"/>
      <protection locked="0"/>
    </xf>
    <xf numFmtId="182" fontId="12" fillId="21" borderId="296" xfId="1" applyNumberFormat="1" applyFont="1" applyFill="1" applyBorder="1" applyAlignment="1">
      <alignment horizontal="center" vertical="center"/>
    </xf>
    <xf numFmtId="182" fontId="12" fillId="21" borderId="292" xfId="1" applyNumberFormat="1" applyFont="1" applyFill="1" applyBorder="1" applyAlignment="1">
      <alignment horizontal="center" vertical="center"/>
    </xf>
    <xf numFmtId="0" fontId="12" fillId="5" borderId="83" xfId="1" applyFont="1" applyFill="1" applyBorder="1" applyAlignment="1" applyProtection="1">
      <alignment horizontal="left" vertical="center" wrapText="1" shrinkToFit="1"/>
      <protection locked="0"/>
    </xf>
    <xf numFmtId="183" fontId="12" fillId="21" borderId="55" xfId="1" applyNumberFormat="1" applyFont="1" applyFill="1" applyBorder="1" applyAlignment="1">
      <alignment horizontal="center" vertical="center"/>
    </xf>
    <xf numFmtId="183" fontId="12" fillId="21" borderId="56" xfId="1" applyNumberFormat="1" applyFont="1" applyFill="1" applyBorder="1" applyAlignment="1">
      <alignment horizontal="center" vertical="center"/>
    </xf>
    <xf numFmtId="183" fontId="12" fillId="21" borderId="83" xfId="1" applyNumberFormat="1" applyFont="1" applyFill="1" applyBorder="1" applyAlignment="1">
      <alignment horizontal="center" vertical="center"/>
    </xf>
    <xf numFmtId="183" fontId="12" fillId="21" borderId="68" xfId="1" applyNumberFormat="1" applyFont="1" applyFill="1" applyBorder="1" applyAlignment="1">
      <alignment horizontal="center" vertical="center"/>
    </xf>
    <xf numFmtId="0" fontId="12" fillId="5" borderId="104" xfId="1" applyFont="1" applyFill="1" applyBorder="1" applyAlignment="1" applyProtection="1">
      <alignment horizontal="left" vertical="center" wrapText="1" shrinkToFit="1"/>
      <protection locked="0"/>
    </xf>
    <xf numFmtId="0" fontId="30" fillId="0" borderId="39" xfId="19" applyFont="1" applyBorder="1" applyAlignment="1">
      <alignment horizontal="left" vertical="center"/>
    </xf>
    <xf numFmtId="0" fontId="30" fillId="0" borderId="40" xfId="19" applyFont="1" applyBorder="1" applyAlignment="1">
      <alignment horizontal="left" vertical="center"/>
    </xf>
    <xf numFmtId="0" fontId="30" fillId="0" borderId="41" xfId="19" applyFont="1" applyBorder="1" applyAlignment="1">
      <alignment horizontal="left" vertical="center"/>
    </xf>
    <xf numFmtId="0" fontId="12" fillId="21" borderId="45" xfId="1" applyFont="1" applyFill="1" applyBorder="1" applyAlignment="1">
      <alignment horizontal="center" vertical="center"/>
    </xf>
    <xf numFmtId="0" fontId="12" fillId="21" borderId="46" xfId="1" applyFont="1" applyFill="1" applyBorder="1" applyAlignment="1">
      <alignment horizontal="center" vertical="center"/>
    </xf>
    <xf numFmtId="0" fontId="12" fillId="21" borderId="47" xfId="1" applyFont="1" applyFill="1" applyBorder="1" applyAlignment="1">
      <alignment horizontal="center" vertical="center"/>
    </xf>
    <xf numFmtId="0" fontId="12" fillId="21" borderId="61" xfId="1" applyFont="1" applyFill="1" applyBorder="1" applyAlignment="1">
      <alignment horizontal="center" vertical="center"/>
    </xf>
    <xf numFmtId="0" fontId="12" fillId="21" borderId="51" xfId="1" applyFont="1" applyFill="1" applyBorder="1" applyAlignment="1">
      <alignment horizontal="center" vertical="center"/>
    </xf>
    <xf numFmtId="0" fontId="12" fillId="21" borderId="67" xfId="1" applyFont="1" applyFill="1" applyBorder="1" applyAlignment="1">
      <alignment horizontal="center" vertical="center"/>
    </xf>
    <xf numFmtId="0" fontId="12" fillId="21" borderId="55" xfId="1" applyFont="1" applyFill="1" applyBorder="1" applyAlignment="1">
      <alignment horizontal="center" vertical="center"/>
    </xf>
    <xf numFmtId="0" fontId="12" fillId="21" borderId="56" xfId="1" applyFont="1" applyFill="1" applyBorder="1" applyAlignment="1">
      <alignment horizontal="center" vertical="center"/>
    </xf>
    <xf numFmtId="0" fontId="12" fillId="21" borderId="68" xfId="1" applyFont="1" applyFill="1" applyBorder="1" applyAlignment="1">
      <alignment horizontal="center" vertical="center"/>
    </xf>
    <xf numFmtId="0" fontId="17" fillId="0" borderId="42" xfId="1" applyFont="1" applyBorder="1" applyAlignment="1">
      <alignment horizontal="left" vertical="center" wrapText="1"/>
    </xf>
    <xf numFmtId="0" fontId="17" fillId="0" borderId="43" xfId="1" applyFont="1" applyBorder="1" applyAlignment="1">
      <alignment horizontal="left" vertical="center" wrapText="1"/>
    </xf>
    <xf numFmtId="0" fontId="17" fillId="0" borderId="31" xfId="1" applyFont="1" applyBorder="1" applyAlignment="1">
      <alignment horizontal="left" vertical="center" wrapText="1"/>
    </xf>
    <xf numFmtId="0" fontId="17" fillId="0" borderId="0" xfId="1" applyFont="1" applyAlignment="1">
      <alignment horizontal="left" vertical="center" wrapText="1"/>
    </xf>
    <xf numFmtId="0" fontId="17" fillId="0" borderId="0" xfId="1" applyFont="1" applyBorder="1" applyAlignment="1">
      <alignment horizontal="left" vertical="center" wrapText="1"/>
    </xf>
    <xf numFmtId="0" fontId="30" fillId="0" borderId="135" xfId="1" applyFont="1" applyBorder="1" applyAlignment="1">
      <alignment horizontal="left" vertical="center"/>
    </xf>
    <xf numFmtId="0" fontId="30" fillId="0" borderId="51" xfId="1" applyFont="1" applyBorder="1" applyAlignment="1">
      <alignment horizontal="left" vertical="center"/>
    </xf>
    <xf numFmtId="0" fontId="30" fillId="0" borderId="67" xfId="1" applyFont="1" applyBorder="1" applyAlignment="1">
      <alignment horizontal="left" vertical="center"/>
    </xf>
    <xf numFmtId="0" fontId="30" fillId="0" borderId="79" xfId="1" applyFont="1" applyBorder="1" applyAlignment="1">
      <alignment horizontal="left" vertical="center"/>
    </xf>
    <xf numFmtId="0" fontId="30" fillId="0" borderId="56" xfId="1" applyFont="1" applyBorder="1" applyAlignment="1">
      <alignment horizontal="left" vertical="center"/>
    </xf>
    <xf numFmtId="0" fontId="30" fillId="0" borderId="68" xfId="1" applyFont="1" applyBorder="1" applyAlignment="1">
      <alignment horizontal="left" vertical="center"/>
    </xf>
    <xf numFmtId="0" fontId="12" fillId="5" borderId="39" xfId="1" applyFont="1" applyFill="1" applyBorder="1" applyAlignment="1" applyProtection="1">
      <alignment horizontal="center" vertical="center"/>
      <protection locked="0"/>
    </xf>
    <xf numFmtId="0" fontId="12" fillId="5" borderId="41" xfId="1" applyFont="1" applyFill="1" applyBorder="1" applyAlignment="1" applyProtection="1">
      <alignment horizontal="center" vertical="center"/>
      <protection locked="0"/>
    </xf>
    <xf numFmtId="0" fontId="12" fillId="0" borderId="1" xfId="1" applyFont="1" applyBorder="1" applyAlignment="1">
      <alignment horizontal="center" vertical="center"/>
    </xf>
    <xf numFmtId="0" fontId="12" fillId="0" borderId="5" xfId="1" applyFont="1" applyBorder="1" applyAlignment="1">
      <alignment horizontal="center" vertical="center"/>
    </xf>
    <xf numFmtId="0" fontId="12" fillId="3" borderId="44" xfId="1" applyFont="1" applyFill="1" applyBorder="1" applyAlignment="1" applyProtection="1">
      <alignment horizontal="center" vertical="center"/>
      <protection locked="0"/>
    </xf>
    <xf numFmtId="0" fontId="12" fillId="3" borderId="208" xfId="1" applyFont="1" applyFill="1" applyBorder="1" applyAlignment="1" applyProtection="1">
      <alignment horizontal="center" vertical="center"/>
      <protection locked="0"/>
    </xf>
    <xf numFmtId="0" fontId="12" fillId="3" borderId="209" xfId="1" applyFont="1" applyFill="1" applyBorder="1" applyAlignment="1" applyProtection="1">
      <alignment horizontal="center" vertical="center"/>
      <protection locked="0"/>
    </xf>
    <xf numFmtId="0" fontId="12" fillId="3" borderId="210" xfId="1" applyFont="1" applyFill="1" applyBorder="1" applyAlignment="1" applyProtection="1">
      <alignment horizontal="center" vertical="center"/>
      <protection locked="0"/>
    </xf>
    <xf numFmtId="0" fontId="12" fillId="3" borderId="215" xfId="1" applyFont="1" applyFill="1" applyBorder="1" applyAlignment="1" applyProtection="1">
      <alignment horizontal="center" vertical="center"/>
      <protection locked="0"/>
    </xf>
    <xf numFmtId="0" fontId="12" fillId="3" borderId="211" xfId="1" applyFont="1" applyFill="1" applyBorder="1" applyAlignment="1" applyProtection="1">
      <alignment horizontal="center" vertical="center"/>
      <protection locked="0"/>
    </xf>
    <xf numFmtId="0" fontId="12" fillId="3" borderId="216" xfId="1" applyFont="1" applyFill="1" applyBorder="1" applyAlignment="1" applyProtection="1">
      <alignment horizontal="center" vertical="center"/>
      <protection locked="0"/>
    </xf>
    <xf numFmtId="0" fontId="12" fillId="3" borderId="202" xfId="1" applyFont="1" applyFill="1" applyBorder="1" applyAlignment="1" applyProtection="1">
      <alignment horizontal="center" vertical="center"/>
      <protection locked="0"/>
    </xf>
    <xf numFmtId="0" fontId="12" fillId="3" borderId="203" xfId="1" applyFont="1" applyFill="1" applyBorder="1" applyAlignment="1" applyProtection="1">
      <alignment horizontal="center" vertical="center"/>
      <protection locked="0"/>
    </xf>
    <xf numFmtId="0" fontId="12" fillId="3" borderId="204" xfId="1" applyFont="1" applyFill="1" applyBorder="1" applyAlignment="1" applyProtection="1">
      <alignment horizontal="center" vertical="center"/>
      <protection locked="0"/>
    </xf>
    <xf numFmtId="0" fontId="12" fillId="0" borderId="31" xfId="1" applyFont="1" applyBorder="1" applyAlignment="1">
      <alignment horizontal="center" vertical="center" shrinkToFit="1"/>
    </xf>
    <xf numFmtId="0" fontId="12" fillId="0" borderId="0" xfId="1" applyFont="1" applyAlignment="1">
      <alignment horizontal="center" vertical="center" shrinkToFit="1"/>
    </xf>
    <xf numFmtId="0" fontId="12" fillId="0" borderId="36" xfId="1" applyFont="1" applyBorder="1" applyAlignment="1">
      <alignment horizontal="center" vertical="center" shrinkToFit="1"/>
    </xf>
    <xf numFmtId="0" fontId="12" fillId="5" borderId="152" xfId="1" applyFont="1" applyFill="1" applyBorder="1" applyAlignment="1" applyProtection="1">
      <alignment horizontal="center" vertical="center"/>
      <protection locked="0"/>
    </xf>
    <xf numFmtId="0" fontId="12" fillId="5" borderId="110" xfId="1" applyFont="1" applyFill="1" applyBorder="1" applyAlignment="1" applyProtection="1">
      <alignment horizontal="center" vertical="center"/>
      <protection locked="0"/>
    </xf>
    <xf numFmtId="0" fontId="12" fillId="5" borderId="130" xfId="1" applyFont="1" applyFill="1" applyBorder="1" applyAlignment="1" applyProtection="1">
      <alignment horizontal="center" vertical="center"/>
      <protection locked="0"/>
    </xf>
    <xf numFmtId="0" fontId="33" fillId="14" borderId="9" xfId="1" applyFont="1" applyFill="1" applyBorder="1" applyAlignment="1" applyProtection="1">
      <alignment horizontal="center" vertical="center" shrinkToFit="1"/>
      <protection locked="0"/>
    </xf>
    <xf numFmtId="0" fontId="33" fillId="14" borderId="7" xfId="1" applyFont="1" applyFill="1" applyBorder="1" applyAlignment="1" applyProtection="1">
      <alignment horizontal="center" vertical="center" shrinkToFit="1"/>
      <protection locked="0"/>
    </xf>
    <xf numFmtId="0" fontId="33" fillId="14" borderId="8" xfId="1" applyFont="1" applyFill="1" applyBorder="1" applyAlignment="1" applyProtection="1">
      <alignment horizontal="center" vertical="center" shrinkToFit="1"/>
      <protection locked="0"/>
    </xf>
    <xf numFmtId="0" fontId="12" fillId="21" borderId="4" xfId="1" applyFont="1" applyFill="1" applyBorder="1" applyAlignment="1">
      <alignment horizontal="center" vertical="center"/>
    </xf>
    <xf numFmtId="0" fontId="12" fillId="21" borderId="2" xfId="1" applyFont="1" applyFill="1" applyBorder="1" applyAlignment="1">
      <alignment horizontal="center" vertical="center"/>
    </xf>
    <xf numFmtId="0" fontId="12" fillId="21" borderId="3" xfId="1" applyFont="1" applyFill="1" applyBorder="1" applyAlignment="1">
      <alignment horizontal="center" vertical="center"/>
    </xf>
    <xf numFmtId="0" fontId="12" fillId="0" borderId="4" xfId="1" applyFont="1" applyBorder="1" applyAlignment="1">
      <alignment horizontal="left" vertical="center"/>
    </xf>
    <xf numFmtId="0" fontId="12" fillId="0" borderId="2" xfId="1" applyFont="1" applyBorder="1" applyAlignment="1">
      <alignment horizontal="left" vertical="center"/>
    </xf>
    <xf numFmtId="0" fontId="12" fillId="0" borderId="3" xfId="1" applyFont="1" applyBorder="1" applyAlignment="1">
      <alignment horizontal="left" vertical="center"/>
    </xf>
    <xf numFmtId="0" fontId="30" fillId="0" borderId="42" xfId="1" applyFont="1" applyBorder="1" applyAlignment="1">
      <alignment horizontal="left" vertical="top" shrinkToFit="1"/>
    </xf>
    <xf numFmtId="0" fontId="30" fillId="0" borderId="43" xfId="1" applyFont="1" applyBorder="1" applyAlignment="1">
      <alignment horizontal="left" vertical="top" shrinkToFit="1"/>
    </xf>
    <xf numFmtId="0" fontId="30" fillId="0" borderId="199" xfId="1" applyFont="1" applyBorder="1" applyAlignment="1">
      <alignment horizontal="left" vertical="top" shrinkToFit="1"/>
    </xf>
    <xf numFmtId="0" fontId="30" fillId="0" borderId="200" xfId="1" applyFont="1" applyBorder="1" applyAlignment="1">
      <alignment horizontal="left" vertical="top" shrinkToFit="1"/>
    </xf>
    <xf numFmtId="0" fontId="30" fillId="0" borderId="208" xfId="1" applyFont="1" applyBorder="1" applyAlignment="1">
      <alignment horizontal="left" vertical="top"/>
    </xf>
    <xf numFmtId="0" fontId="30" fillId="0" borderId="209" xfId="1" applyFont="1" applyBorder="1" applyAlignment="1">
      <alignment horizontal="left" vertical="top"/>
    </xf>
    <xf numFmtId="0" fontId="30" fillId="0" borderId="199" xfId="1" applyFont="1" applyBorder="1" applyAlignment="1">
      <alignment horizontal="left" vertical="top"/>
    </xf>
    <xf numFmtId="0" fontId="30" fillId="0" borderId="200" xfId="1" applyFont="1" applyBorder="1" applyAlignment="1">
      <alignment horizontal="left" vertical="top"/>
    </xf>
    <xf numFmtId="0" fontId="12" fillId="0" borderId="31" xfId="1" applyFont="1" applyBorder="1" applyAlignment="1">
      <alignment horizontal="center" vertical="center" wrapText="1" shrinkToFit="1"/>
    </xf>
    <xf numFmtId="0" fontId="12" fillId="0" borderId="0" xfId="1" applyFont="1" applyAlignment="1">
      <alignment horizontal="center" vertical="center" wrapText="1" shrinkToFit="1"/>
    </xf>
    <xf numFmtId="0" fontId="12" fillId="0" borderId="36" xfId="1" applyFont="1" applyBorder="1" applyAlignment="1">
      <alignment horizontal="center" vertical="center" wrapText="1" shrinkToFit="1"/>
    </xf>
    <xf numFmtId="0" fontId="12" fillId="0" borderId="24" xfId="1" applyFont="1" applyBorder="1" applyAlignment="1">
      <alignment horizontal="center" vertical="center" wrapText="1" shrinkToFit="1"/>
    </xf>
    <xf numFmtId="0" fontId="12" fillId="0" borderId="25" xfId="1" applyFont="1" applyBorder="1" applyAlignment="1">
      <alignment horizontal="center" vertical="center" wrapText="1" shrinkToFit="1"/>
    </xf>
    <xf numFmtId="0" fontId="12" fillId="0" borderId="27" xfId="1" applyFont="1" applyBorder="1" applyAlignment="1">
      <alignment horizontal="center" vertical="center" wrapText="1" shrinkToFit="1"/>
    </xf>
    <xf numFmtId="0" fontId="12" fillId="0" borderId="31" xfId="1" applyFont="1" applyBorder="1" applyAlignment="1">
      <alignment horizontal="distributed" vertical="distributed" shrinkToFit="1"/>
    </xf>
    <xf numFmtId="0" fontId="12" fillId="0" borderId="0" xfId="1" applyFont="1" applyAlignment="1">
      <alignment horizontal="distributed" vertical="distributed" shrinkToFit="1"/>
    </xf>
    <xf numFmtId="0" fontId="12" fillId="0" borderId="36" xfId="1" applyFont="1" applyBorder="1" applyAlignment="1">
      <alignment horizontal="distributed" vertical="distributed" shrinkToFit="1"/>
    </xf>
    <xf numFmtId="0" fontId="12" fillId="0" borderId="27" xfId="1" applyFont="1" applyBorder="1" applyAlignment="1">
      <alignment horizontal="center" vertical="center"/>
    </xf>
    <xf numFmtId="0" fontId="12" fillId="21" borderId="42" xfId="1" applyFont="1" applyFill="1" applyBorder="1" applyAlignment="1">
      <alignment horizontal="center" vertical="center"/>
    </xf>
    <xf numFmtId="0" fontId="12" fillId="21" borderId="43" xfId="1" applyFont="1" applyFill="1" applyBorder="1" applyAlignment="1">
      <alignment horizontal="center" vertical="center"/>
    </xf>
    <xf numFmtId="0" fontId="12" fillId="21" borderId="44" xfId="1" applyFont="1" applyFill="1" applyBorder="1" applyAlignment="1">
      <alignment horizontal="center" vertical="center"/>
    </xf>
    <xf numFmtId="0" fontId="30" fillId="0" borderId="205" xfId="1" applyFont="1" applyBorder="1" applyAlignment="1">
      <alignment horizontal="left" vertical="top"/>
    </xf>
    <xf numFmtId="0" fontId="30" fillId="0" borderId="206" xfId="1" applyFont="1" applyBorder="1" applyAlignment="1">
      <alignment horizontal="left" vertical="top"/>
    </xf>
    <xf numFmtId="0" fontId="12" fillId="21" borderId="199" xfId="1" applyFont="1" applyFill="1" applyBorder="1" applyAlignment="1">
      <alignment horizontal="center" vertical="center"/>
    </xf>
    <xf numFmtId="0" fontId="12" fillId="21" borderId="200" xfId="1" applyFont="1" applyFill="1" applyBorder="1" applyAlignment="1">
      <alignment horizontal="center" vertical="center"/>
    </xf>
    <xf numFmtId="0" fontId="12" fillId="21" borderId="201" xfId="1" applyFont="1" applyFill="1" applyBorder="1" applyAlignment="1">
      <alignment horizontal="center" vertical="center"/>
    </xf>
    <xf numFmtId="0" fontId="12" fillId="21" borderId="284" xfId="1" applyFont="1" applyFill="1" applyBorder="1" applyAlignment="1">
      <alignment horizontal="center" vertical="center"/>
    </xf>
    <xf numFmtId="0" fontId="12" fillId="21" borderId="111" xfId="1" applyFont="1" applyFill="1" applyBorder="1" applyAlignment="1">
      <alignment horizontal="center" vertical="center"/>
    </xf>
    <xf numFmtId="0" fontId="30" fillId="0" borderId="210" xfId="1" applyFont="1" applyBorder="1" applyAlignment="1">
      <alignment horizontal="left" vertical="top"/>
    </xf>
    <xf numFmtId="0" fontId="12" fillId="0" borderId="63" xfId="1" applyFont="1" applyBorder="1" applyAlignment="1">
      <alignment horizontal="center" vertical="center"/>
    </xf>
    <xf numFmtId="0" fontId="12" fillId="0" borderId="7" xfId="1" applyFont="1" applyBorder="1" applyAlignment="1">
      <alignment horizontal="center" vertical="center"/>
    </xf>
    <xf numFmtId="0" fontId="12" fillId="0" borderId="9" xfId="1" applyFont="1" applyBorder="1" applyAlignment="1">
      <alignment horizontal="center" vertical="center"/>
    </xf>
    <xf numFmtId="0" fontId="12" fillId="0" borderId="8" xfId="1" applyFont="1" applyBorder="1" applyAlignment="1">
      <alignment horizontal="center" vertical="center"/>
    </xf>
    <xf numFmtId="0" fontId="12" fillId="0" borderId="49" xfId="1" applyFont="1" applyBorder="1" applyAlignment="1">
      <alignment horizontal="center" vertical="center"/>
    </xf>
    <xf numFmtId="0" fontId="12" fillId="0" borderId="43" xfId="1" applyFont="1" applyBorder="1" applyAlignment="1">
      <alignment horizontal="center" vertical="center"/>
    </xf>
    <xf numFmtId="0" fontId="12" fillId="3" borderId="217" xfId="1" applyFont="1" applyFill="1" applyBorder="1" applyAlignment="1" applyProtection="1">
      <alignment horizontal="center" vertical="center"/>
      <protection locked="0"/>
    </xf>
    <xf numFmtId="0" fontId="12" fillId="3" borderId="218" xfId="1" applyFont="1" applyFill="1" applyBorder="1" applyAlignment="1" applyProtection="1">
      <alignment horizontal="center" vertical="center"/>
      <protection locked="0"/>
    </xf>
    <xf numFmtId="0" fontId="12" fillId="21" borderId="202" xfId="1" applyFont="1" applyFill="1" applyBorder="1" applyAlignment="1">
      <alignment horizontal="center" vertical="center"/>
    </xf>
    <xf numFmtId="0" fontId="12" fillId="21" borderId="203" xfId="1" applyFont="1" applyFill="1" applyBorder="1" applyAlignment="1">
      <alignment horizontal="center" vertical="center"/>
    </xf>
    <xf numFmtId="0" fontId="12" fillId="21" borderId="204" xfId="1" applyFont="1" applyFill="1" applyBorder="1" applyAlignment="1">
      <alignment horizontal="center" vertical="center"/>
    </xf>
    <xf numFmtId="0" fontId="12" fillId="21" borderId="219" xfId="1" applyFont="1" applyFill="1" applyBorder="1" applyAlignment="1">
      <alignment horizontal="center" vertical="center"/>
    </xf>
    <xf numFmtId="0" fontId="12" fillId="21" borderId="220" xfId="1" applyFont="1" applyFill="1" applyBorder="1" applyAlignment="1">
      <alignment horizontal="center" vertical="center"/>
    </xf>
    <xf numFmtId="0" fontId="12" fillId="21" borderId="221" xfId="1" applyFont="1" applyFill="1" applyBorder="1" applyAlignment="1">
      <alignment horizontal="center" vertical="center"/>
    </xf>
    <xf numFmtId="0" fontId="12" fillId="21" borderId="39" xfId="1" applyFont="1" applyFill="1" applyBorder="1" applyAlignment="1">
      <alignment horizontal="center" vertical="center"/>
    </xf>
    <xf numFmtId="0" fontId="12" fillId="21" borderId="40" xfId="1" applyFont="1" applyFill="1" applyBorder="1" applyAlignment="1">
      <alignment horizontal="center" vertical="center"/>
    </xf>
    <xf numFmtId="0" fontId="12" fillId="21" borderId="41" xfId="1" applyFont="1" applyFill="1" applyBorder="1" applyAlignment="1">
      <alignment horizontal="center" vertical="center"/>
    </xf>
    <xf numFmtId="0" fontId="12" fillId="21" borderId="39" xfId="1" applyFont="1" applyFill="1" applyBorder="1" applyAlignment="1">
      <alignment horizontal="center" vertical="center" wrapText="1" shrinkToFit="1"/>
    </xf>
    <xf numFmtId="0" fontId="12" fillId="21" borderId="40" xfId="1" applyFont="1" applyFill="1" applyBorder="1" applyAlignment="1">
      <alignment horizontal="center" vertical="center" wrapText="1" shrinkToFit="1"/>
    </xf>
    <xf numFmtId="0" fontId="12" fillId="21" borderId="41" xfId="1" applyFont="1" applyFill="1" applyBorder="1" applyAlignment="1">
      <alignment horizontal="center" vertical="center" wrapText="1" shrinkToFit="1"/>
    </xf>
    <xf numFmtId="0" fontId="12" fillId="3" borderId="205" xfId="1" applyFont="1" applyFill="1" applyBorder="1" applyAlignment="1" applyProtection="1">
      <alignment horizontal="center" vertical="center"/>
      <protection locked="0"/>
    </xf>
    <xf numFmtId="0" fontId="12" fillId="3" borderId="206" xfId="1" applyFont="1" applyFill="1" applyBorder="1" applyAlignment="1" applyProtection="1">
      <alignment horizontal="center" vertical="center"/>
      <protection locked="0"/>
    </xf>
    <xf numFmtId="0" fontId="12" fillId="3" borderId="207" xfId="1" applyFont="1" applyFill="1" applyBorder="1" applyAlignment="1" applyProtection="1">
      <alignment horizontal="center" vertical="center"/>
      <protection locked="0"/>
    </xf>
    <xf numFmtId="0" fontId="12" fillId="0" borderId="57" xfId="1" applyFont="1" applyBorder="1" applyAlignment="1">
      <alignment horizontal="distributed" vertical="top"/>
    </xf>
    <xf numFmtId="0" fontId="12" fillId="0" borderId="66" xfId="1" applyFont="1" applyBorder="1" applyAlignment="1">
      <alignment horizontal="distributed" vertical="center"/>
    </xf>
    <xf numFmtId="0" fontId="12" fillId="21" borderId="31" xfId="1" applyFont="1" applyFill="1" applyBorder="1" applyAlignment="1">
      <alignment horizontal="center" vertical="center"/>
    </xf>
    <xf numFmtId="0" fontId="12" fillId="21" borderId="0" xfId="1" applyFont="1" applyFill="1" applyAlignment="1">
      <alignment horizontal="center" vertical="center"/>
    </xf>
    <xf numFmtId="0" fontId="12" fillId="21" borderId="35" xfId="1" applyFont="1" applyFill="1" applyBorder="1" applyAlignment="1">
      <alignment horizontal="center" vertical="center"/>
    </xf>
    <xf numFmtId="0" fontId="12" fillId="0" borderId="36" xfId="1" applyFont="1" applyBorder="1" applyAlignment="1">
      <alignment horizontal="distributed" vertical="top" wrapText="1"/>
    </xf>
    <xf numFmtId="0" fontId="12" fillId="21" borderId="9" xfId="1" applyFont="1" applyFill="1" applyBorder="1" applyAlignment="1">
      <alignment horizontal="center" vertical="center"/>
    </xf>
    <xf numFmtId="0" fontId="12" fillId="21" borderId="7" xfId="1" applyFont="1" applyFill="1" applyBorder="1" applyAlignment="1">
      <alignment horizontal="center" vertical="center"/>
    </xf>
    <xf numFmtId="0" fontId="12" fillId="21" borderId="8" xfId="1" applyFont="1" applyFill="1" applyBorder="1" applyAlignment="1">
      <alignment horizontal="center" vertical="center"/>
    </xf>
    <xf numFmtId="0" fontId="12" fillId="21" borderId="24" xfId="1" applyFont="1" applyFill="1" applyBorder="1" applyAlignment="1">
      <alignment horizontal="center" vertical="center"/>
    </xf>
    <xf numFmtId="0" fontId="12" fillId="21" borderId="25" xfId="1" applyFont="1" applyFill="1" applyBorder="1" applyAlignment="1">
      <alignment horizontal="center" vertical="center"/>
    </xf>
    <xf numFmtId="0" fontId="12" fillId="21" borderId="212" xfId="1" applyFont="1" applyFill="1" applyBorder="1" applyAlignment="1">
      <alignment horizontal="center" vertical="center"/>
    </xf>
    <xf numFmtId="0" fontId="12" fillId="21" borderId="213" xfId="1" applyFont="1" applyFill="1" applyBorder="1" applyAlignment="1">
      <alignment horizontal="center" vertical="center"/>
    </xf>
    <xf numFmtId="0" fontId="12" fillId="21" borderId="214" xfId="1" applyFont="1" applyFill="1" applyBorder="1" applyAlignment="1">
      <alignment horizontal="center" vertical="center"/>
    </xf>
    <xf numFmtId="0" fontId="12" fillId="0" borderId="36" xfId="1" applyFont="1" applyBorder="1" applyAlignment="1">
      <alignment horizontal="distributed" vertical="center" wrapText="1"/>
    </xf>
    <xf numFmtId="0" fontId="12" fillId="21" borderId="208" xfId="1" applyFont="1" applyFill="1" applyBorder="1" applyAlignment="1">
      <alignment horizontal="center" vertical="center"/>
    </xf>
    <xf numFmtId="0" fontId="12" fillId="21" borderId="209" xfId="1" applyFont="1" applyFill="1" applyBorder="1" applyAlignment="1">
      <alignment horizontal="center" vertical="center"/>
    </xf>
    <xf numFmtId="0" fontId="12" fillId="21" borderId="210" xfId="1" applyFont="1" applyFill="1" applyBorder="1" applyAlignment="1">
      <alignment horizontal="center" vertical="center"/>
    </xf>
    <xf numFmtId="0" fontId="37" fillId="9" borderId="91" xfId="4" applyFont="1" applyFill="1" applyBorder="1" applyAlignment="1">
      <alignment horizontal="center" vertical="center" wrapText="1"/>
    </xf>
    <xf numFmtId="0" fontId="37" fillId="9" borderId="95" xfId="4" applyFont="1" applyFill="1" applyBorder="1" applyAlignment="1">
      <alignment horizontal="center" vertical="center" wrapText="1"/>
    </xf>
    <xf numFmtId="0" fontId="37" fillId="9" borderId="113" xfId="4" applyFont="1" applyFill="1" applyBorder="1" applyAlignment="1">
      <alignment horizontal="center" vertical="center" wrapText="1"/>
    </xf>
    <xf numFmtId="0" fontId="37" fillId="9" borderId="119" xfId="4" applyFont="1" applyFill="1" applyBorder="1" applyAlignment="1">
      <alignment horizontal="center" vertical="center" wrapText="1"/>
    </xf>
    <xf numFmtId="0" fontId="37" fillId="9" borderId="59" xfId="4" applyFont="1" applyFill="1" applyBorder="1" applyAlignment="1">
      <alignment horizontal="center" vertical="center" wrapText="1"/>
    </xf>
    <xf numFmtId="0" fontId="37" fillId="9" borderId="115" xfId="4" applyFont="1" applyFill="1" applyBorder="1" applyAlignment="1">
      <alignment horizontal="center" vertical="center" wrapText="1"/>
    </xf>
    <xf numFmtId="0" fontId="16" fillId="9" borderId="133" xfId="4" applyFont="1" applyFill="1" applyBorder="1" applyAlignment="1">
      <alignment horizontal="center" vertical="center"/>
    </xf>
    <xf numFmtId="0" fontId="16" fillId="9" borderId="121" xfId="4" applyFont="1" applyFill="1" applyBorder="1" applyAlignment="1">
      <alignment horizontal="center" vertical="center"/>
    </xf>
    <xf numFmtId="0" fontId="16" fillId="9" borderId="127" xfId="4" applyFont="1" applyFill="1" applyBorder="1" applyAlignment="1">
      <alignment horizontal="center" vertical="center"/>
    </xf>
    <xf numFmtId="0" fontId="16" fillId="9" borderId="122" xfId="4" applyFont="1" applyFill="1" applyBorder="1" applyAlignment="1">
      <alignment horizontal="center" vertical="center" wrapText="1"/>
    </xf>
    <xf numFmtId="0" fontId="16" fillId="9" borderId="34" xfId="4" applyFont="1" applyFill="1" applyBorder="1" applyAlignment="1">
      <alignment horizontal="center" vertical="center" wrapText="1"/>
    </xf>
    <xf numFmtId="0" fontId="16" fillId="9" borderId="126" xfId="4" applyFont="1" applyFill="1" applyBorder="1" applyAlignment="1">
      <alignment horizontal="center" vertical="center" wrapText="1"/>
    </xf>
    <xf numFmtId="0" fontId="16" fillId="9" borderId="133" xfId="4" applyFont="1" applyFill="1" applyBorder="1" applyAlignment="1">
      <alignment horizontal="center" vertical="center" wrapText="1"/>
    </xf>
    <xf numFmtId="0" fontId="10" fillId="9" borderId="6" xfId="4" applyFont="1" applyFill="1" applyBorder="1" applyAlignment="1">
      <alignment horizontal="center" vertical="center"/>
    </xf>
    <xf numFmtId="0" fontId="10" fillId="9" borderId="7" xfId="4" applyFont="1" applyFill="1" applyBorder="1" applyAlignment="1">
      <alignment horizontal="center" vertical="center"/>
    </xf>
    <xf numFmtId="0" fontId="10" fillId="9" borderId="10" xfId="4" applyFont="1" applyFill="1" applyBorder="1" applyAlignment="1">
      <alignment horizontal="center" vertical="center"/>
    </xf>
    <xf numFmtId="0" fontId="37" fillId="9" borderId="122" xfId="4" applyFont="1" applyFill="1" applyBorder="1" applyAlignment="1">
      <alignment horizontal="center" vertical="center" wrapText="1"/>
    </xf>
    <xf numFmtId="0" fontId="37" fillId="9" borderId="34" xfId="4" applyFont="1" applyFill="1" applyBorder="1" applyAlignment="1">
      <alignment horizontal="center" vertical="center"/>
    </xf>
    <xf numFmtId="0" fontId="37" fillId="9" borderId="126" xfId="4" applyFont="1" applyFill="1" applyBorder="1" applyAlignment="1">
      <alignment horizontal="center" vertical="center"/>
    </xf>
    <xf numFmtId="0" fontId="37" fillId="9" borderId="90" xfId="4" applyFont="1" applyFill="1" applyBorder="1" applyAlignment="1">
      <alignment horizontal="center" vertical="center" wrapText="1"/>
    </xf>
    <xf numFmtId="0" fontId="37" fillId="9" borderId="94" xfId="4" applyFont="1" applyFill="1" applyBorder="1" applyAlignment="1">
      <alignment horizontal="center" vertical="center"/>
    </xf>
    <xf numFmtId="0" fontId="37" fillId="9" borderId="112" xfId="4" applyFont="1" applyFill="1" applyBorder="1" applyAlignment="1">
      <alignment horizontal="center" vertical="center"/>
    </xf>
    <xf numFmtId="0" fontId="37" fillId="9" borderId="123" xfId="4" applyFont="1" applyFill="1" applyBorder="1" applyAlignment="1">
      <alignment horizontal="center" vertical="center" wrapText="1"/>
    </xf>
    <xf numFmtId="0" fontId="37" fillId="9" borderId="84" xfId="4" applyFont="1" applyFill="1" applyBorder="1" applyAlignment="1">
      <alignment horizontal="center" vertical="center" wrapText="1"/>
    </xf>
    <xf numFmtId="0" fontId="37" fillId="9" borderId="116" xfId="4" applyFont="1" applyFill="1" applyBorder="1" applyAlignment="1">
      <alignment horizontal="center" vertical="center"/>
    </xf>
    <xf numFmtId="0" fontId="37" fillId="9" borderId="92" xfId="4" applyFont="1" applyFill="1" applyBorder="1" applyAlignment="1">
      <alignment horizontal="center" vertical="center" wrapText="1"/>
    </xf>
    <xf numFmtId="0" fontId="37" fillId="9" borderId="96" xfId="4" applyFont="1" applyFill="1" applyBorder="1" applyAlignment="1">
      <alignment horizontal="center" vertical="center" wrapText="1"/>
    </xf>
    <xf numFmtId="0" fontId="37" fillId="9" borderId="114" xfId="4" applyFont="1" applyFill="1" applyBorder="1" applyAlignment="1">
      <alignment horizontal="center" vertical="center" wrapText="1"/>
    </xf>
    <xf numFmtId="0" fontId="47" fillId="9" borderId="90" xfId="4" applyFont="1" applyFill="1" applyBorder="1" applyAlignment="1">
      <alignment horizontal="center" vertical="center" wrapText="1"/>
    </xf>
    <xf numFmtId="0" fontId="37" fillId="9" borderId="94" xfId="4" applyFont="1" applyFill="1" applyBorder="1" applyAlignment="1">
      <alignment horizontal="center" vertical="center" wrapText="1"/>
    </xf>
    <xf numFmtId="0" fontId="37" fillId="9" borderId="112" xfId="4" applyFont="1" applyFill="1" applyBorder="1" applyAlignment="1">
      <alignment horizontal="center" vertical="center" wrapText="1"/>
    </xf>
    <xf numFmtId="0" fontId="47" fillId="9" borderId="124" xfId="4" applyFont="1" applyFill="1" applyBorder="1" applyAlignment="1">
      <alignment horizontal="center" vertical="center" wrapText="1"/>
    </xf>
    <xf numFmtId="0" fontId="37" fillId="9" borderId="132" xfId="4" applyFont="1" applyFill="1" applyBorder="1" applyAlignment="1">
      <alignment horizontal="center" vertical="center" wrapText="1"/>
    </xf>
    <xf numFmtId="0" fontId="37" fillId="9" borderId="128" xfId="4" applyFont="1" applyFill="1" applyBorder="1" applyAlignment="1">
      <alignment horizontal="center" vertical="center" wrapText="1"/>
    </xf>
    <xf numFmtId="0" fontId="37" fillId="9" borderId="44" xfId="4" applyFont="1" applyFill="1" applyBorder="1" applyAlignment="1">
      <alignment horizontal="center" vertical="center" wrapText="1"/>
    </xf>
    <xf numFmtId="0" fontId="37" fillId="9" borderId="35" xfId="4" applyFont="1" applyFill="1" applyBorder="1" applyAlignment="1">
      <alignment horizontal="center" vertical="center"/>
    </xf>
    <xf numFmtId="0" fontId="37" fillId="9" borderId="41" xfId="4" applyFont="1" applyFill="1" applyBorder="1" applyAlignment="1">
      <alignment horizontal="center" vertical="center"/>
    </xf>
    <xf numFmtId="0" fontId="37" fillId="9" borderId="113" xfId="4" applyFont="1" applyFill="1" applyBorder="1" applyAlignment="1">
      <alignment horizontal="center" vertical="center"/>
    </xf>
    <xf numFmtId="0" fontId="6" fillId="9" borderId="42" xfId="4" applyFont="1" applyFill="1" applyBorder="1" applyAlignment="1">
      <alignment horizontal="center" vertical="center"/>
    </xf>
    <xf numFmtId="0" fontId="6" fillId="9" borderId="31" xfId="4" applyFont="1" applyFill="1" applyBorder="1" applyAlignment="1">
      <alignment horizontal="center" vertical="center"/>
    </xf>
    <xf numFmtId="0" fontId="6" fillId="9" borderId="39" xfId="4" applyFont="1" applyFill="1" applyBorder="1" applyAlignment="1">
      <alignment horizontal="center" vertical="center"/>
    </xf>
    <xf numFmtId="0" fontId="12" fillId="9" borderId="89" xfId="4" applyFont="1" applyFill="1" applyBorder="1" applyAlignment="1">
      <alignment horizontal="center" vertical="center" shrinkToFit="1"/>
    </xf>
    <xf numFmtId="0" fontId="12" fillId="9" borderId="93" xfId="4" applyFont="1" applyFill="1" applyBorder="1" applyAlignment="1">
      <alignment horizontal="center" vertical="center" shrinkToFit="1"/>
    </xf>
    <xf numFmtId="0" fontId="12" fillId="9" borderId="111" xfId="4" applyFont="1" applyFill="1" applyBorder="1" applyAlignment="1">
      <alignment horizontal="center" vertical="center" shrinkToFit="1"/>
    </xf>
    <xf numFmtId="0" fontId="12" fillId="9" borderId="42" xfId="4" applyFont="1" applyFill="1" applyBorder="1" applyAlignment="1">
      <alignment horizontal="center" vertical="center"/>
    </xf>
    <xf numFmtId="0" fontId="12" fillId="0" borderId="31" xfId="4" applyFont="1" applyBorder="1"/>
    <xf numFmtId="0" fontId="12" fillId="0" borderId="39" xfId="4" applyFont="1" applyBorder="1"/>
    <xf numFmtId="0" fontId="12" fillId="9" borderId="122" xfId="4" applyFont="1" applyFill="1" applyBorder="1" applyAlignment="1">
      <alignment horizontal="center" vertical="center" wrapText="1"/>
    </xf>
    <xf numFmtId="0" fontId="12" fillId="9" borderId="34" xfId="4" applyFont="1" applyFill="1" applyBorder="1" applyAlignment="1">
      <alignment horizontal="center" vertical="center" wrapText="1"/>
    </xf>
    <xf numFmtId="0" fontId="12" fillId="9" borderId="126" xfId="4" applyFont="1" applyFill="1" applyBorder="1" applyAlignment="1">
      <alignment horizontal="center" vertical="center" wrapText="1"/>
    </xf>
    <xf numFmtId="0" fontId="12" fillId="9" borderId="133" xfId="4" applyFont="1" applyFill="1" applyBorder="1" applyAlignment="1">
      <alignment horizontal="center" vertical="center" wrapText="1"/>
    </xf>
    <xf numFmtId="0" fontId="12" fillId="9" borderId="121" xfId="4" applyFont="1" applyFill="1" applyBorder="1" applyAlignment="1">
      <alignment horizontal="center" vertical="center"/>
    </xf>
    <xf numFmtId="0" fontId="12" fillId="9" borderId="127" xfId="4" applyFont="1" applyFill="1" applyBorder="1" applyAlignment="1">
      <alignment horizontal="center" vertical="center"/>
    </xf>
    <xf numFmtId="0" fontId="11" fillId="9" borderId="91" xfId="4" applyFont="1" applyFill="1" applyBorder="1" applyAlignment="1">
      <alignment horizontal="center" vertical="center" wrapText="1"/>
    </xf>
    <xf numFmtId="0" fontId="11" fillId="9" borderId="95" xfId="4" applyFont="1" applyFill="1" applyBorder="1" applyAlignment="1">
      <alignment horizontal="center" vertical="center" wrapText="1"/>
    </xf>
    <xf numFmtId="0" fontId="11" fillId="9" borderId="113" xfId="4" applyFont="1" applyFill="1" applyBorder="1" applyAlignment="1">
      <alignment horizontal="center" vertical="center" wrapText="1"/>
    </xf>
    <xf numFmtId="0" fontId="6" fillId="9" borderId="7" xfId="4" applyFont="1" applyFill="1" applyBorder="1" applyAlignment="1">
      <alignment horizontal="center" vertical="center"/>
    </xf>
    <xf numFmtId="0" fontId="11" fillId="9" borderId="122" xfId="4" applyFont="1" applyFill="1" applyBorder="1" applyAlignment="1">
      <alignment horizontal="center" vertical="center" wrapText="1"/>
    </xf>
    <xf numFmtId="0" fontId="11" fillId="9" borderId="34" xfId="4" applyFont="1" applyFill="1" applyBorder="1" applyAlignment="1">
      <alignment horizontal="center" vertical="center"/>
    </xf>
    <xf numFmtId="0" fontId="11" fillId="9" borderId="126" xfId="4" applyFont="1" applyFill="1" applyBorder="1" applyAlignment="1">
      <alignment horizontal="center" vertical="center"/>
    </xf>
    <xf numFmtId="0" fontId="11" fillId="9" borderId="90" xfId="4" applyFont="1" applyFill="1" applyBorder="1" applyAlignment="1">
      <alignment horizontal="center" vertical="center" wrapText="1"/>
    </xf>
    <xf numFmtId="0" fontId="11" fillId="9" borderId="94" xfId="4" applyFont="1" applyFill="1" applyBorder="1" applyAlignment="1">
      <alignment horizontal="center" vertical="center"/>
    </xf>
    <xf numFmtId="0" fontId="11" fillId="9" borderId="112" xfId="4" applyFont="1" applyFill="1" applyBorder="1" applyAlignment="1">
      <alignment horizontal="center" vertical="center"/>
    </xf>
    <xf numFmtId="0" fontId="11" fillId="9" borderId="123" xfId="4" applyFont="1" applyFill="1" applyBorder="1" applyAlignment="1">
      <alignment horizontal="center" vertical="center" wrapText="1"/>
    </xf>
    <xf numFmtId="0" fontId="11" fillId="9" borderId="84" xfId="4" applyFont="1" applyFill="1" applyBorder="1" applyAlignment="1">
      <alignment horizontal="center" vertical="center" wrapText="1"/>
    </xf>
    <xf numFmtId="0" fontId="11" fillId="9" borderId="116" xfId="4" applyFont="1" applyFill="1" applyBorder="1" applyAlignment="1">
      <alignment horizontal="center" vertical="center"/>
    </xf>
    <xf numFmtId="0" fontId="11" fillId="9" borderId="92" xfId="4" applyFont="1" applyFill="1" applyBorder="1" applyAlignment="1">
      <alignment horizontal="center" vertical="center" wrapText="1"/>
    </xf>
    <xf numFmtId="0" fontId="11" fillId="9" borderId="96" xfId="4" applyFont="1" applyFill="1" applyBorder="1" applyAlignment="1">
      <alignment horizontal="center" vertical="center" wrapText="1"/>
    </xf>
    <xf numFmtId="0" fontId="11" fillId="9" borderId="114" xfId="4" applyFont="1" applyFill="1" applyBorder="1" applyAlignment="1">
      <alignment horizontal="center" vertical="center" wrapText="1"/>
    </xf>
    <xf numFmtId="0" fontId="91" fillId="9" borderId="90" xfId="4" applyFont="1" applyFill="1" applyBorder="1" applyAlignment="1">
      <alignment horizontal="center" vertical="center" wrapText="1"/>
    </xf>
    <xf numFmtId="0" fontId="11" fillId="9" borderId="94" xfId="4" applyFont="1" applyFill="1" applyBorder="1" applyAlignment="1">
      <alignment horizontal="center" vertical="center" wrapText="1"/>
    </xf>
    <xf numFmtId="0" fontId="11" fillId="9" borderId="112" xfId="4" applyFont="1" applyFill="1" applyBorder="1" applyAlignment="1">
      <alignment horizontal="center" vertical="center" wrapText="1"/>
    </xf>
    <xf numFmtId="0" fontId="91" fillId="9" borderId="124" xfId="4" applyFont="1" applyFill="1" applyBorder="1" applyAlignment="1">
      <alignment horizontal="center" vertical="center" wrapText="1"/>
    </xf>
    <xf numFmtId="0" fontId="11" fillId="9" borderId="132" xfId="4" applyFont="1" applyFill="1" applyBorder="1" applyAlignment="1">
      <alignment horizontal="center" vertical="center" wrapText="1"/>
    </xf>
    <xf numFmtId="0" fontId="11" fillId="9" borderId="128" xfId="4" applyFont="1" applyFill="1" applyBorder="1" applyAlignment="1">
      <alignment horizontal="center" vertical="center" wrapText="1"/>
    </xf>
    <xf numFmtId="0" fontId="6" fillId="9" borderId="6" xfId="4" applyFont="1" applyFill="1" applyBorder="1" applyAlignment="1">
      <alignment horizontal="center" vertical="center"/>
    </xf>
    <xf numFmtId="0" fontId="6" fillId="9" borderId="10" xfId="4" applyFont="1" applyFill="1" applyBorder="1" applyAlignment="1">
      <alignment horizontal="center" vertical="center"/>
    </xf>
    <xf numFmtId="0" fontId="11" fillId="9" borderId="44" xfId="4" applyFont="1" applyFill="1" applyBorder="1" applyAlignment="1">
      <alignment horizontal="center" vertical="center" wrapText="1"/>
    </xf>
    <xf numFmtId="0" fontId="11" fillId="9" borderId="35" xfId="4" applyFont="1" applyFill="1" applyBorder="1" applyAlignment="1">
      <alignment horizontal="center" vertical="center"/>
    </xf>
    <xf numFmtId="0" fontId="11" fillId="9" borderId="41" xfId="4" applyFont="1" applyFill="1" applyBorder="1" applyAlignment="1">
      <alignment horizontal="center" vertical="center"/>
    </xf>
    <xf numFmtId="0" fontId="11" fillId="9" borderId="113" xfId="4" applyFont="1" applyFill="1" applyBorder="1" applyAlignment="1">
      <alignment horizontal="center" vertical="center"/>
    </xf>
    <xf numFmtId="0" fontId="32" fillId="9" borderId="125" xfId="4" applyFont="1" applyFill="1" applyBorder="1" applyAlignment="1">
      <alignment horizontal="center" vertical="center"/>
    </xf>
    <xf numFmtId="0" fontId="32" fillId="9" borderId="129" xfId="4" applyFont="1" applyFill="1" applyBorder="1" applyAlignment="1">
      <alignment horizontal="center" vertical="center"/>
    </xf>
    <xf numFmtId="0" fontId="32" fillId="9" borderId="92" xfId="4" applyFont="1" applyFill="1" applyBorder="1" applyAlignment="1">
      <alignment horizontal="center" vertical="center" wrapText="1"/>
    </xf>
    <xf numFmtId="0" fontId="32" fillId="9" borderId="114" xfId="4" applyFont="1" applyFill="1" applyBorder="1" applyAlignment="1">
      <alignment horizontal="center" vertical="center" wrapText="1"/>
    </xf>
    <xf numFmtId="0" fontId="12" fillId="9" borderId="75" xfId="4" applyFont="1" applyFill="1" applyBorder="1" applyAlignment="1">
      <alignment horizontal="center" vertical="center" wrapText="1"/>
    </xf>
    <xf numFmtId="0" fontId="12" fillId="9" borderId="44" xfId="4" applyFont="1" applyFill="1" applyBorder="1" applyAlignment="1">
      <alignment horizontal="center" vertical="center" wrapText="1"/>
    </xf>
    <xf numFmtId="0" fontId="12" fillId="9" borderId="77" xfId="4" applyFont="1" applyFill="1" applyBorder="1" applyAlignment="1">
      <alignment horizontal="center" vertical="center" wrapText="1"/>
    </xf>
    <xf numFmtId="0" fontId="12" fillId="9" borderId="41" xfId="4" applyFont="1" applyFill="1" applyBorder="1" applyAlignment="1">
      <alignment horizontal="center" vertical="center" wrapText="1"/>
    </xf>
    <xf numFmtId="0" fontId="11" fillId="9" borderId="119" xfId="4" applyFont="1" applyFill="1" applyBorder="1" applyAlignment="1">
      <alignment horizontal="center" vertical="center" wrapText="1"/>
    </xf>
    <xf numFmtId="0" fontId="11" fillId="9" borderId="59" xfId="4" applyFont="1" applyFill="1" applyBorder="1" applyAlignment="1">
      <alignment horizontal="center" vertical="center" wrapText="1"/>
    </xf>
    <xf numFmtId="0" fontId="11" fillId="9" borderId="115" xfId="4" applyFont="1" applyFill="1" applyBorder="1" applyAlignment="1">
      <alignment horizontal="center" vertical="center" wrapText="1"/>
    </xf>
    <xf numFmtId="0" fontId="12" fillId="9" borderId="133" xfId="4" applyFont="1" applyFill="1" applyBorder="1" applyAlignment="1">
      <alignment horizontal="center" vertical="center"/>
    </xf>
    <xf numFmtId="0" fontId="74" fillId="16" borderId="149" xfId="4" applyFont="1" applyFill="1" applyBorder="1" applyAlignment="1">
      <alignment horizontal="center" vertical="center" wrapText="1"/>
    </xf>
    <xf numFmtId="0" fontId="74" fillId="16" borderId="150" xfId="4" applyFont="1" applyFill="1" applyBorder="1" applyAlignment="1">
      <alignment horizontal="center" vertical="center" wrapText="1"/>
    </xf>
    <xf numFmtId="0" fontId="74" fillId="16" borderId="151" xfId="4" applyFont="1" applyFill="1" applyBorder="1" applyAlignment="1">
      <alignment horizontal="center" vertical="center" wrapText="1"/>
    </xf>
    <xf numFmtId="0" fontId="16" fillId="9" borderId="76" xfId="4" applyFont="1" applyFill="1" applyBorder="1" applyAlignment="1">
      <alignment horizontal="center" vertical="center"/>
    </xf>
    <xf numFmtId="0" fontId="16" fillId="9" borderId="38" xfId="4" applyFont="1" applyFill="1" applyBorder="1" applyAlignment="1">
      <alignment horizontal="center" vertical="center"/>
    </xf>
    <xf numFmtId="0" fontId="16" fillId="9" borderId="48" xfId="4" applyFont="1" applyFill="1" applyBorder="1" applyAlignment="1">
      <alignment horizontal="center" vertical="center"/>
    </xf>
    <xf numFmtId="0" fontId="47" fillId="9" borderId="119" xfId="4" applyFont="1" applyFill="1" applyBorder="1" applyAlignment="1">
      <alignment horizontal="center" vertical="center" wrapText="1"/>
    </xf>
    <xf numFmtId="0" fontId="91" fillId="9" borderId="119" xfId="4" applyFont="1" applyFill="1" applyBorder="1" applyAlignment="1">
      <alignment horizontal="center" vertical="center" wrapText="1"/>
    </xf>
    <xf numFmtId="0" fontId="96" fillId="16" borderId="122" xfId="4" applyFont="1" applyFill="1" applyBorder="1" applyAlignment="1">
      <alignment horizontal="center" vertical="center" wrapText="1"/>
    </xf>
    <xf numFmtId="0" fontId="96" fillId="16" borderId="126" xfId="4" applyFont="1" applyFill="1" applyBorder="1" applyAlignment="1">
      <alignment horizontal="center" vertical="center" wrapText="1"/>
    </xf>
    <xf numFmtId="0" fontId="12" fillId="9" borderId="43" xfId="4" applyFont="1" applyFill="1" applyBorder="1" applyAlignment="1">
      <alignment horizontal="center" vertical="center" wrapText="1"/>
    </xf>
    <xf numFmtId="0" fontId="12" fillId="9" borderId="40" xfId="4" applyFont="1" applyFill="1" applyBorder="1" applyAlignment="1">
      <alignment horizontal="center" vertical="center" wrapText="1"/>
    </xf>
    <xf numFmtId="0" fontId="12" fillId="9" borderId="76" xfId="4" applyFont="1" applyFill="1" applyBorder="1" applyAlignment="1">
      <alignment horizontal="center" vertical="center"/>
    </xf>
    <xf numFmtId="0" fontId="12" fillId="9" borderId="38" xfId="4" applyFont="1" applyFill="1" applyBorder="1" applyAlignment="1">
      <alignment horizontal="center" vertical="center"/>
    </xf>
    <xf numFmtId="0" fontId="12" fillId="9" borderId="48" xfId="4" applyFont="1" applyFill="1" applyBorder="1" applyAlignment="1">
      <alignment horizontal="center" vertical="center"/>
    </xf>
    <xf numFmtId="0" fontId="32" fillId="9" borderId="119" xfId="4" applyFont="1" applyFill="1" applyBorder="1" applyAlignment="1">
      <alignment horizontal="center" vertical="center" wrapText="1"/>
    </xf>
    <xf numFmtId="0" fontId="32" fillId="9" borderId="115" xfId="4" applyFont="1" applyFill="1" applyBorder="1" applyAlignment="1">
      <alignment horizontal="center" vertical="center" wrapText="1"/>
    </xf>
    <xf numFmtId="0" fontId="95" fillId="16" borderId="149" xfId="4" applyFont="1" applyFill="1" applyBorder="1" applyAlignment="1">
      <alignment horizontal="center" vertical="center" wrapText="1"/>
    </xf>
    <xf numFmtId="0" fontId="95" fillId="16" borderId="150" xfId="4" applyFont="1" applyFill="1" applyBorder="1" applyAlignment="1">
      <alignment horizontal="center" vertical="center" wrapText="1"/>
    </xf>
    <xf numFmtId="0" fontId="95" fillId="16" borderId="151" xfId="4" applyFont="1" applyFill="1" applyBorder="1" applyAlignment="1">
      <alignment horizontal="center" vertical="center" wrapText="1"/>
    </xf>
    <xf numFmtId="0" fontId="11" fillId="17" borderId="119" xfId="4" applyFont="1" applyFill="1" applyBorder="1" applyAlignment="1">
      <alignment horizontal="center" vertical="center"/>
    </xf>
    <xf numFmtId="0" fontId="11" fillId="17" borderId="43" xfId="4" applyFont="1" applyFill="1" applyBorder="1" applyAlignment="1">
      <alignment horizontal="center" vertical="center"/>
    </xf>
    <xf numFmtId="0" fontId="11" fillId="17" borderId="44" xfId="4" applyFont="1" applyFill="1" applyBorder="1" applyAlignment="1">
      <alignment horizontal="center" vertical="center"/>
    </xf>
    <xf numFmtId="0" fontId="11" fillId="17" borderId="42" xfId="4" applyFont="1" applyFill="1" applyBorder="1" applyAlignment="1">
      <alignment horizontal="center" vertical="center" wrapText="1"/>
    </xf>
    <xf numFmtId="0" fontId="11" fillId="17" borderId="123" xfId="4" applyFont="1" applyFill="1" applyBorder="1" applyAlignment="1">
      <alignment horizontal="center" vertical="center"/>
    </xf>
    <xf numFmtId="0" fontId="11" fillId="17" borderId="31" xfId="4" applyFont="1" applyFill="1" applyBorder="1" applyAlignment="1">
      <alignment horizontal="center" vertical="center"/>
    </xf>
    <xf numFmtId="0" fontId="11" fillId="17" borderId="84" xfId="4" applyFont="1" applyFill="1" applyBorder="1" applyAlignment="1">
      <alignment horizontal="center" vertical="center"/>
    </xf>
    <xf numFmtId="0" fontId="11" fillId="17" borderId="39" xfId="4" applyFont="1" applyFill="1" applyBorder="1" applyAlignment="1">
      <alignment horizontal="center" vertical="center"/>
    </xf>
    <xf numFmtId="0" fontId="11" fillId="17" borderId="116" xfId="4" applyFont="1" applyFill="1" applyBorder="1" applyAlignment="1">
      <alignment horizontal="center" vertical="center"/>
    </xf>
    <xf numFmtId="178" fontId="11" fillId="0" borderId="159" xfId="4" applyNumberFormat="1" applyFont="1" applyBorder="1" applyAlignment="1" applyProtection="1">
      <alignment horizontal="center" vertical="center" wrapText="1"/>
      <protection locked="0"/>
    </xf>
    <xf numFmtId="178" fontId="11" fillId="0" borderId="99" xfId="4" applyNumberFormat="1" applyFont="1" applyBorder="1" applyAlignment="1" applyProtection="1">
      <alignment horizontal="center" vertical="center" wrapText="1"/>
      <protection locked="0"/>
    </xf>
    <xf numFmtId="178" fontId="11" fillId="0" borderId="139" xfId="4" applyNumberFormat="1" applyFont="1" applyBorder="1" applyAlignment="1">
      <alignment horizontal="right" vertical="center"/>
    </xf>
    <xf numFmtId="0" fontId="5" fillId="0" borderId="144" xfId="4" applyFont="1" applyBorder="1" applyAlignment="1">
      <alignment horizontal="right" vertical="center"/>
    </xf>
    <xf numFmtId="0" fontId="5" fillId="0" borderId="140" xfId="4" applyFont="1" applyBorder="1" applyAlignment="1">
      <alignment horizontal="right" vertical="center"/>
    </xf>
    <xf numFmtId="178" fontId="11" fillId="0" borderId="148" xfId="4" applyNumberFormat="1" applyFont="1" applyBorder="1" applyAlignment="1" applyProtection="1">
      <alignment horizontal="center" vertical="center"/>
      <protection locked="0"/>
    </xf>
    <xf numFmtId="178" fontId="11" fillId="0" borderId="106" xfId="4" applyNumberFormat="1" applyFont="1" applyBorder="1" applyAlignment="1" applyProtection="1">
      <alignment horizontal="center" vertical="center"/>
      <protection locked="0"/>
    </xf>
    <xf numFmtId="0" fontId="11" fillId="17" borderId="134" xfId="4" applyFont="1" applyFill="1" applyBorder="1" applyAlignment="1">
      <alignment horizontal="center" vertical="center" wrapText="1"/>
    </xf>
    <xf numFmtId="0" fontId="11" fillId="17" borderId="136" xfId="4" applyFont="1" applyFill="1" applyBorder="1" applyAlignment="1">
      <alignment horizontal="center" vertical="center" wrapText="1"/>
    </xf>
    <xf numFmtId="0" fontId="11" fillId="17" borderId="99" xfId="4" applyFont="1" applyFill="1" applyBorder="1" applyAlignment="1">
      <alignment horizontal="center" vertical="center" wrapText="1"/>
    </xf>
    <xf numFmtId="0" fontId="11" fillId="17" borderId="148" xfId="4" applyFont="1" applyFill="1" applyBorder="1" applyAlignment="1">
      <alignment horizontal="center" vertical="center" wrapText="1"/>
    </xf>
    <xf numFmtId="0" fontId="11" fillId="17" borderId="82" xfId="4" applyFont="1" applyFill="1" applyBorder="1" applyAlignment="1">
      <alignment horizontal="center" vertical="center" wrapText="1"/>
    </xf>
    <xf numFmtId="0" fontId="11" fillId="17" borderId="88" xfId="4" applyFont="1" applyFill="1" applyBorder="1" applyAlignment="1">
      <alignment horizontal="center" vertical="center" wrapText="1"/>
    </xf>
    <xf numFmtId="178" fontId="11" fillId="0" borderId="134" xfId="4" applyNumberFormat="1" applyFont="1" applyBorder="1" applyAlignment="1" applyProtection="1">
      <alignment horizontal="center" vertical="center" wrapText="1"/>
      <protection locked="0"/>
    </xf>
    <xf numFmtId="0" fontId="11" fillId="17" borderId="101" xfId="4" applyFont="1" applyFill="1" applyBorder="1" applyAlignment="1">
      <alignment horizontal="center" vertical="center" wrapText="1"/>
    </xf>
    <xf numFmtId="0" fontId="11" fillId="17" borderId="112" xfId="4" applyFont="1" applyFill="1" applyBorder="1" applyAlignment="1">
      <alignment horizontal="center" vertical="center" wrapText="1"/>
    </xf>
    <xf numFmtId="0" fontId="11" fillId="17" borderId="81" xfId="4" applyFont="1" applyFill="1" applyBorder="1" applyAlignment="1">
      <alignment horizontal="center" vertical="center" wrapText="1"/>
    </xf>
    <xf numFmtId="0" fontId="11" fillId="17" borderId="116" xfId="4" applyFont="1" applyFill="1" applyBorder="1" applyAlignment="1">
      <alignment horizontal="center" vertical="center" wrapText="1"/>
    </xf>
    <xf numFmtId="0" fontId="11" fillId="17" borderId="102" xfId="4" applyFont="1" applyFill="1" applyBorder="1" applyAlignment="1">
      <alignment horizontal="center" vertical="center" textRotation="255"/>
    </xf>
    <xf numFmtId="0" fontId="11" fillId="17" borderId="113" xfId="4" applyFont="1" applyFill="1" applyBorder="1" applyAlignment="1">
      <alignment horizontal="center" vertical="center" textRotation="255"/>
    </xf>
    <xf numFmtId="0" fontId="11" fillId="17" borderId="89" xfId="4" applyFont="1" applyFill="1" applyBorder="1" applyAlignment="1">
      <alignment horizontal="center" vertical="center" wrapText="1"/>
    </xf>
    <xf numFmtId="0" fontId="11" fillId="0" borderId="93" xfId="4" applyFont="1" applyBorder="1" applyAlignment="1">
      <alignment vertical="center"/>
    </xf>
    <xf numFmtId="0" fontId="11" fillId="0" borderId="111" xfId="4" applyFont="1" applyBorder="1" applyAlignment="1">
      <alignment vertical="center"/>
    </xf>
    <xf numFmtId="0" fontId="11" fillId="17" borderId="61" xfId="4" applyFont="1" applyFill="1" applyBorder="1" applyAlignment="1">
      <alignment horizontal="center" vertical="center"/>
    </xf>
    <xf numFmtId="0" fontId="11" fillId="0" borderId="51" xfId="4" applyFont="1" applyBorder="1" applyAlignment="1">
      <alignment horizontal="center" vertical="center"/>
    </xf>
    <xf numFmtId="0" fontId="11" fillId="0" borderId="67" xfId="4" applyFont="1" applyBorder="1" applyAlignment="1">
      <alignment horizontal="center" vertical="center"/>
    </xf>
    <xf numFmtId="0" fontId="12" fillId="0" borderId="111" xfId="1" applyFont="1" applyBorder="1" applyAlignment="1">
      <alignment horizontal="left" vertical="center"/>
    </xf>
    <xf numFmtId="0" fontId="30" fillId="0" borderId="222" xfId="1" applyFont="1" applyBorder="1" applyAlignment="1">
      <alignment horizontal="center" vertical="top" wrapText="1"/>
    </xf>
    <xf numFmtId="0" fontId="30" fillId="0" borderId="223" xfId="1" applyFont="1" applyBorder="1" applyAlignment="1">
      <alignment horizontal="center" vertical="top"/>
    </xf>
    <xf numFmtId="0" fontId="30" fillId="0" borderId="224" xfId="1" applyFont="1" applyBorder="1" applyAlignment="1">
      <alignment horizontal="center" vertical="top"/>
    </xf>
    <xf numFmtId="0" fontId="30" fillId="0" borderId="225" xfId="1" applyFont="1" applyBorder="1" applyAlignment="1">
      <alignment horizontal="center" vertical="top"/>
    </xf>
    <xf numFmtId="0" fontId="30" fillId="0" borderId="223" xfId="1" applyFont="1" applyBorder="1" applyAlignment="1">
      <alignment horizontal="center" vertical="center"/>
    </xf>
    <xf numFmtId="0" fontId="30" fillId="0" borderId="226" xfId="1" applyFont="1" applyBorder="1" applyAlignment="1">
      <alignment horizontal="center" vertical="center"/>
    </xf>
    <xf numFmtId="0" fontId="30" fillId="0" borderId="225" xfId="1" applyFont="1" applyBorder="1" applyAlignment="1">
      <alignment horizontal="center" vertical="center"/>
    </xf>
    <xf numFmtId="0" fontId="30" fillId="0" borderId="227" xfId="1" applyFont="1" applyBorder="1" applyAlignment="1">
      <alignment horizontal="center" vertical="center"/>
    </xf>
    <xf numFmtId="0" fontId="30" fillId="0" borderId="224" xfId="1" applyFont="1" applyBorder="1" applyAlignment="1">
      <alignment horizontal="center" vertical="center" wrapText="1"/>
    </xf>
    <xf numFmtId="0" fontId="30" fillId="0" borderId="224" xfId="1" applyFont="1" applyBorder="1" applyAlignment="1">
      <alignment horizontal="center" vertical="center"/>
    </xf>
    <xf numFmtId="0" fontId="12" fillId="21" borderId="13" xfId="1" applyFont="1" applyFill="1" applyBorder="1" applyAlignment="1">
      <alignment horizontal="center" vertical="center"/>
    </xf>
    <xf numFmtId="0" fontId="12" fillId="3" borderId="54" xfId="1" applyFont="1" applyFill="1" applyBorder="1" applyAlignment="1" applyProtection="1">
      <alignment horizontal="center" vertical="center"/>
      <protection locked="0"/>
    </xf>
    <xf numFmtId="0" fontId="12" fillId="3" borderId="50" xfId="1" applyFont="1" applyFill="1" applyBorder="1" applyAlignment="1" applyProtection="1">
      <alignment horizontal="center" vertical="center"/>
      <protection locked="0"/>
    </xf>
    <xf numFmtId="0" fontId="12" fillId="3" borderId="52" xfId="1" applyFont="1" applyFill="1" applyBorder="1" applyAlignment="1" applyProtection="1">
      <alignment horizontal="center" vertical="center"/>
      <protection locked="0"/>
    </xf>
    <xf numFmtId="0" fontId="12" fillId="3" borderId="53" xfId="1" applyFont="1" applyFill="1" applyBorder="1" applyAlignment="1" applyProtection="1">
      <alignment horizontal="center" vertical="center"/>
      <protection locked="0"/>
    </xf>
    <xf numFmtId="0" fontId="12" fillId="3" borderId="32" xfId="1" applyFont="1" applyFill="1" applyBorder="1" applyAlignment="1" applyProtection="1">
      <alignment horizontal="center" vertical="center"/>
      <protection locked="0"/>
    </xf>
    <xf numFmtId="0" fontId="12" fillId="3" borderId="33" xfId="1" applyFont="1" applyFill="1" applyBorder="1" applyAlignment="1" applyProtection="1">
      <alignment horizontal="center" vertical="center"/>
      <protection locked="0"/>
    </xf>
    <xf numFmtId="0" fontId="12" fillId="0" borderId="202" xfId="1" applyFont="1" applyBorder="1" applyAlignment="1">
      <alignment horizontal="left" vertical="center" shrinkToFit="1"/>
    </xf>
    <xf numFmtId="0" fontId="12" fillId="0" borderId="203" xfId="1" applyFont="1" applyBorder="1" applyAlignment="1">
      <alignment horizontal="left" vertical="center" shrinkToFit="1"/>
    </xf>
    <xf numFmtId="0" fontId="12" fillId="0" borderId="39" xfId="1" applyFont="1" applyBorder="1" applyAlignment="1">
      <alignment horizontal="distributed" vertical="center" shrinkToFit="1"/>
    </xf>
    <xf numFmtId="0" fontId="12" fillId="0" borderId="40" xfId="1" applyFont="1" applyBorder="1" applyAlignment="1">
      <alignment horizontal="distributed" vertical="center" shrinkToFit="1"/>
    </xf>
    <xf numFmtId="0" fontId="12" fillId="0" borderId="41" xfId="1" applyFont="1" applyBorder="1" applyAlignment="1">
      <alignment horizontal="distributed" vertical="center" shrinkToFit="1"/>
    </xf>
    <xf numFmtId="0" fontId="12" fillId="0" borderId="9" xfId="1" applyFont="1" applyBorder="1" applyAlignment="1">
      <alignment horizontal="distributed" vertical="center" shrinkToFit="1"/>
    </xf>
    <xf numFmtId="0" fontId="12" fillId="0" borderId="7" xfId="1" applyFont="1" applyBorder="1" applyAlignment="1">
      <alignment horizontal="distributed" vertical="center" shrinkToFit="1"/>
    </xf>
    <xf numFmtId="0" fontId="12" fillId="0" borderId="8" xfId="1" applyFont="1" applyBorder="1" applyAlignment="1">
      <alignment horizontal="distributed" vertical="center" shrinkToFit="1"/>
    </xf>
    <xf numFmtId="0" fontId="12" fillId="0" borderId="9" xfId="1" applyFont="1" applyBorder="1" applyAlignment="1">
      <alignment horizontal="center" vertical="center" shrinkToFit="1"/>
    </xf>
    <xf numFmtId="0" fontId="12" fillId="0" borderId="7" xfId="1" applyFont="1" applyBorder="1" applyAlignment="1">
      <alignment horizontal="center" vertical="center" shrinkToFit="1"/>
    </xf>
    <xf numFmtId="0" fontId="12" fillId="0" borderId="8" xfId="1" applyFont="1" applyBorder="1" applyAlignment="1">
      <alignment horizontal="center" vertical="center" shrinkToFit="1"/>
    </xf>
    <xf numFmtId="0" fontId="12" fillId="0" borderId="204" xfId="1" applyFont="1" applyBorder="1" applyAlignment="1">
      <alignment horizontal="left" vertical="center" shrinkToFit="1"/>
    </xf>
    <xf numFmtId="0" fontId="30" fillId="0" borderId="206" xfId="1" applyFont="1" applyBorder="1" applyAlignment="1">
      <alignment horizontal="right" vertical="center"/>
    </xf>
    <xf numFmtId="0" fontId="30" fillId="0" borderId="207" xfId="1" applyFont="1" applyBorder="1" applyAlignment="1">
      <alignment horizontal="right" vertical="center"/>
    </xf>
    <xf numFmtId="0" fontId="12" fillId="5" borderId="152" xfId="1" applyFont="1" applyFill="1" applyBorder="1" applyAlignment="1">
      <alignment horizontal="center" vertical="center"/>
    </xf>
    <xf numFmtId="0" fontId="12" fillId="5" borderId="110" xfId="1" applyFont="1" applyFill="1" applyBorder="1" applyAlignment="1">
      <alignment horizontal="center" vertical="center"/>
    </xf>
    <xf numFmtId="0" fontId="12" fillId="0" borderId="31" xfId="1" applyFont="1" applyBorder="1" applyAlignment="1">
      <alignment vertical="center" shrinkToFit="1"/>
    </xf>
    <xf numFmtId="0" fontId="12" fillId="0" borderId="0" xfId="1" applyFont="1" applyAlignment="1">
      <alignment vertical="center" shrinkToFit="1"/>
    </xf>
    <xf numFmtId="0" fontId="12" fillId="0" borderId="35" xfId="1" applyFont="1" applyBorder="1" applyAlignment="1">
      <alignment vertical="center" shrinkToFit="1"/>
    </xf>
    <xf numFmtId="0" fontId="12" fillId="0" borderId="37" xfId="1" applyFont="1" applyBorder="1" applyAlignment="1">
      <alignment horizontal="center" vertical="center" shrinkToFit="1"/>
    </xf>
    <xf numFmtId="0" fontId="12" fillId="0" borderId="35" xfId="1" applyFont="1" applyBorder="1" applyAlignment="1">
      <alignment horizontal="center" vertical="center" shrinkToFit="1"/>
    </xf>
    <xf numFmtId="0" fontId="30" fillId="0" borderId="39" xfId="1" applyFont="1" applyBorder="1" applyAlignment="1">
      <alignment horizontal="left" vertical="center" shrinkToFit="1"/>
    </xf>
    <xf numFmtId="0" fontId="30" fillId="0" borderId="40" xfId="1" applyFont="1" applyBorder="1" applyAlignment="1">
      <alignment horizontal="left" vertical="center" shrinkToFit="1"/>
    </xf>
    <xf numFmtId="0" fontId="30" fillId="0" borderId="41" xfId="1" applyFont="1" applyBorder="1" applyAlignment="1">
      <alignment horizontal="left" vertical="center" shrinkToFit="1"/>
    </xf>
    <xf numFmtId="0" fontId="33" fillId="14" borderId="183" xfId="1" applyFont="1" applyFill="1" applyBorder="1" applyAlignment="1" applyProtection="1">
      <alignment horizontal="center" vertical="center" shrinkToFit="1"/>
      <protection locked="0"/>
    </xf>
    <xf numFmtId="0" fontId="12" fillId="21" borderId="215" xfId="1" applyFont="1" applyFill="1" applyBorder="1" applyAlignment="1">
      <alignment horizontal="center" vertical="center"/>
    </xf>
    <xf numFmtId="0" fontId="12" fillId="21" borderId="211" xfId="1" applyFont="1" applyFill="1" applyBorder="1" applyAlignment="1">
      <alignment horizontal="center" vertical="center"/>
    </xf>
    <xf numFmtId="0" fontId="12" fillId="21" borderId="216" xfId="1" applyFont="1" applyFill="1" applyBorder="1" applyAlignment="1">
      <alignment horizontal="center" vertical="center"/>
    </xf>
    <xf numFmtId="0" fontId="12" fillId="21" borderId="228" xfId="1" applyFont="1" applyFill="1" applyBorder="1" applyAlignment="1">
      <alignment horizontal="center" vertical="center"/>
    </xf>
    <xf numFmtId="0" fontId="12" fillId="21" borderId="205" xfId="1" applyFont="1" applyFill="1" applyBorder="1" applyAlignment="1">
      <alignment horizontal="center" vertical="center"/>
    </xf>
    <xf numFmtId="0" fontId="12" fillId="21" borderId="206" xfId="1" applyFont="1" applyFill="1" applyBorder="1" applyAlignment="1">
      <alignment horizontal="center" vertical="center"/>
    </xf>
    <xf numFmtId="0" fontId="12" fillId="21" borderId="207" xfId="1" applyFont="1" applyFill="1" applyBorder="1" applyAlignment="1">
      <alignment horizontal="center" vertical="center"/>
    </xf>
    <xf numFmtId="0" fontId="12" fillId="5" borderId="126" xfId="1" applyFont="1" applyFill="1" applyBorder="1" applyAlignment="1" applyProtection="1">
      <alignment horizontal="center" vertical="center"/>
      <protection locked="0"/>
    </xf>
    <xf numFmtId="0" fontId="33" fillId="14" borderId="39" xfId="1" applyFont="1" applyFill="1" applyBorder="1" applyAlignment="1" applyProtection="1">
      <alignment horizontal="center" vertical="center" shrinkToFit="1"/>
      <protection locked="0"/>
    </xf>
    <xf numFmtId="0" fontId="33" fillId="14" borderId="40" xfId="1" applyFont="1" applyFill="1" applyBorder="1" applyAlignment="1" applyProtection="1">
      <alignment horizontal="center" vertical="center" shrinkToFit="1"/>
      <protection locked="0"/>
    </xf>
    <xf numFmtId="0" fontId="33" fillId="14" borderId="48" xfId="1" applyFont="1" applyFill="1" applyBorder="1" applyAlignment="1" applyProtection="1">
      <alignment horizontal="center" vertical="center" shrinkToFit="1"/>
      <protection locked="0"/>
    </xf>
    <xf numFmtId="0" fontId="12" fillId="3" borderId="236" xfId="1" applyFont="1" applyFill="1" applyBorder="1" applyAlignment="1" applyProtection="1">
      <alignment horizontal="center" vertical="center"/>
      <protection locked="0"/>
    </xf>
    <xf numFmtId="0" fontId="12" fillId="3" borderId="237" xfId="1" applyFont="1" applyFill="1" applyBorder="1" applyAlignment="1" applyProtection="1">
      <alignment horizontal="center" vertical="center"/>
      <protection locked="0"/>
    </xf>
    <xf numFmtId="0" fontId="12" fillId="5" borderId="232" xfId="1" applyFont="1" applyFill="1" applyBorder="1" applyAlignment="1" applyProtection="1">
      <alignment horizontal="left" vertical="center" wrapText="1" shrinkToFit="1"/>
      <protection locked="0"/>
    </xf>
    <xf numFmtId="0" fontId="12" fillId="5" borderId="18" xfId="1" applyFont="1" applyFill="1" applyBorder="1" applyAlignment="1" applyProtection="1">
      <alignment horizontal="left" vertical="center" wrapText="1" shrinkToFit="1"/>
      <protection locked="0"/>
    </xf>
    <xf numFmtId="0" fontId="12" fillId="5" borderId="233" xfId="1" applyFont="1" applyFill="1" applyBorder="1" applyAlignment="1" applyProtection="1">
      <alignment horizontal="left" vertical="center" wrapText="1" shrinkToFit="1"/>
      <protection locked="0"/>
    </xf>
    <xf numFmtId="0" fontId="12" fillId="5" borderId="235" xfId="1" applyFont="1" applyFill="1" applyBorder="1" applyAlignment="1" applyProtection="1">
      <alignment horizontal="left" vertical="center" wrapText="1" shrinkToFit="1"/>
      <protection locked="0"/>
    </xf>
    <xf numFmtId="0" fontId="12" fillId="5" borderId="40" xfId="1" applyFont="1" applyFill="1" applyBorder="1" applyAlignment="1" applyProtection="1">
      <alignment horizontal="left" vertical="center" wrapText="1" shrinkToFit="1"/>
      <protection locked="0"/>
    </xf>
    <xf numFmtId="0" fontId="12" fillId="5" borderId="174" xfId="1" applyFont="1" applyFill="1" applyBorder="1" applyAlignment="1" applyProtection="1">
      <alignment horizontal="left" vertical="center" wrapText="1" shrinkToFit="1"/>
      <protection locked="0"/>
    </xf>
    <xf numFmtId="0" fontId="12" fillId="5" borderId="17" xfId="1" applyFont="1" applyFill="1" applyBorder="1" applyAlignment="1" applyProtection="1">
      <alignment horizontal="left" vertical="center" wrapText="1" shrinkToFit="1"/>
      <protection locked="0"/>
    </xf>
    <xf numFmtId="0" fontId="12" fillId="5" borderId="230" xfId="1" applyFont="1" applyFill="1" applyBorder="1" applyAlignment="1" applyProtection="1">
      <alignment horizontal="left" vertical="center" wrapText="1" shrinkToFit="1"/>
      <protection locked="0"/>
    </xf>
    <xf numFmtId="0" fontId="12" fillId="5" borderId="39" xfId="1" applyFont="1" applyFill="1" applyBorder="1" applyAlignment="1" applyProtection="1">
      <alignment horizontal="left" vertical="center" wrapText="1" shrinkToFit="1"/>
      <protection locked="0"/>
    </xf>
    <xf numFmtId="0" fontId="12" fillId="5" borderId="234" xfId="1" applyFont="1" applyFill="1" applyBorder="1" applyAlignment="1" applyProtection="1">
      <alignment horizontal="left" vertical="center" wrapText="1" shrinkToFit="1"/>
      <protection locked="0"/>
    </xf>
    <xf numFmtId="0" fontId="12" fillId="0" borderId="31" xfId="1" applyFont="1" applyBorder="1" applyAlignment="1">
      <alignment horizontal="left" vertical="center"/>
    </xf>
    <xf numFmtId="0" fontId="12" fillId="3" borderId="224" xfId="1" applyFont="1" applyFill="1" applyBorder="1" applyAlignment="1" applyProtection="1">
      <alignment horizontal="center" vertical="center"/>
      <protection locked="0"/>
    </xf>
    <xf numFmtId="0" fontId="12" fillId="3" borderId="225" xfId="1" applyFont="1" applyFill="1" applyBorder="1" applyAlignment="1" applyProtection="1">
      <alignment horizontal="center" vertical="center"/>
      <protection locked="0"/>
    </xf>
    <xf numFmtId="0" fontId="30" fillId="0" borderId="42" xfId="1" applyFont="1" applyBorder="1" applyAlignment="1">
      <alignment horizontal="center" vertical="center" wrapText="1"/>
    </xf>
    <xf numFmtId="0" fontId="30" fillId="0" borderId="252" xfId="1" applyFont="1" applyBorder="1" applyAlignment="1">
      <alignment horizontal="center" vertical="center"/>
    </xf>
    <xf numFmtId="0" fontId="30" fillId="0" borderId="31" xfId="1" applyFont="1" applyBorder="1" applyAlignment="1">
      <alignment horizontal="center" vertical="center"/>
    </xf>
    <xf numFmtId="0" fontId="30" fillId="0" borderId="231" xfId="1" applyFont="1" applyBorder="1" applyAlignment="1">
      <alignment horizontal="center" vertical="center"/>
    </xf>
    <xf numFmtId="0" fontId="30" fillId="0" borderId="39" xfId="1" applyFont="1" applyBorder="1" applyAlignment="1">
      <alignment horizontal="center" vertical="center"/>
    </xf>
    <xf numFmtId="0" fontId="30" fillId="0" borderId="234" xfId="1" applyFont="1" applyBorder="1" applyAlignment="1">
      <alignment horizontal="center" vertical="center"/>
    </xf>
    <xf numFmtId="0" fontId="12" fillId="0" borderId="229" xfId="1" applyFont="1" applyBorder="1" applyAlignment="1">
      <alignment horizontal="center" vertical="center"/>
    </xf>
    <xf numFmtId="0" fontId="1" fillId="0" borderId="34" xfId="1" applyBorder="1" applyAlignment="1">
      <alignment horizontal="left" vertical="top" textRotation="255"/>
    </xf>
    <xf numFmtId="0" fontId="1" fillId="0" borderId="64" xfId="1" applyBorder="1" applyAlignment="1">
      <alignment horizontal="left" vertical="top" textRotation="255"/>
    </xf>
    <xf numFmtId="0" fontId="12" fillId="5" borderId="4" xfId="1" applyFont="1" applyFill="1" applyBorder="1" applyAlignment="1" applyProtection="1">
      <alignment horizontal="center" vertical="center"/>
      <protection locked="0"/>
    </xf>
    <xf numFmtId="0" fontId="12" fillId="5" borderId="2" xfId="1" applyFont="1" applyFill="1" applyBorder="1" applyAlignment="1" applyProtection="1">
      <alignment horizontal="center" vertical="center"/>
      <protection locked="0"/>
    </xf>
    <xf numFmtId="0" fontId="12" fillId="5" borderId="5" xfId="1" applyFont="1" applyFill="1" applyBorder="1" applyAlignment="1" applyProtection="1">
      <alignment horizontal="center" vertical="center"/>
      <protection locked="0"/>
    </xf>
    <xf numFmtId="0" fontId="30" fillId="0" borderId="208" xfId="1" applyFont="1" applyBorder="1" applyAlignment="1">
      <alignment horizontal="center" vertical="center" wrapText="1"/>
    </xf>
    <xf numFmtId="0" fontId="30" fillId="0" borderId="209" xfId="1" applyFont="1" applyBorder="1" applyAlignment="1">
      <alignment horizontal="center" vertical="center"/>
    </xf>
    <xf numFmtId="0" fontId="30" fillId="0" borderId="215" xfId="1" applyFont="1" applyBorder="1" applyAlignment="1">
      <alignment horizontal="center" vertical="center"/>
    </xf>
    <xf numFmtId="0" fontId="30" fillId="0" borderId="211" xfId="1" applyFont="1" applyBorder="1" applyAlignment="1">
      <alignment horizontal="center" vertical="center"/>
    </xf>
    <xf numFmtId="0" fontId="12" fillId="3" borderId="222" xfId="1" applyFont="1" applyFill="1" applyBorder="1" applyAlignment="1" applyProtection="1">
      <alignment horizontal="center" vertical="center"/>
      <protection locked="0"/>
    </xf>
    <xf numFmtId="0" fontId="12" fillId="3" borderId="223" xfId="1" applyFont="1" applyFill="1" applyBorder="1" applyAlignment="1" applyProtection="1">
      <alignment horizontal="center" vertical="center"/>
      <protection locked="0"/>
    </xf>
    <xf numFmtId="0" fontId="12" fillId="3" borderId="244" xfId="1" applyFont="1" applyFill="1" applyBorder="1" applyAlignment="1" applyProtection="1">
      <alignment horizontal="center" vertical="center"/>
      <protection locked="0"/>
    </xf>
    <xf numFmtId="0" fontId="12" fillId="3" borderId="245" xfId="1" applyFont="1" applyFill="1" applyBorder="1" applyAlignment="1" applyProtection="1">
      <alignment horizontal="center" vertical="center"/>
      <protection locked="0"/>
    </xf>
    <xf numFmtId="0" fontId="12" fillId="3" borderId="246" xfId="1" applyFont="1" applyFill="1" applyBorder="1" applyAlignment="1" applyProtection="1">
      <alignment horizontal="center" vertical="center"/>
      <protection locked="0"/>
    </xf>
    <xf numFmtId="0" fontId="12" fillId="3" borderId="247" xfId="1" applyFont="1" applyFill="1" applyBorder="1" applyAlignment="1" applyProtection="1">
      <alignment horizontal="center" vertical="center"/>
      <protection locked="0"/>
    </xf>
    <xf numFmtId="0" fontId="30" fillId="0" borderId="252" xfId="1" applyFont="1" applyBorder="1" applyAlignment="1">
      <alignment horizontal="center" vertical="center" wrapText="1"/>
    </xf>
    <xf numFmtId="0" fontId="30" fillId="0" borderId="31" xfId="1" applyFont="1" applyBorder="1" applyAlignment="1">
      <alignment horizontal="center" vertical="center" wrapText="1"/>
    </xf>
    <xf numFmtId="0" fontId="30" fillId="0" borderId="231" xfId="1" applyFont="1" applyBorder="1" applyAlignment="1">
      <alignment horizontal="center" vertical="center" wrapText="1"/>
    </xf>
    <xf numFmtId="0" fontId="12" fillId="3" borderId="238" xfId="1" applyFont="1" applyFill="1" applyBorder="1" applyAlignment="1" applyProtection="1">
      <alignment horizontal="center" vertical="center"/>
      <protection locked="0"/>
    </xf>
    <xf numFmtId="0" fontId="12" fillId="3" borderId="239" xfId="1" applyFont="1" applyFill="1" applyBorder="1" applyAlignment="1" applyProtection="1">
      <alignment horizontal="center" vertical="center"/>
      <protection locked="0"/>
    </xf>
    <xf numFmtId="0" fontId="12" fillId="3" borderId="243" xfId="1" applyFont="1" applyFill="1" applyBorder="1" applyAlignment="1" applyProtection="1">
      <alignment horizontal="center" vertical="center"/>
      <protection locked="0"/>
    </xf>
    <xf numFmtId="0" fontId="12" fillId="3" borderId="240" xfId="1" applyFont="1" applyFill="1" applyBorder="1" applyAlignment="1" applyProtection="1">
      <alignment horizontal="center" vertical="center"/>
      <protection locked="0"/>
    </xf>
    <xf numFmtId="0" fontId="12" fillId="3" borderId="241" xfId="1" applyFont="1" applyFill="1" applyBorder="1" applyAlignment="1" applyProtection="1">
      <alignment horizontal="center" vertical="center"/>
      <protection locked="0"/>
    </xf>
    <xf numFmtId="0" fontId="12" fillId="3" borderId="242" xfId="1" applyFont="1" applyFill="1" applyBorder="1" applyAlignment="1" applyProtection="1">
      <alignment horizontal="center" vertical="center"/>
      <protection locked="0"/>
    </xf>
    <xf numFmtId="0" fontId="12" fillId="3" borderId="248" xfId="1" applyFont="1" applyFill="1" applyBorder="1" applyAlignment="1" applyProtection="1">
      <alignment horizontal="center" vertical="center"/>
      <protection locked="0"/>
    </xf>
    <xf numFmtId="0" fontId="12" fillId="3" borderId="250" xfId="1" applyFont="1" applyFill="1" applyBorder="1" applyAlignment="1" applyProtection="1">
      <alignment horizontal="center" vertical="center"/>
      <protection locked="0"/>
    </xf>
    <xf numFmtId="0" fontId="12" fillId="3" borderId="251" xfId="1" applyFont="1" applyFill="1" applyBorder="1" applyAlignment="1" applyProtection="1">
      <alignment horizontal="center" vertical="center"/>
      <protection locked="0"/>
    </xf>
    <xf numFmtId="0" fontId="12" fillId="3" borderId="249" xfId="1" applyFont="1" applyFill="1" applyBorder="1" applyAlignment="1" applyProtection="1">
      <alignment horizontal="center" vertical="center"/>
      <protection locked="0"/>
    </xf>
    <xf numFmtId="0" fontId="12" fillId="21" borderId="255" xfId="1" applyFont="1" applyFill="1" applyBorder="1" applyAlignment="1">
      <alignment horizontal="center" vertical="center"/>
    </xf>
    <xf numFmtId="0" fontId="12" fillId="21" borderId="256" xfId="1" applyFont="1" applyFill="1" applyBorder="1" applyAlignment="1">
      <alignment horizontal="center" vertical="center"/>
    </xf>
    <xf numFmtId="0" fontId="12" fillId="3" borderId="254" xfId="1" applyFont="1" applyFill="1" applyBorder="1" applyAlignment="1" applyProtection="1">
      <alignment horizontal="center" vertical="center"/>
      <protection locked="0"/>
    </xf>
    <xf numFmtId="0" fontId="30" fillId="0" borderId="43" xfId="1" applyFont="1" applyBorder="1" applyAlignment="1">
      <alignment horizontal="left" vertical="center"/>
    </xf>
    <xf numFmtId="0" fontId="30" fillId="0" borderId="44" xfId="1" applyFont="1" applyBorder="1" applyAlignment="1">
      <alignment horizontal="left" vertical="center"/>
    </xf>
    <xf numFmtId="0" fontId="30" fillId="0" borderId="0" xfId="1" applyFont="1" applyAlignment="1">
      <alignment horizontal="left" vertical="center"/>
    </xf>
    <xf numFmtId="0" fontId="30" fillId="0" borderId="35" xfId="1" applyFont="1" applyBorder="1" applyAlignment="1">
      <alignment horizontal="left" vertical="center"/>
    </xf>
    <xf numFmtId="0" fontId="12" fillId="3" borderId="253" xfId="1" applyFont="1" applyFill="1" applyBorder="1" applyAlignment="1" applyProtection="1">
      <alignment horizontal="center" vertical="center"/>
      <protection locked="0"/>
    </xf>
    <xf numFmtId="0" fontId="12" fillId="21" borderId="257" xfId="1" applyFont="1" applyFill="1" applyBorder="1" applyAlignment="1">
      <alignment horizontal="center" vertical="center"/>
    </xf>
    <xf numFmtId="0" fontId="6" fillId="0" borderId="18" xfId="1" applyFont="1" applyBorder="1" applyAlignment="1">
      <alignment horizontal="center" vertical="center"/>
    </xf>
    <xf numFmtId="0" fontId="6" fillId="0" borderId="0" xfId="1" applyFont="1" applyAlignment="1">
      <alignment horizontal="center" vertical="center"/>
    </xf>
    <xf numFmtId="0" fontId="17" fillId="21" borderId="40" xfId="1" applyFont="1" applyFill="1" applyBorder="1" applyAlignment="1">
      <alignment horizontal="center" vertical="center"/>
    </xf>
    <xf numFmtId="49" fontId="12" fillId="5" borderId="9" xfId="1" applyNumberFormat="1" applyFont="1" applyFill="1" applyBorder="1" applyAlignment="1" applyProtection="1">
      <alignment horizontal="center" vertical="center"/>
      <protection locked="0"/>
    </xf>
    <xf numFmtId="49" fontId="12" fillId="5" borderId="7" xfId="1" applyNumberFormat="1" applyFont="1" applyFill="1" applyBorder="1" applyAlignment="1" applyProtection="1">
      <alignment horizontal="center" vertical="center"/>
      <protection locked="0"/>
    </xf>
    <xf numFmtId="49" fontId="12" fillId="5" borderId="236" xfId="1" applyNumberFormat="1" applyFont="1" applyFill="1" applyBorder="1" applyAlignment="1" applyProtection="1">
      <alignment horizontal="center" vertical="center"/>
      <protection locked="0"/>
    </xf>
    <xf numFmtId="49" fontId="12" fillId="5" borderId="237" xfId="1" applyNumberFormat="1" applyFont="1" applyFill="1" applyBorder="1" applyAlignment="1" applyProtection="1">
      <alignment horizontal="center" vertical="center"/>
      <protection locked="0"/>
    </xf>
    <xf numFmtId="0" fontId="12" fillId="0" borderId="258" xfId="1" applyFont="1" applyBorder="1" applyAlignment="1">
      <alignment horizontal="center" vertical="center"/>
    </xf>
    <xf numFmtId="49" fontId="12" fillId="5" borderId="259" xfId="1" applyNumberFormat="1" applyFont="1" applyFill="1" applyBorder="1" applyAlignment="1" applyProtection="1">
      <alignment horizontal="center" vertical="center"/>
      <protection locked="0"/>
    </xf>
    <xf numFmtId="0" fontId="12" fillId="0" borderId="31" xfId="1" applyFont="1" applyBorder="1" applyAlignment="1">
      <alignment horizontal="center" vertical="top" shrinkToFit="1"/>
    </xf>
    <xf numFmtId="0" fontId="12" fillId="0" borderId="0" xfId="1" applyFont="1" applyAlignment="1">
      <alignment horizontal="center" vertical="top" shrinkToFit="1"/>
    </xf>
    <xf numFmtId="0" fontId="12" fillId="0" borderId="36" xfId="1" applyFont="1" applyBorder="1" applyAlignment="1">
      <alignment horizontal="center" vertical="top" shrinkToFit="1"/>
    </xf>
    <xf numFmtId="0" fontId="12" fillId="5" borderId="253" xfId="1" applyFont="1" applyFill="1" applyBorder="1" applyAlignment="1" applyProtection="1">
      <alignment horizontal="center" vertical="center"/>
      <protection locked="0"/>
    </xf>
    <xf numFmtId="0" fontId="12" fillId="5" borderId="218" xfId="1" applyFont="1" applyFill="1" applyBorder="1" applyAlignment="1" applyProtection="1">
      <alignment horizontal="center" vertical="center"/>
      <protection locked="0"/>
    </xf>
    <xf numFmtId="0" fontId="30" fillId="0" borderId="199" xfId="1" applyFont="1" applyBorder="1" applyAlignment="1">
      <alignment horizontal="center" vertical="center"/>
    </xf>
    <xf numFmtId="0" fontId="30" fillId="0" borderId="200" xfId="1" applyFont="1" applyBorder="1" applyAlignment="1">
      <alignment horizontal="center" vertical="center"/>
    </xf>
    <xf numFmtId="0" fontId="30" fillId="0" borderId="205" xfId="1" applyFont="1" applyBorder="1" applyAlignment="1">
      <alignment horizontal="center" vertical="center"/>
    </xf>
    <xf numFmtId="0" fontId="30" fillId="0" borderId="206" xfId="1" applyFont="1" applyBorder="1" applyAlignment="1">
      <alignment horizontal="center" vertical="center"/>
    </xf>
    <xf numFmtId="0" fontId="12" fillId="5" borderId="199" xfId="1" applyFont="1" applyFill="1" applyBorder="1" applyAlignment="1" applyProtection="1">
      <alignment horizontal="center" vertical="center"/>
      <protection locked="0"/>
    </xf>
    <xf numFmtId="0" fontId="12" fillId="5" borderId="200" xfId="1" applyFont="1" applyFill="1" applyBorder="1" applyAlignment="1" applyProtection="1">
      <alignment horizontal="center" vertical="center"/>
      <protection locked="0"/>
    </xf>
    <xf numFmtId="0" fontId="12" fillId="5" borderId="243" xfId="1" applyFont="1" applyFill="1" applyBorder="1" applyAlignment="1" applyProtection="1">
      <alignment horizontal="center" vertical="center"/>
      <protection locked="0"/>
    </xf>
    <xf numFmtId="0" fontId="12" fillId="5" borderId="254" xfId="1" applyFont="1" applyFill="1" applyBorder="1" applyAlignment="1" applyProtection="1">
      <alignment horizontal="center" vertical="center"/>
      <protection locked="0"/>
    </xf>
    <xf numFmtId="0" fontId="12" fillId="5" borderId="42" xfId="1" applyFont="1" applyFill="1" applyBorder="1" applyAlignment="1" applyProtection="1">
      <alignment horizontal="center" vertical="center"/>
      <protection locked="0"/>
    </xf>
    <xf numFmtId="0" fontId="12" fillId="5" borderId="43" xfId="1" applyFont="1" applyFill="1" applyBorder="1" applyAlignment="1" applyProtection="1">
      <alignment horizontal="center" vertical="center"/>
      <protection locked="0"/>
    </xf>
    <xf numFmtId="0" fontId="12" fillId="5" borderId="252" xfId="1" applyFont="1" applyFill="1" applyBorder="1" applyAlignment="1" applyProtection="1">
      <alignment horizontal="center" vertical="center"/>
      <protection locked="0"/>
    </xf>
    <xf numFmtId="0" fontId="12" fillId="5" borderId="215" xfId="1" applyFont="1" applyFill="1" applyBorder="1" applyAlignment="1" applyProtection="1">
      <alignment horizontal="center" vertical="center"/>
      <protection locked="0"/>
    </xf>
    <xf numFmtId="0" fontId="12" fillId="5" borderId="211" xfId="1" applyFont="1" applyFill="1" applyBorder="1" applyAlignment="1" applyProtection="1">
      <alignment horizontal="center" vertical="center"/>
      <protection locked="0"/>
    </xf>
    <xf numFmtId="0" fontId="12" fillId="5" borderId="260" xfId="1" applyFont="1" applyFill="1" applyBorder="1" applyAlignment="1" applyProtection="1">
      <alignment horizontal="center" vertical="center"/>
      <protection locked="0"/>
    </xf>
    <xf numFmtId="0" fontId="12" fillId="5" borderId="261" xfId="1" applyFont="1" applyFill="1" applyBorder="1" applyAlignment="1" applyProtection="1">
      <alignment horizontal="center" vertical="center"/>
      <protection locked="0"/>
    </xf>
    <xf numFmtId="0" fontId="12" fillId="5" borderId="44" xfId="1" applyFont="1" applyFill="1" applyBorder="1" applyAlignment="1" applyProtection="1">
      <alignment horizontal="center" vertical="center"/>
      <protection locked="0"/>
    </xf>
    <xf numFmtId="0" fontId="12" fillId="5" borderId="262" xfId="1" applyFont="1" applyFill="1" applyBorder="1" applyAlignment="1" applyProtection="1">
      <alignment horizontal="center" vertical="center"/>
      <protection locked="0"/>
    </xf>
    <xf numFmtId="0" fontId="12" fillId="5" borderId="216" xfId="1" applyFont="1" applyFill="1" applyBorder="1" applyAlignment="1" applyProtection="1">
      <alignment horizontal="center" vertical="center"/>
      <protection locked="0"/>
    </xf>
    <xf numFmtId="0" fontId="12" fillId="5" borderId="263" xfId="1" applyFont="1" applyFill="1" applyBorder="1" applyAlignment="1" applyProtection="1">
      <alignment horizontal="center" vertical="center"/>
      <protection locked="0"/>
    </xf>
    <xf numFmtId="0" fontId="12" fillId="5" borderId="264" xfId="1" applyFont="1" applyFill="1" applyBorder="1" applyAlignment="1" applyProtection="1">
      <alignment horizontal="center" vertical="center"/>
      <protection locked="0"/>
    </xf>
    <xf numFmtId="0" fontId="12" fillId="3" borderId="267" xfId="1" applyFont="1" applyFill="1" applyBorder="1" applyAlignment="1" applyProtection="1">
      <alignment horizontal="center" vertical="center"/>
      <protection locked="0"/>
    </xf>
    <xf numFmtId="0" fontId="12" fillId="3" borderId="265" xfId="1" applyFont="1" applyFill="1" applyBorder="1" applyAlignment="1" applyProtection="1">
      <alignment horizontal="center" vertical="center"/>
      <protection locked="0"/>
    </xf>
    <xf numFmtId="0" fontId="12" fillId="3" borderId="268" xfId="1" applyFont="1" applyFill="1" applyBorder="1" applyAlignment="1" applyProtection="1">
      <alignment horizontal="center" vertical="center"/>
      <protection locked="0"/>
    </xf>
    <xf numFmtId="0" fontId="12" fillId="3" borderId="266" xfId="1" applyFont="1" applyFill="1" applyBorder="1" applyAlignment="1" applyProtection="1">
      <alignment horizontal="center" vertical="center"/>
      <protection locked="0"/>
    </xf>
    <xf numFmtId="0" fontId="12" fillId="0" borderId="9" xfId="1" applyFont="1" applyBorder="1" applyAlignment="1">
      <alignment vertical="center" shrinkToFit="1"/>
    </xf>
    <xf numFmtId="0" fontId="12" fillId="0" borderId="7" xfId="1" applyFont="1" applyBorder="1" applyAlignment="1">
      <alignment vertical="center" shrinkToFit="1"/>
    </xf>
    <xf numFmtId="0" fontId="12" fillId="0" borderId="8" xfId="1" applyFont="1" applyBorder="1" applyAlignment="1">
      <alignment vertical="center" shrinkToFit="1"/>
    </xf>
    <xf numFmtId="0" fontId="12" fillId="3" borderId="258" xfId="1" applyFont="1" applyFill="1" applyBorder="1" applyAlignment="1" applyProtection="1">
      <alignment horizontal="center" vertical="center"/>
      <protection locked="0"/>
    </xf>
    <xf numFmtId="0" fontId="12" fillId="3" borderId="259" xfId="1" applyFont="1" applyFill="1" applyBorder="1" applyAlignment="1" applyProtection="1">
      <alignment horizontal="center" vertical="center"/>
      <protection locked="0"/>
    </xf>
    <xf numFmtId="0" fontId="12" fillId="3" borderId="278" xfId="1" applyFont="1" applyFill="1" applyBorder="1" applyAlignment="1" applyProtection="1">
      <alignment horizontal="center" vertical="center"/>
      <protection locked="0"/>
    </xf>
    <xf numFmtId="0" fontId="12" fillId="3" borderId="279" xfId="1" applyFont="1" applyFill="1" applyBorder="1" applyAlignment="1" applyProtection="1">
      <alignment horizontal="center" vertical="center"/>
      <protection locked="0"/>
    </xf>
    <xf numFmtId="0" fontId="30" fillId="0" borderId="208" xfId="1" applyFont="1" applyBorder="1" applyAlignment="1">
      <alignment horizontal="center" vertical="center"/>
    </xf>
    <xf numFmtId="0" fontId="12" fillId="5" borderId="73" xfId="1" applyFont="1" applyFill="1" applyBorder="1" applyAlignment="1" applyProtection="1">
      <alignment horizontal="center" vertical="center"/>
      <protection locked="0"/>
    </xf>
    <xf numFmtId="0" fontId="12" fillId="5" borderId="74" xfId="1" applyFont="1" applyFill="1" applyBorder="1" applyAlignment="1" applyProtection="1">
      <alignment horizontal="center" vertical="center"/>
      <protection locked="0"/>
    </xf>
    <xf numFmtId="0" fontId="33" fillId="14" borderId="283" xfId="1" applyFont="1" applyFill="1" applyBorder="1" applyAlignment="1" applyProtection="1">
      <alignment horizontal="center" vertical="center" shrinkToFit="1"/>
      <protection locked="0"/>
    </xf>
    <xf numFmtId="0" fontId="12" fillId="5" borderId="282" xfId="1" applyFont="1" applyFill="1" applyBorder="1" applyAlignment="1" applyProtection="1">
      <alignment horizontal="center" vertical="center"/>
      <protection locked="0"/>
    </xf>
    <xf numFmtId="0" fontId="12" fillId="5" borderId="16" xfId="1" applyFont="1" applyFill="1" applyBorder="1" applyAlignment="1" applyProtection="1">
      <alignment horizontal="center" vertical="center"/>
      <protection locked="0"/>
    </xf>
    <xf numFmtId="0" fontId="12" fillId="5" borderId="18" xfId="1" applyFont="1" applyFill="1" applyBorder="1" applyAlignment="1" applyProtection="1">
      <alignment horizontal="center" vertical="center"/>
      <protection locked="0"/>
    </xf>
    <xf numFmtId="0" fontId="12" fillId="5" borderId="23" xfId="1" applyFont="1" applyFill="1" applyBorder="1" applyAlignment="1" applyProtection="1">
      <alignment horizontal="center" vertical="center"/>
      <protection locked="0"/>
    </xf>
    <xf numFmtId="0" fontId="12" fillId="5" borderId="25" xfId="1" applyFont="1" applyFill="1" applyBorder="1" applyAlignment="1" applyProtection="1">
      <alignment horizontal="center" vertical="center"/>
      <protection locked="0"/>
    </xf>
    <xf numFmtId="0" fontId="12" fillId="5" borderId="72" xfId="1" applyFont="1" applyFill="1" applyBorder="1" applyAlignment="1" applyProtection="1">
      <alignment horizontal="center" vertical="center"/>
      <protection locked="0"/>
    </xf>
    <xf numFmtId="0" fontId="12" fillId="0" borderId="208" xfId="1" applyFont="1" applyBorder="1" applyAlignment="1">
      <alignment horizontal="distributed" vertical="center"/>
    </xf>
    <xf numFmtId="0" fontId="12" fillId="0" borderId="209" xfId="1" applyFont="1" applyBorder="1" applyAlignment="1">
      <alignment horizontal="distributed" vertical="center"/>
    </xf>
    <xf numFmtId="0" fontId="12" fillId="0" borderId="210" xfId="1" applyFont="1" applyBorder="1" applyAlignment="1">
      <alignment horizontal="distributed" vertical="center"/>
    </xf>
    <xf numFmtId="0" fontId="1" fillId="0" borderId="34" xfId="1" applyBorder="1" applyAlignment="1">
      <alignment horizontal="center" vertical="top" textRotation="255"/>
    </xf>
    <xf numFmtId="0" fontId="1" fillId="0" borderId="64" xfId="1" applyBorder="1" applyAlignment="1">
      <alignment horizontal="center" vertical="top" textRotation="255"/>
    </xf>
    <xf numFmtId="0" fontId="12" fillId="21" borderId="37" xfId="1" applyFont="1" applyFill="1" applyBorder="1" applyAlignment="1">
      <alignment horizontal="center" vertical="center"/>
    </xf>
    <xf numFmtId="0" fontId="12" fillId="0" borderId="199" xfId="1" applyFont="1" applyBorder="1" applyAlignment="1">
      <alignment horizontal="distributed" vertical="center"/>
    </xf>
    <xf numFmtId="0" fontId="12" fillId="0" borderId="200" xfId="1" applyFont="1" applyBorder="1" applyAlignment="1">
      <alignment horizontal="distributed" vertical="center"/>
    </xf>
    <xf numFmtId="0" fontId="12" fillId="0" borderId="201" xfId="1" applyFont="1" applyBorder="1" applyAlignment="1">
      <alignment horizontal="distributed" vertical="center"/>
    </xf>
    <xf numFmtId="0" fontId="1" fillId="5" borderId="31" xfId="1" applyFill="1" applyBorder="1" applyAlignment="1">
      <alignment horizontal="center" vertical="center"/>
    </xf>
    <xf numFmtId="0" fontId="1" fillId="5" borderId="0" xfId="1" applyFill="1" applyAlignment="1">
      <alignment horizontal="center" vertical="center"/>
    </xf>
    <xf numFmtId="0" fontId="1" fillId="5" borderId="35" xfId="1" applyFill="1" applyBorder="1" applyAlignment="1">
      <alignment horizontal="center" vertical="center"/>
    </xf>
    <xf numFmtId="0" fontId="20" fillId="0" borderId="37" xfId="1" applyFont="1" applyBorder="1" applyAlignment="1">
      <alignment horizontal="distributed" vertical="center"/>
    </xf>
    <xf numFmtId="0" fontId="20" fillId="0" borderId="35" xfId="1" applyFont="1" applyBorder="1" applyAlignment="1">
      <alignment horizontal="distributed" vertical="center"/>
    </xf>
    <xf numFmtId="0" fontId="16" fillId="12" borderId="0" xfId="2" applyFont="1" applyFill="1" applyAlignment="1">
      <alignment horizontal="center" vertical="center" wrapText="1"/>
    </xf>
    <xf numFmtId="0" fontId="1" fillId="5" borderId="42" xfId="1" applyFill="1" applyBorder="1" applyAlignment="1">
      <alignment horizontal="center" vertical="center"/>
    </xf>
    <xf numFmtId="0" fontId="1" fillId="5" borderId="43" xfId="1" applyFill="1" applyBorder="1" applyAlignment="1">
      <alignment horizontal="center" vertical="center"/>
    </xf>
    <xf numFmtId="0" fontId="1" fillId="5" borderId="44" xfId="1" applyFill="1" applyBorder="1" applyAlignment="1">
      <alignment horizontal="center" vertical="center"/>
    </xf>
    <xf numFmtId="0" fontId="11" fillId="0" borderId="18" xfId="1" applyFont="1" applyBorder="1" applyAlignment="1">
      <alignment horizontal="center" vertical="center" wrapText="1"/>
    </xf>
    <xf numFmtId="0" fontId="11" fillId="0" borderId="25" xfId="1" applyFont="1" applyBorder="1" applyAlignment="1">
      <alignment horizontal="center" vertical="center" wrapText="1"/>
    </xf>
    <xf numFmtId="0" fontId="12" fillId="0" borderId="16" xfId="1" applyFont="1" applyBorder="1" applyAlignment="1">
      <alignment horizontal="center" vertical="center"/>
    </xf>
    <xf numFmtId="0" fontId="12" fillId="0" borderId="23" xfId="1" applyFont="1" applyBorder="1" applyAlignment="1">
      <alignment horizontal="center" vertical="center"/>
    </xf>
    <xf numFmtId="0" fontId="1" fillId="5" borderId="17" xfId="1" applyFill="1" applyBorder="1" applyAlignment="1">
      <alignment horizontal="center" vertical="center"/>
    </xf>
    <xf numFmtId="0" fontId="1" fillId="5" borderId="18" xfId="1" applyFill="1" applyBorder="1" applyAlignment="1">
      <alignment horizontal="center" vertical="center"/>
    </xf>
    <xf numFmtId="0" fontId="1" fillId="5" borderId="19" xfId="1" applyFill="1" applyBorder="1" applyAlignment="1">
      <alignment horizontal="center" vertical="center"/>
    </xf>
    <xf numFmtId="0" fontId="1" fillId="5" borderId="202" xfId="1" applyFill="1" applyBorder="1" applyAlignment="1">
      <alignment horizontal="center" vertical="center"/>
    </xf>
    <xf numFmtId="0" fontId="1" fillId="5" borderId="203" xfId="1" applyFill="1" applyBorder="1" applyAlignment="1">
      <alignment horizontal="center" vertical="center"/>
    </xf>
    <xf numFmtId="0" fontId="1" fillId="5" borderId="204" xfId="1" applyFill="1" applyBorder="1" applyAlignment="1">
      <alignment horizontal="center" vertical="center"/>
    </xf>
    <xf numFmtId="0" fontId="12" fillId="0" borderId="212" xfId="1" applyFont="1" applyBorder="1" applyAlignment="1">
      <alignment horizontal="distributed" vertical="center"/>
    </xf>
    <xf numFmtId="0" fontId="12" fillId="0" borderId="213" xfId="1" applyFont="1" applyBorder="1" applyAlignment="1">
      <alignment horizontal="distributed" vertical="center"/>
    </xf>
    <xf numFmtId="0" fontId="12" fillId="0" borderId="214" xfId="1" applyFont="1" applyBorder="1" applyAlignment="1">
      <alignment horizontal="distributed" vertical="center"/>
    </xf>
    <xf numFmtId="0" fontId="1" fillId="5" borderId="212" xfId="1" applyFill="1" applyBorder="1" applyAlignment="1">
      <alignment horizontal="center" vertical="center"/>
    </xf>
    <xf numFmtId="0" fontId="1" fillId="5" borderId="213" xfId="1" applyFill="1" applyBorder="1" applyAlignment="1">
      <alignment horizontal="center" vertical="center"/>
    </xf>
    <xf numFmtId="0" fontId="1" fillId="5" borderId="214" xfId="1" applyFill="1" applyBorder="1" applyAlignment="1">
      <alignment horizontal="center" vertical="center"/>
    </xf>
    <xf numFmtId="0" fontId="12" fillId="0" borderId="202" xfId="1" applyFont="1" applyBorder="1" applyAlignment="1">
      <alignment horizontal="center" vertical="center"/>
    </xf>
    <xf numFmtId="0" fontId="12" fillId="0" borderId="203" xfId="1" applyFont="1" applyBorder="1" applyAlignment="1">
      <alignment horizontal="center" vertical="center"/>
    </xf>
    <xf numFmtId="0" fontId="12" fillId="0" borderId="204" xfId="1" applyFont="1" applyBorder="1" applyAlignment="1">
      <alignment horizontal="center" vertical="center"/>
    </xf>
  </cellXfs>
  <cellStyles count="21">
    <cellStyle name="パーセント 2" xfId="9" xr:uid="{00000000-0005-0000-0000-000000000000}"/>
    <cellStyle name="通貨 2" xfId="10" xr:uid="{00000000-0005-0000-0000-000001000000}"/>
    <cellStyle name="通貨 2 2" xfId="11" xr:uid="{00000000-0005-0000-0000-000002000000}"/>
    <cellStyle name="通貨 2 2 2" xfId="12" xr:uid="{00000000-0005-0000-0000-000003000000}"/>
    <cellStyle name="通貨 2 3" xfId="13" xr:uid="{00000000-0005-0000-0000-000004000000}"/>
    <cellStyle name="標準" xfId="0" builtinId="0"/>
    <cellStyle name="標準 2" xfId="4" xr:uid="{00000000-0005-0000-0000-000006000000}"/>
    <cellStyle name="標準 2 7" xfId="1" xr:uid="{00000000-0005-0000-0000-000007000000}"/>
    <cellStyle name="標準 2 7 2" xfId="19" xr:uid="{5B80DB18-B703-49CF-841F-467B217C50D3}"/>
    <cellStyle name="標準 3" xfId="7" xr:uid="{00000000-0005-0000-0000-000008000000}"/>
    <cellStyle name="標準 3 3" xfId="2" xr:uid="{00000000-0005-0000-0000-000009000000}"/>
    <cellStyle name="標準 3 3 2" xfId="20" xr:uid="{610EB33B-CEB2-43A3-BC7C-472D4406AC08}"/>
    <cellStyle name="標準 4" xfId="8" xr:uid="{00000000-0005-0000-0000-00000A000000}"/>
    <cellStyle name="標準 5" xfId="14" xr:uid="{00000000-0005-0000-0000-00000B000000}"/>
    <cellStyle name="標準 5 2" xfId="15" xr:uid="{00000000-0005-0000-0000-00000C000000}"/>
    <cellStyle name="標準 5 2 2" xfId="16" xr:uid="{00000000-0005-0000-0000-00000D000000}"/>
    <cellStyle name="標準 5 3" xfId="17" xr:uid="{00000000-0005-0000-0000-00000E000000}"/>
    <cellStyle name="標準 6" xfId="18" xr:uid="{00000000-0005-0000-0000-00000F000000}"/>
    <cellStyle name="標準_Sheet1" xfId="6" xr:uid="{00000000-0005-0000-0000-000010000000}"/>
    <cellStyle name="標準_躯体天井高一覧表" xfId="5" xr:uid="{00000000-0005-0000-0000-000011000000}"/>
    <cellStyle name="標準_設計内容説明書　第二面" xfId="3" xr:uid="{00000000-0005-0000-0000-000013000000}"/>
  </cellStyles>
  <dxfs count="23">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border>
        <left style="thin">
          <color auto="1"/>
        </left>
        <right style="thin">
          <color auto="1"/>
        </right>
        <top style="thin">
          <color auto="1"/>
        </top>
        <bottom style="thin">
          <color auto="1"/>
        </bottom>
        <vertical/>
        <horizontal/>
      </border>
    </dxf>
    <dxf>
      <border>
        <left/>
        <right/>
        <top/>
        <bottom style="thin">
          <color auto="1"/>
        </bottom>
        <vertical/>
        <horizontal/>
      </border>
    </dxf>
    <dxf>
      <border>
        <left/>
        <right/>
        <top/>
        <bottom style="thin">
          <color auto="1"/>
        </bottom>
        <vertical/>
        <horizontal/>
      </border>
    </dxf>
  </dxfs>
  <tableStyles count="0" defaultTableStyle="TableStyleMedium2" defaultPivotStyle="PivotStyleLight16"/>
  <colors>
    <mruColors>
      <color rgb="FFFFFF99"/>
      <color rgb="FFFFCC00"/>
      <color rgb="FFFFFFCC"/>
      <color rgb="FFCCECFF"/>
      <color rgb="FFDAEEF3"/>
      <color rgb="FFFFDE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0</xdr:col>
      <xdr:colOff>47626</xdr:colOff>
      <xdr:row>4</xdr:row>
      <xdr:rowOff>58616</xdr:rowOff>
    </xdr:from>
    <xdr:to>
      <xdr:col>8</xdr:col>
      <xdr:colOff>180976</xdr:colOff>
      <xdr:row>14</xdr:row>
      <xdr:rowOff>123826</xdr:rowOff>
    </xdr:to>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47626" y="710712"/>
          <a:ext cx="1715965" cy="1699114"/>
        </a:xfrm>
        <a:prstGeom prst="rect">
          <a:avLst/>
        </a:prstGeom>
        <a:solidFill>
          <a:schemeClr val="lt1"/>
        </a:solidFill>
        <a:ln w="57150"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選択しない</a:t>
          </a:r>
          <a:r>
            <a:rPr kumimoji="1" lang="ja-JP" altLang="ja-JP" sz="1100">
              <a:solidFill>
                <a:schemeClr val="dk1"/>
              </a:solidFill>
              <a:effectLst/>
              <a:latin typeface="+mn-lt"/>
              <a:ea typeface="+mn-ea"/>
              <a:cs typeface="+mn-cs"/>
            </a:rPr>
            <a:t>評価項目</a:t>
          </a:r>
          <a:r>
            <a:rPr kumimoji="1" lang="ja-JP" altLang="en-US" sz="1100">
              <a:solidFill>
                <a:schemeClr val="dk1"/>
              </a:solidFill>
              <a:effectLst/>
              <a:latin typeface="+mn-lt"/>
              <a:ea typeface="+mn-ea"/>
              <a:cs typeface="+mn-cs"/>
            </a:rPr>
            <a:t>は、</a:t>
          </a:r>
          <a:r>
            <a:rPr kumimoji="1" lang="ja-JP" altLang="en-US" sz="1100"/>
            <a:t>空白のセルとしてください</a:t>
          </a:r>
          <a:endParaRPr kumimoji="1" lang="en-US" altLang="ja-JP" sz="1100"/>
        </a:p>
        <a:p>
          <a:endParaRPr kumimoji="1" lang="en-US" altLang="ja-JP" sz="1100"/>
        </a:p>
        <a:p>
          <a:r>
            <a:rPr kumimoji="1" lang="ja-JP" altLang="en-US" sz="1100"/>
            <a:t>選択をする評価項目で、</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を選べる項目は、</a:t>
          </a:r>
          <a:r>
            <a:rPr kumimoji="1" lang="en-US" altLang="ja-JP" sz="1100">
              <a:solidFill>
                <a:schemeClr val="dk1"/>
              </a:solidFill>
              <a:effectLst/>
              <a:latin typeface="+mn-lt"/>
              <a:ea typeface="+mn-ea"/>
              <a:cs typeface="+mn-cs"/>
            </a:rPr>
            <a:t>【</a:t>
          </a:r>
          <a:r>
            <a:rPr kumimoji="1" lang="ja-JP" altLang="en-US" sz="1100"/>
            <a:t>該当なし</a:t>
          </a:r>
          <a:r>
            <a:rPr kumimoji="1" lang="en-US" altLang="ja-JP" sz="1100"/>
            <a:t>】</a:t>
          </a:r>
          <a:r>
            <a:rPr kumimoji="1" lang="ja-JP" altLang="en-US" sz="1100"/>
            <a:t>を意味します</a:t>
          </a:r>
          <a:endParaRPr kumimoji="1" lang="en-US" altLang="ja-JP" sz="1100"/>
        </a:p>
        <a:p>
          <a:r>
            <a:rPr kumimoji="1" lang="ja-JP" altLang="en-US" sz="900"/>
            <a:t>例：</a:t>
          </a:r>
          <a:r>
            <a:rPr kumimoji="1" lang="en-US" altLang="ja-JP" sz="900"/>
            <a:t>4-2</a:t>
          </a:r>
          <a:r>
            <a:rPr kumimoji="1" lang="ja-JP" altLang="en-US" sz="900"/>
            <a:t>　維持管理で長屋の場合、共用配管は該当ないので、この場合</a:t>
          </a:r>
          <a:r>
            <a:rPr kumimoji="1" lang="en-US" altLang="ja-JP" sz="900"/>
            <a:t>【0】</a:t>
          </a:r>
          <a:r>
            <a:rPr kumimoji="1" lang="ja-JP" altLang="en-US" sz="900"/>
            <a:t>を選択します。</a:t>
          </a: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69</xdr:col>
      <xdr:colOff>142875</xdr:colOff>
      <xdr:row>3</xdr:row>
      <xdr:rowOff>142875</xdr:rowOff>
    </xdr:from>
    <xdr:to>
      <xdr:col>81</xdr:col>
      <xdr:colOff>409575</xdr:colOff>
      <xdr:row>13</xdr:row>
      <xdr:rowOff>44449</xdr:rowOff>
    </xdr:to>
    <xdr:sp macro="" textlink="">
      <xdr:nvSpPr>
        <xdr:cNvPr id="3" name="左矢印吹き出し 1">
          <a:extLst>
            <a:ext uri="{FF2B5EF4-FFF2-40B4-BE49-F238E27FC236}">
              <a16:creationId xmlns:a16="http://schemas.microsoft.com/office/drawing/2014/main" id="{16127F85-3F72-4027-AA53-778F620EC90C}"/>
            </a:ext>
          </a:extLst>
        </xdr:cNvPr>
        <xdr:cNvSpPr/>
      </xdr:nvSpPr>
      <xdr:spPr>
        <a:xfrm>
          <a:off x="13944600" y="695325"/>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69</xdr:col>
      <xdr:colOff>85725</xdr:colOff>
      <xdr:row>2</xdr:row>
      <xdr:rowOff>57150</xdr:rowOff>
    </xdr:from>
    <xdr:to>
      <xdr:col>81</xdr:col>
      <xdr:colOff>352425</xdr:colOff>
      <xdr:row>12</xdr:row>
      <xdr:rowOff>44449</xdr:rowOff>
    </xdr:to>
    <xdr:sp macro="" textlink="">
      <xdr:nvSpPr>
        <xdr:cNvPr id="3" name="左矢印吹き出し 1">
          <a:extLst>
            <a:ext uri="{FF2B5EF4-FFF2-40B4-BE49-F238E27FC236}">
              <a16:creationId xmlns:a16="http://schemas.microsoft.com/office/drawing/2014/main" id="{042A5A8A-F4FD-49FD-87FB-98DEC320890B}"/>
            </a:ext>
          </a:extLst>
        </xdr:cNvPr>
        <xdr:cNvSpPr/>
      </xdr:nvSpPr>
      <xdr:spPr>
        <a:xfrm>
          <a:off x="13887450" y="523875"/>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70</xdr:col>
      <xdr:colOff>76200</xdr:colOff>
      <xdr:row>3</xdr:row>
      <xdr:rowOff>85725</xdr:rowOff>
    </xdr:from>
    <xdr:to>
      <xdr:col>81</xdr:col>
      <xdr:colOff>542925</xdr:colOff>
      <xdr:row>12</xdr:row>
      <xdr:rowOff>158749</xdr:rowOff>
    </xdr:to>
    <xdr:sp macro="" textlink="">
      <xdr:nvSpPr>
        <xdr:cNvPr id="3" name="左矢印吹き出し 1">
          <a:extLst>
            <a:ext uri="{FF2B5EF4-FFF2-40B4-BE49-F238E27FC236}">
              <a16:creationId xmlns:a16="http://schemas.microsoft.com/office/drawing/2014/main" id="{B53ACB47-4704-42F1-8694-E6D5BB1C7FC0}"/>
            </a:ext>
          </a:extLst>
        </xdr:cNvPr>
        <xdr:cNvSpPr/>
      </xdr:nvSpPr>
      <xdr:spPr>
        <a:xfrm>
          <a:off x="14077950" y="638175"/>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70</xdr:col>
      <xdr:colOff>19050</xdr:colOff>
      <xdr:row>2</xdr:row>
      <xdr:rowOff>66675</xdr:rowOff>
    </xdr:from>
    <xdr:to>
      <xdr:col>81</xdr:col>
      <xdr:colOff>485775</xdr:colOff>
      <xdr:row>8</xdr:row>
      <xdr:rowOff>53974</xdr:rowOff>
    </xdr:to>
    <xdr:sp macro="" textlink="">
      <xdr:nvSpPr>
        <xdr:cNvPr id="3" name="左矢印吹き出し 1">
          <a:extLst>
            <a:ext uri="{FF2B5EF4-FFF2-40B4-BE49-F238E27FC236}">
              <a16:creationId xmlns:a16="http://schemas.microsoft.com/office/drawing/2014/main" id="{844A320F-2900-4399-AA19-7C8DFBA8A1B0}"/>
            </a:ext>
          </a:extLst>
        </xdr:cNvPr>
        <xdr:cNvSpPr/>
      </xdr:nvSpPr>
      <xdr:spPr>
        <a:xfrm>
          <a:off x="14020800" y="53340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70</xdr:col>
      <xdr:colOff>89647</xdr:colOff>
      <xdr:row>4</xdr:row>
      <xdr:rowOff>78441</xdr:rowOff>
    </xdr:from>
    <xdr:to>
      <xdr:col>81</xdr:col>
      <xdr:colOff>553571</xdr:colOff>
      <xdr:row>9</xdr:row>
      <xdr:rowOff>165472</xdr:rowOff>
    </xdr:to>
    <xdr:sp macro="" textlink="">
      <xdr:nvSpPr>
        <xdr:cNvPr id="3" name="左矢印吹き出し 1">
          <a:extLst>
            <a:ext uri="{FF2B5EF4-FFF2-40B4-BE49-F238E27FC236}">
              <a16:creationId xmlns:a16="http://schemas.microsoft.com/office/drawing/2014/main" id="{8869A210-638A-4367-9845-2FBF112E51CF}"/>
            </a:ext>
          </a:extLst>
        </xdr:cNvPr>
        <xdr:cNvSpPr/>
      </xdr:nvSpPr>
      <xdr:spPr>
        <a:xfrm>
          <a:off x="14209059" y="840441"/>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74</xdr:col>
      <xdr:colOff>9525</xdr:colOff>
      <xdr:row>6</xdr:row>
      <xdr:rowOff>41276</xdr:rowOff>
    </xdr:from>
    <xdr:to>
      <xdr:col>81</xdr:col>
      <xdr:colOff>266700</xdr:colOff>
      <xdr:row>10</xdr:row>
      <xdr:rowOff>114300</xdr:rowOff>
    </xdr:to>
    <xdr:sp macro="" textlink="">
      <xdr:nvSpPr>
        <xdr:cNvPr id="2" name="左矢印吹き出し 1">
          <a:extLst>
            <a:ext uri="{FF2B5EF4-FFF2-40B4-BE49-F238E27FC236}">
              <a16:creationId xmlns:a16="http://schemas.microsoft.com/office/drawing/2014/main" id="{00000000-0008-0000-1200-000002000000}"/>
            </a:ext>
          </a:extLst>
        </xdr:cNvPr>
        <xdr:cNvSpPr/>
      </xdr:nvSpPr>
      <xdr:spPr>
        <a:xfrm>
          <a:off x="14811375" y="631826"/>
          <a:ext cx="3600450" cy="1101724"/>
        </a:xfrm>
        <a:prstGeom prst="leftArrowCallout">
          <a:avLst>
            <a:gd name="adj1" fmla="val 9024"/>
            <a:gd name="adj2" fmla="val 10854"/>
            <a:gd name="adj3" fmla="val 11829"/>
            <a:gd name="adj4" fmla="val 82509"/>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先頭のセルの部屋番号の等級が設計内容説明書に反映されます。</a:t>
          </a:r>
        </a:p>
      </xdr:txBody>
    </xdr:sp>
    <xdr:clientData fPrintsWithSheet="0"/>
  </xdr:twoCellAnchor>
  <xdr:twoCellAnchor>
    <xdr:from>
      <xdr:col>77</xdr:col>
      <xdr:colOff>0</xdr:colOff>
      <xdr:row>11</xdr:row>
      <xdr:rowOff>0</xdr:rowOff>
    </xdr:from>
    <xdr:to>
      <xdr:col>83</xdr:col>
      <xdr:colOff>495300</xdr:colOff>
      <xdr:row>20</xdr:row>
      <xdr:rowOff>92074</xdr:rowOff>
    </xdr:to>
    <xdr:sp macro="" textlink="">
      <xdr:nvSpPr>
        <xdr:cNvPr id="3" name="左矢印吹き出し 1">
          <a:extLst>
            <a:ext uri="{FF2B5EF4-FFF2-40B4-BE49-F238E27FC236}">
              <a16:creationId xmlns:a16="http://schemas.microsoft.com/office/drawing/2014/main" id="{9968AD74-34E3-4CA1-93D9-22667EA5214F}"/>
            </a:ext>
          </a:extLst>
        </xdr:cNvPr>
        <xdr:cNvSpPr/>
      </xdr:nvSpPr>
      <xdr:spPr>
        <a:xfrm>
          <a:off x="15401925" y="255270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74</xdr:col>
      <xdr:colOff>9525</xdr:colOff>
      <xdr:row>6</xdr:row>
      <xdr:rowOff>41276</xdr:rowOff>
    </xdr:from>
    <xdr:to>
      <xdr:col>81</xdr:col>
      <xdr:colOff>266700</xdr:colOff>
      <xdr:row>10</xdr:row>
      <xdr:rowOff>114300</xdr:rowOff>
    </xdr:to>
    <xdr:sp macro="" textlink="">
      <xdr:nvSpPr>
        <xdr:cNvPr id="2" name="左矢印吹き出し 1">
          <a:extLst>
            <a:ext uri="{FF2B5EF4-FFF2-40B4-BE49-F238E27FC236}">
              <a16:creationId xmlns:a16="http://schemas.microsoft.com/office/drawing/2014/main" id="{00000000-0008-0000-1300-000002000000}"/>
            </a:ext>
          </a:extLst>
        </xdr:cNvPr>
        <xdr:cNvSpPr/>
      </xdr:nvSpPr>
      <xdr:spPr>
        <a:xfrm>
          <a:off x="14811375" y="631826"/>
          <a:ext cx="3600450" cy="1101724"/>
        </a:xfrm>
        <a:prstGeom prst="leftArrowCallout">
          <a:avLst>
            <a:gd name="adj1" fmla="val 9024"/>
            <a:gd name="adj2" fmla="val 10854"/>
            <a:gd name="adj3" fmla="val 11829"/>
            <a:gd name="adj4" fmla="val 82509"/>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先頭のセルの部屋番号の等級が設計内容説明書に反映されます。</a:t>
          </a:r>
        </a:p>
      </xdr:txBody>
    </xdr:sp>
    <xdr:clientData fPrintsWithSheet="0"/>
  </xdr:twoCellAnchor>
  <xdr:twoCellAnchor>
    <xdr:from>
      <xdr:col>77</xdr:col>
      <xdr:colOff>0</xdr:colOff>
      <xdr:row>14</xdr:row>
      <xdr:rowOff>0</xdr:rowOff>
    </xdr:from>
    <xdr:to>
      <xdr:col>83</xdr:col>
      <xdr:colOff>495300</xdr:colOff>
      <xdr:row>23</xdr:row>
      <xdr:rowOff>101599</xdr:rowOff>
    </xdr:to>
    <xdr:sp macro="" textlink="">
      <xdr:nvSpPr>
        <xdr:cNvPr id="3" name="左矢印吹き出し 1">
          <a:extLst>
            <a:ext uri="{FF2B5EF4-FFF2-40B4-BE49-F238E27FC236}">
              <a16:creationId xmlns:a16="http://schemas.microsoft.com/office/drawing/2014/main" id="{5DDA754C-B812-44DC-8561-4146E083BB01}"/>
            </a:ext>
          </a:extLst>
        </xdr:cNvPr>
        <xdr:cNvSpPr/>
      </xdr:nvSpPr>
      <xdr:spPr>
        <a:xfrm>
          <a:off x="15401925" y="306705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70</xdr:col>
      <xdr:colOff>38100</xdr:colOff>
      <xdr:row>1</xdr:row>
      <xdr:rowOff>0</xdr:rowOff>
    </xdr:from>
    <xdr:to>
      <xdr:col>81</xdr:col>
      <xdr:colOff>504825</xdr:colOff>
      <xdr:row>7</xdr:row>
      <xdr:rowOff>101599</xdr:rowOff>
    </xdr:to>
    <xdr:sp macro="" textlink="">
      <xdr:nvSpPr>
        <xdr:cNvPr id="3" name="左矢印吹き出し 1">
          <a:extLst>
            <a:ext uri="{FF2B5EF4-FFF2-40B4-BE49-F238E27FC236}">
              <a16:creationId xmlns:a16="http://schemas.microsoft.com/office/drawing/2014/main" id="{FE2FBCF3-A04F-46EC-9952-FA44AACA0A2C}"/>
            </a:ext>
          </a:extLst>
        </xdr:cNvPr>
        <xdr:cNvSpPr/>
      </xdr:nvSpPr>
      <xdr:spPr>
        <a:xfrm>
          <a:off x="14039850" y="26670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76</xdr:col>
      <xdr:colOff>9525</xdr:colOff>
      <xdr:row>4</xdr:row>
      <xdr:rowOff>41276</xdr:rowOff>
    </xdr:from>
    <xdr:to>
      <xdr:col>83</xdr:col>
      <xdr:colOff>266700</xdr:colOff>
      <xdr:row>10</xdr:row>
      <xdr:rowOff>114300</xdr:rowOff>
    </xdr:to>
    <xdr:sp macro="" textlink="">
      <xdr:nvSpPr>
        <xdr:cNvPr id="2" name="左矢印吹き出し 1">
          <a:extLst>
            <a:ext uri="{FF2B5EF4-FFF2-40B4-BE49-F238E27FC236}">
              <a16:creationId xmlns:a16="http://schemas.microsoft.com/office/drawing/2014/main" id="{00000000-0008-0000-1500-000002000000}"/>
            </a:ext>
          </a:extLst>
        </xdr:cNvPr>
        <xdr:cNvSpPr/>
      </xdr:nvSpPr>
      <xdr:spPr>
        <a:xfrm>
          <a:off x="14811375" y="631826"/>
          <a:ext cx="3600450" cy="1101724"/>
        </a:xfrm>
        <a:prstGeom prst="leftArrowCallout">
          <a:avLst>
            <a:gd name="adj1" fmla="val 9024"/>
            <a:gd name="adj2" fmla="val 10854"/>
            <a:gd name="adj3" fmla="val 11829"/>
            <a:gd name="adj4" fmla="val 82509"/>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先頭のセルの部屋番号の等級が設計内容説明書に反映されます。</a:t>
          </a:r>
        </a:p>
      </xdr:txBody>
    </xdr:sp>
    <xdr:clientData fPrintsWithSheet="0"/>
  </xdr:twoCellAnchor>
  <xdr:twoCellAnchor>
    <xdr:from>
      <xdr:col>79</xdr:col>
      <xdr:colOff>0</xdr:colOff>
      <xdr:row>12</xdr:row>
      <xdr:rowOff>0</xdr:rowOff>
    </xdr:from>
    <xdr:to>
      <xdr:col>85</xdr:col>
      <xdr:colOff>495300</xdr:colOff>
      <xdr:row>22</xdr:row>
      <xdr:rowOff>101599</xdr:rowOff>
    </xdr:to>
    <xdr:sp macro="" textlink="">
      <xdr:nvSpPr>
        <xdr:cNvPr id="3" name="左矢印吹き出し 1">
          <a:extLst>
            <a:ext uri="{FF2B5EF4-FFF2-40B4-BE49-F238E27FC236}">
              <a16:creationId xmlns:a16="http://schemas.microsoft.com/office/drawing/2014/main" id="{424A1EB4-89D9-4838-AC87-AE984A4F95C8}"/>
            </a:ext>
          </a:extLst>
        </xdr:cNvPr>
        <xdr:cNvSpPr/>
      </xdr:nvSpPr>
      <xdr:spPr>
        <a:xfrm>
          <a:off x="15401925" y="280987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73</xdr:col>
      <xdr:colOff>19050</xdr:colOff>
      <xdr:row>5</xdr:row>
      <xdr:rowOff>28575</xdr:rowOff>
    </xdr:from>
    <xdr:to>
      <xdr:col>86</xdr:col>
      <xdr:colOff>85725</xdr:colOff>
      <xdr:row>11</xdr:row>
      <xdr:rowOff>130174</xdr:rowOff>
    </xdr:to>
    <xdr:sp macro="" textlink="">
      <xdr:nvSpPr>
        <xdr:cNvPr id="3" name="左矢印吹き出し 1">
          <a:extLst>
            <a:ext uri="{FF2B5EF4-FFF2-40B4-BE49-F238E27FC236}">
              <a16:creationId xmlns:a16="http://schemas.microsoft.com/office/drawing/2014/main" id="{71068CF4-B15A-4E98-9873-FD1A240D072A}"/>
            </a:ext>
          </a:extLst>
        </xdr:cNvPr>
        <xdr:cNvSpPr/>
      </xdr:nvSpPr>
      <xdr:spPr>
        <a:xfrm>
          <a:off x="14620875" y="112395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8</xdr:col>
      <xdr:colOff>238125</xdr:colOff>
      <xdr:row>18</xdr:row>
      <xdr:rowOff>101600</xdr:rowOff>
    </xdr:from>
    <xdr:ext cx="2743200" cy="2028825"/>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699125" y="7181850"/>
          <a:ext cx="2743200" cy="2028825"/>
        </a:xfrm>
        <a:prstGeom prst="rect">
          <a:avLst/>
        </a:prstGeom>
        <a:solidFill>
          <a:schemeClr val="bg1"/>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申請建物の階数、戸数、形状等に応じて罫線を引いてください。</a:t>
          </a:r>
          <a:endParaRPr kumimoji="1" lang="en-US" altLang="ja-JP" sz="1100"/>
        </a:p>
        <a:p>
          <a:endParaRPr kumimoji="1" lang="en-US" altLang="ja-JP" sz="1100"/>
        </a:p>
        <a:p>
          <a:r>
            <a:rPr kumimoji="1" lang="ja-JP" altLang="en-US" sz="1100"/>
            <a:t>階数、部屋番号をドロップダウンから選択し、</a:t>
          </a:r>
          <a:endParaRPr kumimoji="1" lang="en-US" altLang="ja-JP" sz="1100"/>
        </a:p>
        <a:p>
          <a:r>
            <a:rPr kumimoji="1" lang="ja-JP" altLang="en-US" sz="1100"/>
            <a:t>申請建物の部屋番号別のタイプ等がわかるようにして下さい。</a:t>
          </a:r>
          <a:endParaRPr kumimoji="1" lang="en-US" altLang="ja-JP" sz="1100"/>
        </a:p>
        <a:p>
          <a:endParaRPr kumimoji="1" lang="en-US" altLang="ja-JP" sz="1100"/>
        </a:p>
        <a:p>
          <a:r>
            <a:rPr kumimoji="1" lang="en-US" altLang="ja-JP" sz="1100"/>
            <a:t>(</a:t>
          </a:r>
          <a:r>
            <a:rPr kumimoji="1" lang="ja-JP" altLang="en-US" sz="1100"/>
            <a:t>このﾃｷｽﾄﾎﾞｯｸｽは印刷されません</a:t>
          </a:r>
          <a:r>
            <a:rPr kumimoji="1" lang="en-US" altLang="ja-JP" sz="1100"/>
            <a:t>)</a:t>
          </a:r>
          <a:endParaRPr kumimoji="1" lang="ja-JP" altLang="en-US" sz="1100"/>
        </a:p>
      </xdr:txBody>
    </xdr:sp>
    <xdr:clientData fPrintsWithSheet="0"/>
  </xdr:oneCellAnchor>
  <xdr:oneCellAnchor>
    <xdr:from>
      <xdr:col>9</xdr:col>
      <xdr:colOff>123825</xdr:colOff>
      <xdr:row>12</xdr:row>
      <xdr:rowOff>428625</xdr:rowOff>
    </xdr:from>
    <xdr:ext cx="2743200" cy="828675"/>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6296025" y="5153025"/>
          <a:ext cx="2743200" cy="828675"/>
        </a:xfrm>
        <a:prstGeom prst="rect">
          <a:avLst/>
        </a:prstGeom>
        <a:solidFill>
          <a:schemeClr val="bg1"/>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部屋番号・タイプ等の構成のわかるタイプ分類図であれば、このシートでなくても構いません。</a:t>
          </a:r>
        </a:p>
      </xdr:txBody>
    </xdr:sp>
    <xdr:clientData fPrintsWithSheet="0"/>
  </xdr:oneCellAnchor>
</xdr:wsDr>
</file>

<file path=xl/drawings/drawing20.xml><?xml version="1.0" encoding="utf-8"?>
<xdr:wsDr xmlns:xdr="http://schemas.openxmlformats.org/drawingml/2006/spreadsheetDrawing" xmlns:a="http://schemas.openxmlformats.org/drawingml/2006/main">
  <xdr:twoCellAnchor>
    <xdr:from>
      <xdr:col>48</xdr:col>
      <xdr:colOff>85725</xdr:colOff>
      <xdr:row>1</xdr:row>
      <xdr:rowOff>161925</xdr:rowOff>
    </xdr:from>
    <xdr:to>
      <xdr:col>59</xdr:col>
      <xdr:colOff>552450</xdr:colOff>
      <xdr:row>8</xdr:row>
      <xdr:rowOff>292099</xdr:rowOff>
    </xdr:to>
    <xdr:sp macro="" textlink="">
      <xdr:nvSpPr>
        <xdr:cNvPr id="3" name="左矢印吹き出し 1">
          <a:extLst>
            <a:ext uri="{FF2B5EF4-FFF2-40B4-BE49-F238E27FC236}">
              <a16:creationId xmlns:a16="http://schemas.microsoft.com/office/drawing/2014/main" id="{B9FAD209-CF21-47AB-9633-0346D0E64331}"/>
            </a:ext>
          </a:extLst>
        </xdr:cNvPr>
        <xdr:cNvSpPr/>
      </xdr:nvSpPr>
      <xdr:spPr>
        <a:xfrm>
          <a:off x="9686925" y="4286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xdr:from>
      <xdr:col>48</xdr:col>
      <xdr:colOff>104775</xdr:colOff>
      <xdr:row>2</xdr:row>
      <xdr:rowOff>0</xdr:rowOff>
    </xdr:from>
    <xdr:to>
      <xdr:col>59</xdr:col>
      <xdr:colOff>571500</xdr:colOff>
      <xdr:row>8</xdr:row>
      <xdr:rowOff>330199</xdr:rowOff>
    </xdr:to>
    <xdr:sp macro="" textlink="">
      <xdr:nvSpPr>
        <xdr:cNvPr id="3" name="左矢印吹き出し 1">
          <a:extLst>
            <a:ext uri="{FF2B5EF4-FFF2-40B4-BE49-F238E27FC236}">
              <a16:creationId xmlns:a16="http://schemas.microsoft.com/office/drawing/2014/main" id="{203A3DCA-E869-47A9-B5D4-5A78A0FE9095}"/>
            </a:ext>
          </a:extLst>
        </xdr:cNvPr>
        <xdr:cNvSpPr/>
      </xdr:nvSpPr>
      <xdr:spPr>
        <a:xfrm>
          <a:off x="9705975" y="4667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xdr:from>
      <xdr:col>55</xdr:col>
      <xdr:colOff>0</xdr:colOff>
      <xdr:row>3</xdr:row>
      <xdr:rowOff>0</xdr:rowOff>
    </xdr:from>
    <xdr:to>
      <xdr:col>61</xdr:col>
      <xdr:colOff>495300</xdr:colOff>
      <xdr:row>11</xdr:row>
      <xdr:rowOff>73024</xdr:rowOff>
    </xdr:to>
    <xdr:sp macro="" textlink="">
      <xdr:nvSpPr>
        <xdr:cNvPr id="3" name="左矢印吹き出し 1">
          <a:extLst>
            <a:ext uri="{FF2B5EF4-FFF2-40B4-BE49-F238E27FC236}">
              <a16:creationId xmlns:a16="http://schemas.microsoft.com/office/drawing/2014/main" id="{D762EE8A-0A78-40F7-BCCF-13FED9C44C70}"/>
            </a:ext>
          </a:extLst>
        </xdr:cNvPr>
        <xdr:cNvSpPr/>
      </xdr:nvSpPr>
      <xdr:spPr>
        <a:xfrm>
          <a:off x="11001375" y="11525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xdr:from>
      <xdr:col>56</xdr:col>
      <xdr:colOff>0</xdr:colOff>
      <xdr:row>3</xdr:row>
      <xdr:rowOff>0</xdr:rowOff>
    </xdr:from>
    <xdr:to>
      <xdr:col>62</xdr:col>
      <xdr:colOff>495300</xdr:colOff>
      <xdr:row>11</xdr:row>
      <xdr:rowOff>73024</xdr:rowOff>
    </xdr:to>
    <xdr:sp macro="" textlink="">
      <xdr:nvSpPr>
        <xdr:cNvPr id="3" name="左矢印吹き出し 1">
          <a:extLst>
            <a:ext uri="{FF2B5EF4-FFF2-40B4-BE49-F238E27FC236}">
              <a16:creationId xmlns:a16="http://schemas.microsoft.com/office/drawing/2014/main" id="{F7D5C0F9-1D77-4722-B8A3-33E98EC23E10}"/>
            </a:ext>
          </a:extLst>
        </xdr:cNvPr>
        <xdr:cNvSpPr/>
      </xdr:nvSpPr>
      <xdr:spPr>
        <a:xfrm>
          <a:off x="11687175" y="11525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4.xml><?xml version="1.0" encoding="utf-8"?>
<xdr:wsDr xmlns:xdr="http://schemas.openxmlformats.org/drawingml/2006/spreadsheetDrawing" xmlns:a="http://schemas.openxmlformats.org/drawingml/2006/main">
  <xdr:twoCellAnchor>
    <xdr:from>
      <xdr:col>41</xdr:col>
      <xdr:colOff>342900</xdr:colOff>
      <xdr:row>1</xdr:row>
      <xdr:rowOff>257175</xdr:rowOff>
    </xdr:from>
    <xdr:to>
      <xdr:col>48</xdr:col>
      <xdr:colOff>152400</xdr:colOff>
      <xdr:row>9</xdr:row>
      <xdr:rowOff>149224</xdr:rowOff>
    </xdr:to>
    <xdr:sp macro="" textlink="">
      <xdr:nvSpPr>
        <xdr:cNvPr id="2" name="左矢印吹き出し 1">
          <a:extLst>
            <a:ext uri="{FF2B5EF4-FFF2-40B4-BE49-F238E27FC236}">
              <a16:creationId xmlns:a16="http://schemas.microsoft.com/office/drawing/2014/main" id="{9EEAEF32-B204-485C-9DCF-084EDEF9578C}"/>
            </a:ext>
          </a:extLst>
        </xdr:cNvPr>
        <xdr:cNvSpPr/>
      </xdr:nvSpPr>
      <xdr:spPr>
        <a:xfrm>
          <a:off x="8543925" y="523875"/>
          <a:ext cx="4610100" cy="14255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xdr:from>
      <xdr:col>41</xdr:col>
      <xdr:colOff>209550</xdr:colOff>
      <xdr:row>3</xdr:row>
      <xdr:rowOff>9525</xdr:rowOff>
    </xdr:from>
    <xdr:to>
      <xdr:col>48</xdr:col>
      <xdr:colOff>19050</xdr:colOff>
      <xdr:row>10</xdr:row>
      <xdr:rowOff>168274</xdr:rowOff>
    </xdr:to>
    <xdr:sp macro="" textlink="">
      <xdr:nvSpPr>
        <xdr:cNvPr id="2" name="左矢印吹き出し 1">
          <a:extLst>
            <a:ext uri="{FF2B5EF4-FFF2-40B4-BE49-F238E27FC236}">
              <a16:creationId xmlns:a16="http://schemas.microsoft.com/office/drawing/2014/main" id="{24461D52-C032-4F12-A5B9-87190190E473}"/>
            </a:ext>
          </a:extLst>
        </xdr:cNvPr>
        <xdr:cNvSpPr/>
      </xdr:nvSpPr>
      <xdr:spPr>
        <a:xfrm>
          <a:off x="8410575" y="742950"/>
          <a:ext cx="4610100" cy="14255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2</xdr:col>
      <xdr:colOff>47625</xdr:colOff>
      <xdr:row>45</xdr:row>
      <xdr:rowOff>57150</xdr:rowOff>
    </xdr:from>
    <xdr:ext cx="1428853" cy="275717"/>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447675" y="8239125"/>
          <a:ext cx="1428853" cy="275717"/>
        </a:xfrm>
        <a:prstGeom prst="rect">
          <a:avLst/>
        </a:prstGeom>
        <a:solidFill>
          <a:schemeClr val="bg1"/>
        </a:solidFill>
        <a:ln w="5715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鉄筋コンクリート造用</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1</xdr:col>
      <xdr:colOff>38100</xdr:colOff>
      <xdr:row>44</xdr:row>
      <xdr:rowOff>114300</xdr:rowOff>
    </xdr:from>
    <xdr:ext cx="748923" cy="275717"/>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238125" y="9696450"/>
          <a:ext cx="748923" cy="275717"/>
        </a:xfrm>
        <a:prstGeom prst="rect">
          <a:avLst/>
        </a:prstGeom>
        <a:solidFill>
          <a:schemeClr val="bg1"/>
        </a:solidFill>
        <a:ln w="5715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鉄骨造用</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44</xdr:row>
      <xdr:rowOff>85725</xdr:rowOff>
    </xdr:from>
    <xdr:ext cx="607859" cy="275717"/>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400050" y="8867775"/>
          <a:ext cx="607859" cy="275717"/>
        </a:xfrm>
        <a:prstGeom prst="rect">
          <a:avLst/>
        </a:prstGeom>
        <a:solidFill>
          <a:schemeClr val="bg1"/>
        </a:solidFill>
        <a:ln w="5715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木造用</a:t>
          </a:r>
        </a:p>
      </xdr:txBody>
    </xdr:sp>
    <xdr:clientData fPrintsWithSheet="0"/>
  </xdr:oneCellAnchor>
</xdr:wsDr>
</file>

<file path=xl/drawings/drawing6.xml><?xml version="1.0" encoding="utf-8"?>
<xdr:wsDr xmlns:xdr="http://schemas.openxmlformats.org/drawingml/2006/spreadsheetDrawing" xmlns:a="http://schemas.openxmlformats.org/drawingml/2006/main">
  <xdr:twoCellAnchor>
    <xdr:from>
      <xdr:col>73</xdr:col>
      <xdr:colOff>133350</xdr:colOff>
      <xdr:row>3</xdr:row>
      <xdr:rowOff>0</xdr:rowOff>
    </xdr:from>
    <xdr:to>
      <xdr:col>82</xdr:col>
      <xdr:colOff>514350</xdr:colOff>
      <xdr:row>11</xdr:row>
      <xdr:rowOff>130174</xdr:rowOff>
    </xdr:to>
    <xdr:sp macro="" textlink="">
      <xdr:nvSpPr>
        <xdr:cNvPr id="4" name="左矢印吹き出し 1">
          <a:extLst>
            <a:ext uri="{FF2B5EF4-FFF2-40B4-BE49-F238E27FC236}">
              <a16:creationId xmlns:a16="http://schemas.microsoft.com/office/drawing/2014/main" id="{0A6128F1-5BF5-433B-9532-B83CAE06BE03}"/>
            </a:ext>
          </a:extLst>
        </xdr:cNvPr>
        <xdr:cNvSpPr/>
      </xdr:nvSpPr>
      <xdr:spPr>
        <a:xfrm>
          <a:off x="14735175" y="67627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twoCellAnchor>
    <xdr:from>
      <xdr:col>76</xdr:col>
      <xdr:colOff>47625</xdr:colOff>
      <xdr:row>57</xdr:row>
      <xdr:rowOff>85725</xdr:rowOff>
    </xdr:from>
    <xdr:to>
      <xdr:col>83</xdr:col>
      <xdr:colOff>342900</xdr:colOff>
      <xdr:row>70</xdr:row>
      <xdr:rowOff>92074</xdr:rowOff>
    </xdr:to>
    <xdr:sp macro="" textlink="">
      <xdr:nvSpPr>
        <xdr:cNvPr id="5" name="左矢印吹き出し 1">
          <a:extLst>
            <a:ext uri="{FF2B5EF4-FFF2-40B4-BE49-F238E27FC236}">
              <a16:creationId xmlns:a16="http://schemas.microsoft.com/office/drawing/2014/main" id="{70E44A98-62E7-421C-841A-10312199DB8E}"/>
            </a:ext>
          </a:extLst>
        </xdr:cNvPr>
        <xdr:cNvSpPr/>
      </xdr:nvSpPr>
      <xdr:spPr>
        <a:xfrm>
          <a:off x="15249525" y="11020425"/>
          <a:ext cx="4610100" cy="21875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twoCellAnchor>
    <xdr:from>
      <xdr:col>71</xdr:col>
      <xdr:colOff>190500</xdr:colOff>
      <xdr:row>18</xdr:row>
      <xdr:rowOff>95250</xdr:rowOff>
    </xdr:from>
    <xdr:to>
      <xdr:col>82</xdr:col>
      <xdr:colOff>171450</xdr:colOff>
      <xdr:row>27</xdr:row>
      <xdr:rowOff>34924</xdr:rowOff>
    </xdr:to>
    <xdr:sp macro="" textlink="">
      <xdr:nvSpPr>
        <xdr:cNvPr id="6" name="左矢印吹き出し 1">
          <a:extLst>
            <a:ext uri="{FF2B5EF4-FFF2-40B4-BE49-F238E27FC236}">
              <a16:creationId xmlns:a16="http://schemas.microsoft.com/office/drawing/2014/main" id="{9344307D-4007-42F0-9FFC-6E98B3252EE6}"/>
            </a:ext>
          </a:extLst>
        </xdr:cNvPr>
        <xdr:cNvSpPr/>
      </xdr:nvSpPr>
      <xdr:spPr>
        <a:xfrm>
          <a:off x="14392275" y="3886200"/>
          <a:ext cx="4610100" cy="20732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71</xdr:col>
      <xdr:colOff>19051</xdr:colOff>
      <xdr:row>4</xdr:row>
      <xdr:rowOff>117475</xdr:rowOff>
    </xdr:from>
    <xdr:to>
      <xdr:col>82</xdr:col>
      <xdr:colOff>485776</xdr:colOff>
      <xdr:row>10</xdr:row>
      <xdr:rowOff>47624</xdr:rowOff>
    </xdr:to>
    <xdr:sp macro="" textlink="">
      <xdr:nvSpPr>
        <xdr:cNvPr id="2" name="左矢印吹き出し 1">
          <a:extLst>
            <a:ext uri="{FF2B5EF4-FFF2-40B4-BE49-F238E27FC236}">
              <a16:creationId xmlns:a16="http://schemas.microsoft.com/office/drawing/2014/main" id="{00000000-0008-0000-0700-000002000000}"/>
            </a:ext>
          </a:extLst>
        </xdr:cNvPr>
        <xdr:cNvSpPr/>
      </xdr:nvSpPr>
      <xdr:spPr>
        <a:xfrm>
          <a:off x="14020801" y="14700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69</xdr:col>
      <xdr:colOff>123825</xdr:colOff>
      <xdr:row>2</xdr:row>
      <xdr:rowOff>9525</xdr:rowOff>
    </xdr:from>
    <xdr:to>
      <xdr:col>81</xdr:col>
      <xdr:colOff>390525</xdr:colOff>
      <xdr:row>11</xdr:row>
      <xdr:rowOff>168274</xdr:rowOff>
    </xdr:to>
    <xdr:sp macro="" textlink="">
      <xdr:nvSpPr>
        <xdr:cNvPr id="3" name="左矢印吹き出し 1">
          <a:extLst>
            <a:ext uri="{FF2B5EF4-FFF2-40B4-BE49-F238E27FC236}">
              <a16:creationId xmlns:a16="http://schemas.microsoft.com/office/drawing/2014/main" id="{D25D211B-D96A-44B2-B965-04FDB89FB924}"/>
            </a:ext>
          </a:extLst>
        </xdr:cNvPr>
        <xdr:cNvSpPr/>
      </xdr:nvSpPr>
      <xdr:spPr>
        <a:xfrm>
          <a:off x="13925550" y="476250"/>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70</xdr:col>
      <xdr:colOff>123825</xdr:colOff>
      <xdr:row>3</xdr:row>
      <xdr:rowOff>19050</xdr:rowOff>
    </xdr:from>
    <xdr:to>
      <xdr:col>81</xdr:col>
      <xdr:colOff>590550</xdr:colOff>
      <xdr:row>12</xdr:row>
      <xdr:rowOff>92074</xdr:rowOff>
    </xdr:to>
    <xdr:sp macro="" textlink="">
      <xdr:nvSpPr>
        <xdr:cNvPr id="3" name="左矢印吹き出し 1">
          <a:extLst>
            <a:ext uri="{FF2B5EF4-FFF2-40B4-BE49-F238E27FC236}">
              <a16:creationId xmlns:a16="http://schemas.microsoft.com/office/drawing/2014/main" id="{B4C86B8E-1147-4A2B-96A6-31562625FBCA}"/>
            </a:ext>
          </a:extLst>
        </xdr:cNvPr>
        <xdr:cNvSpPr/>
      </xdr:nvSpPr>
      <xdr:spPr>
        <a:xfrm>
          <a:off x="14125575" y="571500"/>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a-fs\000&#20849;&#26377;\&#20303;&#23429;&#24615;&#33021;&#35413;&#20385;&#35506;\&#24615;&#33021;&#35413;&#20385;&#65288;&#35413;&#20385;&#35506;&#20849;&#36890;&#65289;\&#30003;&#35531;&#26360;2022-11-7\&#35373;&#35336;&#20869;&#23481;&#35500;&#26126;&#26360;&#12288;&#20849;&#21516;&#12288;&#26408;&#36896;20221107.xlsx" TargetMode="External"/><Relationship Id="rId1" Type="http://schemas.openxmlformats.org/officeDocument/2006/relationships/externalLinkPath" Target="file:///\\a-fs\000&#20849;&#26377;\&#20303;&#23429;&#24615;&#33021;&#35413;&#20385;&#35506;\&#24615;&#33021;&#35413;&#20385;&#65288;&#35413;&#20385;&#35506;&#20849;&#36890;&#65289;\&#30003;&#35531;&#26360;2022-11-7\&#35373;&#35336;&#20869;&#23481;&#35500;&#26126;&#26360;&#12288;&#20849;&#21516;&#12288;&#26408;&#36896;202211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説明"/>
      <sheetName val="タイプ分類図(長屋)"/>
      <sheetName val="タイプ分類図(共同住宅) "/>
      <sheetName val="自己評価書"/>
      <sheetName val="設計内容説明書(住棟)"/>
      <sheetName val="設計内容説明書 (住戸・必須)"/>
      <sheetName val="設計内容説明書 (住戸・選択②火災"/>
      <sheetName val="設計内容説明書（住戸・選択④更新～⑦光視環境）"/>
      <sheetName val="躯体天井高一覧表(住戸別)"/>
      <sheetName val="光・視環境"/>
      <sheetName val="光・視環境グループ図"/>
      <sheetName val="設計内容説明書 (住戸・選択⑧音8-1、2以外)"/>
      <sheetName val="設計内容説明書 (住戸・選択⑨高齢者"/>
      <sheetName val="設計内容説明書 (住戸・選択⑩防犯"/>
    </sheetNames>
    <sheetDataSet>
      <sheetData sheetId="0"/>
      <sheetData sheetId="1"/>
      <sheetData sheetId="2"/>
      <sheetData sheetId="3">
        <row r="7">
          <cell r="AL7">
            <v>1</v>
          </cell>
        </row>
        <row r="9">
          <cell r="AL9" t="str">
            <v>その他</v>
          </cell>
        </row>
        <row r="10">
          <cell r="BS10"/>
        </row>
        <row r="11">
          <cell r="BS11"/>
        </row>
        <row r="35">
          <cell r="A35">
            <v>1</v>
          </cell>
          <cell r="B35">
            <v>1</v>
          </cell>
          <cell r="C35"/>
          <cell r="D35">
            <v>1</v>
          </cell>
          <cell r="E35"/>
          <cell r="F35">
            <v>1</v>
          </cell>
          <cell r="G35"/>
          <cell r="H35" t="str">
            <v>A1</v>
          </cell>
          <cell r="I35"/>
          <cell r="J35"/>
          <cell r="K35"/>
          <cell r="L35"/>
          <cell r="M35"/>
          <cell r="N35"/>
          <cell r="O35"/>
          <cell r="P35">
            <v>0</v>
          </cell>
          <cell r="Q35"/>
          <cell r="R35" t="str">
            <v>×</v>
          </cell>
          <cell r="S35" t="str">
            <v>○</v>
          </cell>
          <cell r="T35" t="str">
            <v>×</v>
          </cell>
          <cell r="U35" t="str">
            <v>○</v>
          </cell>
          <cell r="V35" t="str">
            <v>上階</v>
          </cell>
          <cell r="W35"/>
          <cell r="X35"/>
          <cell r="Y35" t="str">
            <v/>
          </cell>
          <cell r="Z35"/>
          <cell r="AA35"/>
          <cell r="AB35"/>
          <cell r="AC35" t="str">
            <v/>
          </cell>
          <cell r="AD35"/>
          <cell r="AE35"/>
          <cell r="AF35"/>
          <cell r="AG35"/>
          <cell r="AH35"/>
          <cell r="AI35"/>
          <cell r="AJ35"/>
          <cell r="AK35"/>
          <cell r="AL35"/>
          <cell r="AM35"/>
          <cell r="AN35"/>
          <cell r="AO35"/>
          <cell r="AP35"/>
          <cell r="AQ35"/>
          <cell r="AR35"/>
          <cell r="AS35"/>
          <cell r="AT35"/>
          <cell r="AU35"/>
          <cell r="AV35"/>
          <cell r="AW35"/>
          <cell r="AX35" t="str">
            <v/>
          </cell>
          <cell r="AY35"/>
          <cell r="AZ35">
            <v>1</v>
          </cell>
          <cell r="BA35">
            <v>1</v>
          </cell>
          <cell r="BB35" t="str">
            <v/>
          </cell>
          <cell r="BC35"/>
          <cell r="BD35"/>
          <cell r="BE35" t="str">
            <v/>
          </cell>
          <cell r="BF35"/>
          <cell r="BG35"/>
          <cell r="BH35"/>
          <cell r="BI35"/>
          <cell r="BJ35"/>
          <cell r="BK35"/>
          <cell r="BL35"/>
          <cell r="BM35"/>
          <cell r="BN35"/>
          <cell r="BO35"/>
          <cell r="BP35"/>
          <cell r="BQ35"/>
          <cell r="BR35"/>
          <cell r="BS35"/>
          <cell r="BT35"/>
          <cell r="BU35"/>
          <cell r="BV35"/>
          <cell r="BW35"/>
          <cell r="BX35">
            <v>1</v>
          </cell>
          <cell r="BY35"/>
          <cell r="BZ35"/>
          <cell r="CA35"/>
          <cell r="CB35"/>
          <cell r="CC35"/>
          <cell r="CD35"/>
          <cell r="CE35">
            <v>6</v>
          </cell>
          <cell r="CF35">
            <v>1</v>
          </cell>
          <cell r="CG35"/>
          <cell r="CH35"/>
          <cell r="CI35"/>
          <cell r="CJ35"/>
          <cell r="CK35">
            <v>1</v>
          </cell>
          <cell r="CL35">
            <v>6</v>
          </cell>
          <cell r="CM35">
            <v>1</v>
          </cell>
          <cell r="CN35"/>
          <cell r="CO35"/>
          <cell r="CP35"/>
          <cell r="CQ35" t="str">
            <v/>
          </cell>
          <cell r="CR35"/>
          <cell r="CS35"/>
          <cell r="CT35"/>
          <cell r="CU35"/>
          <cell r="CV35"/>
          <cell r="CW35"/>
          <cell r="CX35"/>
          <cell r="CY35"/>
          <cell r="CZ35"/>
          <cell r="DA35"/>
          <cell r="DB35"/>
          <cell r="DC35"/>
          <cell r="DD35"/>
          <cell r="DE35"/>
          <cell r="DF35"/>
          <cell r="DG35"/>
          <cell r="DH35"/>
          <cell r="DI35"/>
          <cell r="DJ35"/>
          <cell r="DK35"/>
          <cell r="DL35"/>
          <cell r="DM35"/>
          <cell r="DN35" t="str">
            <v>　</v>
          </cell>
          <cell r="DO35" t="str">
            <v/>
          </cell>
          <cell r="DP35"/>
          <cell r="DQ35" t="str">
            <v/>
          </cell>
          <cell r="DR35"/>
          <cell r="DS35"/>
          <cell r="DT35"/>
          <cell r="DU35"/>
          <cell r="DV35"/>
          <cell r="DW35" t="str">
            <v>○</v>
          </cell>
          <cell r="DX35" t="str">
            <v/>
          </cell>
          <cell r="DY35" t="str">
            <v/>
          </cell>
          <cell r="DZ35" t="str">
            <v/>
          </cell>
          <cell r="EA35" t="str">
            <v/>
          </cell>
          <cell r="EB35"/>
          <cell r="EC35"/>
          <cell r="ED35"/>
          <cell r="EE35"/>
          <cell r="EF35"/>
          <cell r="EG35"/>
          <cell r="EH35"/>
          <cell r="EI35"/>
          <cell r="EJ35">
            <v>1</v>
          </cell>
          <cell r="EK35" t="str">
            <v/>
          </cell>
          <cell r="EL35" t="str">
            <v/>
          </cell>
          <cell r="EM35" t="str">
            <v/>
          </cell>
          <cell r="EN35" t="str">
            <v>　</v>
          </cell>
          <cell r="EO35"/>
          <cell r="EP35"/>
          <cell r="EQ35"/>
          <cell r="ER35" t="str">
            <v/>
          </cell>
          <cell r="ES35" t="str">
            <v/>
          </cell>
          <cell r="ET35" t="str">
            <v/>
          </cell>
          <cell r="EU35" t="str">
            <v/>
          </cell>
          <cell r="EV35" t="str">
            <v/>
          </cell>
          <cell r="EW35"/>
          <cell r="EX35"/>
          <cell r="EY35"/>
          <cell r="EZ35"/>
          <cell r="FA35"/>
          <cell r="FB35"/>
          <cell r="FC35"/>
          <cell r="FD35"/>
          <cell r="FE35" t="str">
            <v/>
          </cell>
          <cell r="FF35" t="str">
            <v/>
          </cell>
          <cell r="FG35" t="str">
            <v/>
          </cell>
          <cell r="FH35" t="str">
            <v/>
          </cell>
          <cell r="FI35"/>
          <cell r="FJ35"/>
          <cell r="FK35"/>
          <cell r="FL35"/>
          <cell r="FM35" t="str">
            <v/>
          </cell>
          <cell r="FN35"/>
          <cell r="FO35"/>
          <cell r="FP35"/>
          <cell r="FQ35"/>
          <cell r="FR35"/>
          <cell r="FS35"/>
          <cell r="FT35" t="str">
            <v/>
          </cell>
          <cell r="FU35"/>
          <cell r="FV35"/>
          <cell r="FW35"/>
          <cell r="FX35"/>
          <cell r="FY35"/>
          <cell r="FZ35"/>
          <cell r="GA35"/>
          <cell r="GB35"/>
          <cell r="GC35"/>
          <cell r="GD35"/>
          <cell r="GE35">
            <v>1</v>
          </cell>
          <cell r="GF35"/>
          <cell r="GG35"/>
          <cell r="GH35"/>
          <cell r="GI35"/>
          <cell r="GJ35"/>
          <cell r="GK35"/>
          <cell r="GL35"/>
          <cell r="GM35"/>
          <cell r="GN35"/>
          <cell r="GO35"/>
          <cell r="GP35" t="str">
            <v/>
          </cell>
          <cell r="GQ35"/>
          <cell r="GR35"/>
          <cell r="GS35"/>
          <cell r="GT35"/>
          <cell r="GU35"/>
          <cell r="GV35"/>
          <cell r="GW35"/>
          <cell r="GX35"/>
        </row>
      </sheetData>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2.xml"/><Relationship Id="rId1" Type="http://schemas.openxmlformats.org/officeDocument/2006/relationships/printerSettings" Target="../printerSettings/printerSettings15.bin"/><Relationship Id="rId4" Type="http://schemas.openxmlformats.org/officeDocument/2006/relationships/comments" Target="../comments9.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10.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4.xml"/><Relationship Id="rId1" Type="http://schemas.openxmlformats.org/officeDocument/2006/relationships/printerSettings" Target="../printerSettings/printerSettings18.bin"/><Relationship Id="rId4" Type="http://schemas.openxmlformats.org/officeDocument/2006/relationships/comments" Target="../comments11.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5.xml"/><Relationship Id="rId1" Type="http://schemas.openxmlformats.org/officeDocument/2006/relationships/printerSettings" Target="../printerSettings/printerSettings22.bin"/><Relationship Id="rId4" Type="http://schemas.openxmlformats.org/officeDocument/2006/relationships/comments" Target="../comments1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6.xml"/><Relationship Id="rId1" Type="http://schemas.openxmlformats.org/officeDocument/2006/relationships/printerSettings" Target="../printerSettings/printerSettings23.bin"/><Relationship Id="rId4" Type="http://schemas.openxmlformats.org/officeDocument/2006/relationships/comments" Target="../comments1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7.xml"/><Relationship Id="rId1" Type="http://schemas.openxmlformats.org/officeDocument/2006/relationships/printerSettings" Target="../printerSettings/printerSettings24.bin"/><Relationship Id="rId4" Type="http://schemas.openxmlformats.org/officeDocument/2006/relationships/comments" Target="../comments14.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8.xml"/><Relationship Id="rId1" Type="http://schemas.openxmlformats.org/officeDocument/2006/relationships/printerSettings" Target="../printerSettings/printerSettings25.bin"/><Relationship Id="rId4" Type="http://schemas.openxmlformats.org/officeDocument/2006/relationships/comments" Target="../comments15.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9.xml"/><Relationship Id="rId1" Type="http://schemas.openxmlformats.org/officeDocument/2006/relationships/printerSettings" Target="../printerSettings/printerSettings26.bin"/><Relationship Id="rId4" Type="http://schemas.openxmlformats.org/officeDocument/2006/relationships/comments" Target="../comments16.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0.xml"/><Relationship Id="rId1" Type="http://schemas.openxmlformats.org/officeDocument/2006/relationships/printerSettings" Target="../printerSettings/printerSettings27.bin"/><Relationship Id="rId4" Type="http://schemas.openxmlformats.org/officeDocument/2006/relationships/comments" Target="../comments17.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1.xml"/><Relationship Id="rId1" Type="http://schemas.openxmlformats.org/officeDocument/2006/relationships/printerSettings" Target="../printerSettings/printerSettings28.bin"/><Relationship Id="rId4" Type="http://schemas.openxmlformats.org/officeDocument/2006/relationships/comments" Target="../comments18.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3.xml"/><Relationship Id="rId1" Type="http://schemas.openxmlformats.org/officeDocument/2006/relationships/printerSettings" Target="../printerSettings/printerSettings30.bin"/><Relationship Id="rId4" Type="http://schemas.openxmlformats.org/officeDocument/2006/relationships/comments" Target="../comments20.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4.xml"/><Relationship Id="rId1" Type="http://schemas.openxmlformats.org/officeDocument/2006/relationships/printerSettings" Target="../printerSettings/printerSettings31.bin"/><Relationship Id="rId4" Type="http://schemas.openxmlformats.org/officeDocument/2006/relationships/comments" Target="../comments21.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5.xml"/><Relationship Id="rId1" Type="http://schemas.openxmlformats.org/officeDocument/2006/relationships/printerSettings" Target="../printerSettings/printerSettings32.bin"/><Relationship Id="rId4" Type="http://schemas.openxmlformats.org/officeDocument/2006/relationships/comments" Target="../comments2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sheetPr>
  <dimension ref="A1:K53"/>
  <sheetViews>
    <sheetView zoomScaleNormal="100" workbookViewId="0"/>
  </sheetViews>
  <sheetFormatPr defaultColWidth="9" defaultRowHeight="14.25"/>
  <cols>
    <col min="1" max="1" width="5.375" style="412" customWidth="1"/>
    <col min="2" max="2" width="4.625" style="412" customWidth="1"/>
    <col min="3" max="3" width="35.75" style="412" customWidth="1"/>
    <col min="4" max="9" width="9" style="412"/>
    <col min="10" max="10" width="14.25" style="413" hidden="1" customWidth="1"/>
    <col min="11" max="11" width="0" style="412" hidden="1" customWidth="1"/>
    <col min="12" max="16384" width="9" style="412"/>
  </cols>
  <sheetData>
    <row r="1" spans="1:11">
      <c r="A1" s="412" t="s">
        <v>1605</v>
      </c>
    </row>
    <row r="3" spans="1:11">
      <c r="B3" s="414"/>
      <c r="C3" s="412" t="s">
        <v>509</v>
      </c>
    </row>
    <row r="4" spans="1:11" ht="6.75" customHeight="1"/>
    <row r="5" spans="1:11">
      <c r="B5" s="421" t="s">
        <v>1603</v>
      </c>
      <c r="C5" s="412" t="s">
        <v>1604</v>
      </c>
    </row>
    <row r="6" spans="1:11" ht="6.75" customHeight="1"/>
    <row r="7" spans="1:11">
      <c r="B7" s="415"/>
      <c r="C7" s="412" t="s">
        <v>510</v>
      </c>
    </row>
    <row r="8" spans="1:11">
      <c r="J8" s="416"/>
      <c r="K8" s="416"/>
    </row>
    <row r="9" spans="1:11">
      <c r="J9" s="416" t="s">
        <v>511</v>
      </c>
      <c r="K9" s="417"/>
    </row>
    <row r="10" spans="1:11">
      <c r="A10" s="412" t="s">
        <v>622</v>
      </c>
      <c r="D10" s="418"/>
      <c r="J10" s="416" t="s">
        <v>512</v>
      </c>
      <c r="K10" s="416" t="s">
        <v>513</v>
      </c>
    </row>
    <row r="11" spans="1:11">
      <c r="D11" s="419"/>
      <c r="J11" s="416" t="s">
        <v>514</v>
      </c>
      <c r="K11" s="416" t="s">
        <v>515</v>
      </c>
    </row>
    <row r="12" spans="1:11">
      <c r="B12" s="446"/>
      <c r="C12" s="412" t="s">
        <v>623</v>
      </c>
      <c r="D12" s="419"/>
      <c r="J12" s="416" t="s">
        <v>516</v>
      </c>
      <c r="K12" s="416" t="s">
        <v>517</v>
      </c>
    </row>
    <row r="13" spans="1:11">
      <c r="D13" s="419"/>
      <c r="J13" s="416" t="s">
        <v>518</v>
      </c>
      <c r="K13" s="416" t="s">
        <v>519</v>
      </c>
    </row>
    <row r="14" spans="1:11">
      <c r="B14" s="447"/>
      <c r="C14" s="412" t="s">
        <v>624</v>
      </c>
      <c r="D14" s="419"/>
      <c r="E14" s="420"/>
      <c r="J14" s="416" t="s">
        <v>520</v>
      </c>
      <c r="K14" s="416" t="s">
        <v>521</v>
      </c>
    </row>
    <row r="15" spans="1:11">
      <c r="C15" s="419"/>
      <c r="D15" s="419"/>
      <c r="E15" s="419"/>
      <c r="J15" s="416" t="s">
        <v>522</v>
      </c>
      <c r="K15" s="416" t="s">
        <v>523</v>
      </c>
    </row>
    <row r="16" spans="1:11" ht="24">
      <c r="B16" s="536" t="s">
        <v>748</v>
      </c>
      <c r="C16" s="419"/>
      <c r="D16" s="419"/>
      <c r="E16" s="419"/>
      <c r="J16" s="416"/>
      <c r="K16" s="416"/>
    </row>
    <row r="17" spans="1:11">
      <c r="C17" s="419"/>
      <c r="D17" s="419"/>
      <c r="E17" s="419"/>
      <c r="J17" s="413" t="s">
        <v>524</v>
      </c>
      <c r="K17" s="413" t="s">
        <v>525</v>
      </c>
    </row>
    <row r="18" spans="1:11">
      <c r="A18" s="412" t="s">
        <v>650</v>
      </c>
      <c r="C18" s="419"/>
      <c r="D18" s="419"/>
      <c r="E18" s="419"/>
      <c r="J18" s="413" t="s">
        <v>526</v>
      </c>
      <c r="K18" s="413" t="s">
        <v>527</v>
      </c>
    </row>
    <row r="19" spans="1:11">
      <c r="C19" s="419"/>
      <c r="D19" s="419"/>
      <c r="E19" s="419"/>
      <c r="J19" s="413" t="s">
        <v>528</v>
      </c>
      <c r="K19" s="413" t="s">
        <v>529</v>
      </c>
    </row>
    <row r="20" spans="1:11">
      <c r="B20" s="482"/>
      <c r="C20" s="412" t="s">
        <v>651</v>
      </c>
      <c r="D20" s="419"/>
      <c r="E20" s="419"/>
      <c r="J20" s="413" t="s">
        <v>530</v>
      </c>
      <c r="K20" s="413" t="s">
        <v>531</v>
      </c>
    </row>
    <row r="21" spans="1:11">
      <c r="J21" s="413" t="s">
        <v>532</v>
      </c>
      <c r="K21" s="413" t="s">
        <v>533</v>
      </c>
    </row>
    <row r="22" spans="1:11">
      <c r="B22" s="483"/>
      <c r="C22" s="412" t="s">
        <v>652</v>
      </c>
      <c r="J22" s="413" t="s">
        <v>534</v>
      </c>
      <c r="K22" s="413" t="s">
        <v>535</v>
      </c>
    </row>
    <row r="23" spans="1:11">
      <c r="J23" s="413" t="s">
        <v>536</v>
      </c>
      <c r="K23" s="413" t="s">
        <v>537</v>
      </c>
    </row>
    <row r="24" spans="1:11">
      <c r="B24" s="484"/>
      <c r="C24" s="412" t="s">
        <v>653</v>
      </c>
      <c r="J24" s="413" t="s">
        <v>538</v>
      </c>
      <c r="K24" s="413" t="s">
        <v>539</v>
      </c>
    </row>
    <row r="25" spans="1:11">
      <c r="J25" s="413" t="s">
        <v>540</v>
      </c>
      <c r="K25" s="413" t="s">
        <v>541</v>
      </c>
    </row>
    <row r="26" spans="1:11">
      <c r="K26" s="413"/>
    </row>
    <row r="27" spans="1:11">
      <c r="A27" s="412" t="s">
        <v>727</v>
      </c>
      <c r="J27" s="413" t="s">
        <v>542</v>
      </c>
      <c r="K27" s="413" t="s">
        <v>543</v>
      </c>
    </row>
    <row r="28" spans="1:11">
      <c r="J28" s="413" t="s">
        <v>544</v>
      </c>
      <c r="K28" s="413" t="s">
        <v>545</v>
      </c>
    </row>
    <row r="29" spans="1:11">
      <c r="C29" s="412" t="s">
        <v>719</v>
      </c>
      <c r="J29" s="413" t="s">
        <v>546</v>
      </c>
      <c r="K29" s="413" t="s">
        <v>547</v>
      </c>
    </row>
    <row r="30" spans="1:11">
      <c r="K30" s="413"/>
    </row>
    <row r="31" spans="1:11">
      <c r="C31" s="412" t="s">
        <v>728</v>
      </c>
      <c r="J31" s="413" t="s">
        <v>554</v>
      </c>
      <c r="K31" s="413" t="s">
        <v>555</v>
      </c>
    </row>
    <row r="32" spans="1:11">
      <c r="J32" s="413" t="s">
        <v>548</v>
      </c>
      <c r="K32" s="413" t="s">
        <v>549</v>
      </c>
    </row>
    <row r="33" spans="2:11">
      <c r="C33" s="412" t="s">
        <v>729</v>
      </c>
      <c r="J33" s="413" t="s">
        <v>550</v>
      </c>
      <c r="K33" s="413" t="s">
        <v>551</v>
      </c>
    </row>
    <row r="34" spans="2:11">
      <c r="J34" s="413" t="s">
        <v>552</v>
      </c>
      <c r="K34" s="413" t="s">
        <v>553</v>
      </c>
    </row>
    <row r="35" spans="2:11">
      <c r="C35" s="412" t="s">
        <v>730</v>
      </c>
      <c r="J35" s="413" t="s">
        <v>554</v>
      </c>
      <c r="K35" s="413" t="s">
        <v>555</v>
      </c>
    </row>
    <row r="36" spans="2:11">
      <c r="J36" s="413" t="s">
        <v>556</v>
      </c>
      <c r="K36" s="413" t="s">
        <v>557</v>
      </c>
    </row>
    <row r="37" spans="2:11">
      <c r="B37" s="521" t="s">
        <v>720</v>
      </c>
      <c r="C37" s="412" t="s">
        <v>725</v>
      </c>
      <c r="J37" s="413" t="s">
        <v>558</v>
      </c>
      <c r="K37" s="413" t="s">
        <v>559</v>
      </c>
    </row>
    <row r="38" spans="2:11">
      <c r="B38" s="521" t="s">
        <v>721</v>
      </c>
      <c r="C38" s="412" t="s">
        <v>724</v>
      </c>
      <c r="D38" s="520" t="s">
        <v>723</v>
      </c>
      <c r="J38" s="413" t="s">
        <v>560</v>
      </c>
      <c r="K38" s="413" t="s">
        <v>561</v>
      </c>
    </row>
    <row r="39" spans="2:11">
      <c r="B39" s="521" t="s">
        <v>722</v>
      </c>
      <c r="C39" s="412" t="s">
        <v>726</v>
      </c>
      <c r="J39" s="413" t="s">
        <v>562</v>
      </c>
      <c r="K39" s="413" t="s">
        <v>563</v>
      </c>
    </row>
    <row r="40" spans="2:11">
      <c r="J40" s="413" t="s">
        <v>564</v>
      </c>
      <c r="K40" s="413" t="s">
        <v>565</v>
      </c>
    </row>
    <row r="41" spans="2:11">
      <c r="B41" s="412" t="s">
        <v>731</v>
      </c>
      <c r="J41" s="413" t="s">
        <v>566</v>
      </c>
      <c r="K41" s="413" t="s">
        <v>567</v>
      </c>
    </row>
    <row r="42" spans="2:11">
      <c r="B42" s="412" t="s">
        <v>732</v>
      </c>
      <c r="J42" s="413" t="s">
        <v>568</v>
      </c>
      <c r="K42" s="413" t="s">
        <v>569</v>
      </c>
    </row>
    <row r="43" spans="2:11">
      <c r="J43" s="413" t="s">
        <v>570</v>
      </c>
      <c r="K43" s="413" t="s">
        <v>571</v>
      </c>
    </row>
    <row r="44" spans="2:11">
      <c r="J44" s="413" t="s">
        <v>572</v>
      </c>
      <c r="K44" s="413" t="s">
        <v>573</v>
      </c>
    </row>
    <row r="45" spans="2:11">
      <c r="J45" s="413" t="s">
        <v>574</v>
      </c>
      <c r="K45" s="413" t="s">
        <v>575</v>
      </c>
    </row>
    <row r="46" spans="2:11">
      <c r="J46" s="413" t="s">
        <v>576</v>
      </c>
      <c r="K46" s="413" t="s">
        <v>577</v>
      </c>
    </row>
    <row r="47" spans="2:11">
      <c r="J47" s="413" t="s">
        <v>578</v>
      </c>
      <c r="K47" s="413" t="s">
        <v>579</v>
      </c>
    </row>
    <row r="48" spans="2:11">
      <c r="J48" s="413" t="s">
        <v>580</v>
      </c>
      <c r="K48" s="413" t="s">
        <v>581</v>
      </c>
    </row>
    <row r="49" spans="10:11">
      <c r="J49" s="413" t="s">
        <v>582</v>
      </c>
      <c r="K49" s="413" t="s">
        <v>583</v>
      </c>
    </row>
    <row r="50" spans="10:11">
      <c r="J50" s="413" t="s">
        <v>584</v>
      </c>
      <c r="K50" s="413" t="s">
        <v>585</v>
      </c>
    </row>
    <row r="51" spans="10:11">
      <c r="J51" s="413" t="s">
        <v>586</v>
      </c>
      <c r="K51" s="413" t="s">
        <v>587</v>
      </c>
    </row>
    <row r="52" spans="10:11">
      <c r="J52" s="413" t="s">
        <v>588</v>
      </c>
      <c r="K52" s="413" t="s">
        <v>589</v>
      </c>
    </row>
    <row r="53" spans="10:11">
      <c r="J53" s="413" t="s">
        <v>590</v>
      </c>
      <c r="K53" s="413" t="s">
        <v>591</v>
      </c>
    </row>
  </sheetData>
  <phoneticPr fontId="3"/>
  <dataValidations count="2">
    <dataValidation showInputMessage="1" showErrorMessage="1" sqref="B5" xr:uid="{00000000-0002-0000-0000-000000000000}"/>
    <dataValidation type="list" showInputMessage="1" showErrorMessage="1" sqref="B14" xr:uid="{00000000-0002-0000-0000-000001000000}">
      <formula1>"4,3,2,1,0"</formula1>
    </dataValidation>
  </dataValidations>
  <pageMargins left="0.51181102362204722" right="0.51181102362204722" top="0.55118110236220474" bottom="0.55118110236220474" header="0" footer="0"/>
  <pageSetup paperSize="9"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8E8C-8C7E-4584-8420-5ED561CCD94E}">
  <sheetPr>
    <tabColor rgb="FFFFFF00"/>
    <pageSetUpPr fitToPage="1"/>
  </sheetPr>
  <dimension ref="A1:BY38"/>
  <sheetViews>
    <sheetView view="pageBreakPreview" zoomScaleNormal="100" zoomScaleSheetLayoutView="100" workbookViewId="0"/>
  </sheetViews>
  <sheetFormatPr defaultColWidth="9" defaultRowHeight="13.5"/>
  <cols>
    <col min="1" max="78" width="2.625" style="4" customWidth="1"/>
    <col min="79" max="16384" width="9" style="4"/>
  </cols>
  <sheetData>
    <row r="1" spans="1:77"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3"/>
      <c r="AV1" s="2"/>
      <c r="AW1" s="2"/>
      <c r="AX1" s="2"/>
      <c r="AY1" s="2"/>
      <c r="AZ1" s="2"/>
      <c r="BA1" s="2"/>
      <c r="BB1" s="2"/>
      <c r="BC1" s="107"/>
      <c r="BD1" s="107"/>
      <c r="BE1" s="107"/>
      <c r="BF1" s="107"/>
      <c r="BG1" s="107"/>
      <c r="BH1" s="107"/>
      <c r="BI1" s="107"/>
      <c r="BY1" s="5" t="s">
        <v>1131</v>
      </c>
    </row>
    <row r="2" spans="1:77"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3"/>
      <c r="AP2" s="2074"/>
    </row>
    <row r="3" spans="1:77"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3"/>
      <c r="AV3" s="2"/>
      <c r="AW3" s="2"/>
      <c r="AX3" s="2"/>
      <c r="AY3" s="2"/>
      <c r="AZ3" s="2"/>
      <c r="BA3" s="2"/>
      <c r="BB3" s="2"/>
      <c r="BC3" s="107"/>
      <c r="BD3" s="107"/>
      <c r="BE3" s="107"/>
      <c r="BF3" s="107"/>
      <c r="BG3" s="107"/>
      <c r="BH3" s="107"/>
      <c r="BI3" s="107"/>
      <c r="BJ3" s="5"/>
    </row>
    <row r="4" spans="1:77"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3"/>
      <c r="AV4" s="2"/>
      <c r="AW4" s="2"/>
      <c r="AX4" s="2"/>
      <c r="AY4" s="2"/>
      <c r="AZ4" s="2"/>
      <c r="BA4" s="2"/>
      <c r="BB4" s="2"/>
      <c r="BC4" s="107"/>
      <c r="BD4" s="107"/>
      <c r="BE4" s="107"/>
      <c r="BF4" s="107"/>
      <c r="BG4" s="107"/>
      <c r="BH4" s="107"/>
      <c r="BI4" s="107"/>
      <c r="BJ4" s="5"/>
    </row>
    <row r="5" spans="1:77" ht="27" customHeight="1">
      <c r="A5" s="8" t="s">
        <v>149</v>
      </c>
      <c r="AF5" s="2305" t="s">
        <v>1063</v>
      </c>
      <c r="AG5" s="1739"/>
      <c r="AH5" s="1739"/>
      <c r="AI5" s="1739"/>
      <c r="AJ5" s="1739"/>
      <c r="AK5" s="1739"/>
      <c r="AL5" s="1739"/>
      <c r="AM5" s="1739"/>
      <c r="AN5" s="1739"/>
      <c r="AO5" s="1739"/>
      <c r="AP5" s="1739"/>
      <c r="AQ5" s="1739"/>
      <c r="AR5" s="1739"/>
      <c r="AS5" s="1739"/>
      <c r="AT5" s="1739"/>
      <c r="AU5" s="1739"/>
      <c r="AV5" s="1739"/>
      <c r="AW5" s="1739"/>
      <c r="AX5" s="1739"/>
      <c r="AY5" s="1739"/>
      <c r="AZ5" s="1739"/>
      <c r="BA5" s="1739"/>
      <c r="BB5" s="1739"/>
      <c r="BC5" s="1739"/>
      <c r="BD5" s="1739"/>
      <c r="BE5" s="1739"/>
      <c r="BF5" s="1739"/>
      <c r="BG5" s="1739"/>
      <c r="BH5" s="1739"/>
      <c r="BI5" s="1739"/>
      <c r="BJ5" s="1739"/>
      <c r="BK5" s="1739"/>
      <c r="BL5" s="1739"/>
      <c r="BM5" s="1739"/>
      <c r="BN5" s="1739"/>
      <c r="BO5" s="1739"/>
      <c r="BP5" s="1739"/>
      <c r="BQ5" s="1739"/>
      <c r="BR5" s="1739"/>
      <c r="BS5" s="2306"/>
    </row>
    <row r="6" spans="1:77" ht="27" customHeight="1" thickBot="1">
      <c r="AF6" s="2320">
        <v>101</v>
      </c>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1"/>
      <c r="BC6" s="2321"/>
      <c r="BD6" s="2321"/>
      <c r="BE6" s="2321"/>
      <c r="BF6" s="2321"/>
      <c r="BG6" s="2321"/>
      <c r="BH6" s="2321"/>
      <c r="BI6" s="2321"/>
      <c r="BJ6" s="2321"/>
      <c r="BK6" s="2321"/>
      <c r="BL6" s="2321"/>
      <c r="BM6" s="2321"/>
      <c r="BN6" s="2321"/>
      <c r="BO6" s="2321"/>
      <c r="BP6" s="2321"/>
      <c r="BQ6" s="2321"/>
      <c r="BR6" s="2321"/>
      <c r="BS6" s="2322"/>
    </row>
    <row r="7" spans="1:77" ht="27" customHeight="1">
      <c r="A7" s="158"/>
      <c r="B7" s="1772" t="s">
        <v>8</v>
      </c>
      <c r="C7" s="1736"/>
      <c r="D7" s="1736"/>
      <c r="E7" s="2081"/>
      <c r="F7" s="1735" t="s">
        <v>11</v>
      </c>
      <c r="G7" s="1736"/>
      <c r="H7" s="1737"/>
      <c r="I7" s="1738" t="s">
        <v>12</v>
      </c>
      <c r="J7" s="1739"/>
      <c r="K7" s="1739"/>
      <c r="L7" s="1739"/>
      <c r="M7" s="1739"/>
      <c r="N7" s="1739"/>
      <c r="O7" s="1739"/>
      <c r="P7" s="1739"/>
      <c r="Q7" s="1739"/>
      <c r="R7" s="1739"/>
      <c r="S7" s="1739"/>
      <c r="T7" s="1739"/>
      <c r="U7" s="1739"/>
      <c r="V7" s="1739"/>
      <c r="W7" s="1739"/>
      <c r="X7" s="1739"/>
      <c r="Y7" s="1739"/>
      <c r="Z7" s="1739"/>
      <c r="AA7" s="1739"/>
      <c r="AB7" s="1739"/>
      <c r="AC7" s="1739"/>
      <c r="AD7" s="1739"/>
      <c r="AE7" s="1740"/>
      <c r="AF7" s="2084"/>
      <c r="AG7" s="2084"/>
      <c r="AH7" s="2084"/>
      <c r="AI7" s="2084"/>
      <c r="AJ7" s="2084"/>
      <c r="AK7" s="2084"/>
      <c r="AL7" s="2084"/>
      <c r="AM7" s="2084"/>
      <c r="AN7" s="2084"/>
      <c r="AO7" s="2084"/>
      <c r="AP7" s="2084"/>
      <c r="AQ7" s="2084"/>
      <c r="AR7" s="2084"/>
      <c r="AS7" s="2084"/>
      <c r="AT7" s="2084"/>
      <c r="AU7" s="2084"/>
      <c r="AV7" s="2084"/>
      <c r="AW7" s="2084"/>
      <c r="AX7" s="2303"/>
      <c r="AY7" s="2304"/>
      <c r="AZ7" s="2084"/>
      <c r="BA7" s="2084"/>
      <c r="BB7" s="2084"/>
      <c r="BC7" s="2084"/>
      <c r="BD7" s="2084"/>
      <c r="BE7" s="2084"/>
      <c r="BF7" s="2084"/>
      <c r="BG7" s="2084"/>
      <c r="BH7" s="2303"/>
      <c r="BI7" s="2304"/>
      <c r="BJ7" s="2084"/>
      <c r="BK7" s="2084"/>
      <c r="BL7" s="2084"/>
      <c r="BM7" s="2084"/>
      <c r="BN7" s="2084"/>
      <c r="BO7" s="2084"/>
      <c r="BP7" s="2084"/>
      <c r="BQ7" s="2084"/>
      <c r="BR7" s="2084"/>
      <c r="BS7" s="2084"/>
      <c r="BT7" s="1696" t="s">
        <v>17</v>
      </c>
      <c r="BU7" s="1688"/>
      <c r="BV7" s="1688"/>
      <c r="BW7" s="1689"/>
      <c r="BX7" s="1749" t="s">
        <v>13</v>
      </c>
      <c r="BY7" s="1750"/>
    </row>
    <row r="8" spans="1:77" ht="27" customHeight="1" thickBot="1">
      <c r="A8" s="159"/>
      <c r="B8" s="1775" t="s">
        <v>14</v>
      </c>
      <c r="C8" s="1673"/>
      <c r="D8" s="1673"/>
      <c r="E8" s="2088"/>
      <c r="F8" s="1673" t="s">
        <v>15</v>
      </c>
      <c r="G8" s="1673"/>
      <c r="H8" s="1674"/>
      <c r="I8" s="1675" t="s">
        <v>15</v>
      </c>
      <c r="J8" s="1676"/>
      <c r="K8" s="1676"/>
      <c r="L8" s="1677"/>
      <c r="M8" s="1741" t="s">
        <v>16</v>
      </c>
      <c r="N8" s="1742"/>
      <c r="O8" s="1742"/>
      <c r="P8" s="1742"/>
      <c r="Q8" s="1742"/>
      <c r="R8" s="1742"/>
      <c r="S8" s="1742"/>
      <c r="T8" s="1742"/>
      <c r="U8" s="1742"/>
      <c r="V8" s="1742"/>
      <c r="W8" s="1742"/>
      <c r="X8" s="1742"/>
      <c r="Y8" s="1742"/>
      <c r="Z8" s="1742"/>
      <c r="AA8" s="1742"/>
      <c r="AB8" s="1742"/>
      <c r="AC8" s="1742"/>
      <c r="AD8" s="1742"/>
      <c r="AE8" s="1743"/>
      <c r="AF8" s="2085" t="s">
        <v>1535</v>
      </c>
      <c r="AG8" s="2086"/>
      <c r="AH8" s="2086"/>
      <c r="AI8" s="2086"/>
      <c r="AJ8" s="2086"/>
      <c r="AK8" s="2086"/>
      <c r="AL8" s="2086"/>
      <c r="AM8" s="2087"/>
      <c r="AN8" s="2085" t="s">
        <v>1535</v>
      </c>
      <c r="AO8" s="2086"/>
      <c r="AP8" s="2086"/>
      <c r="AQ8" s="2086"/>
      <c r="AR8" s="2086"/>
      <c r="AS8" s="2086"/>
      <c r="AT8" s="2086"/>
      <c r="AU8" s="2087"/>
      <c r="AV8" s="2085" t="s">
        <v>1535</v>
      </c>
      <c r="AW8" s="2086"/>
      <c r="AX8" s="2086"/>
      <c r="AY8" s="2086"/>
      <c r="AZ8" s="2086"/>
      <c r="BA8" s="2086"/>
      <c r="BB8" s="2086"/>
      <c r="BC8" s="2087"/>
      <c r="BD8" s="2085" t="s">
        <v>1535</v>
      </c>
      <c r="BE8" s="2086"/>
      <c r="BF8" s="2086"/>
      <c r="BG8" s="2086"/>
      <c r="BH8" s="2086"/>
      <c r="BI8" s="2086"/>
      <c r="BJ8" s="2086"/>
      <c r="BK8" s="2087"/>
      <c r="BL8" s="2085" t="s">
        <v>1535</v>
      </c>
      <c r="BM8" s="2086"/>
      <c r="BN8" s="2086"/>
      <c r="BO8" s="2086"/>
      <c r="BP8" s="2086"/>
      <c r="BQ8" s="2086"/>
      <c r="BR8" s="2086"/>
      <c r="BS8" s="2087"/>
      <c r="BT8" s="1963"/>
      <c r="BU8" s="1964"/>
      <c r="BV8" s="1964"/>
      <c r="BW8" s="1965"/>
      <c r="BX8" s="1751"/>
      <c r="BY8" s="1752"/>
    </row>
    <row r="9" spans="1:77" ht="13.5" customHeight="1">
      <c r="A9" s="1693" t="s">
        <v>1080</v>
      </c>
      <c r="B9" s="98" t="s">
        <v>1081</v>
      </c>
      <c r="C9" s="99"/>
      <c r="D9" s="99"/>
      <c r="E9" s="103"/>
      <c r="F9" s="1736" t="s">
        <v>1038</v>
      </c>
      <c r="G9" s="1736"/>
      <c r="H9" s="1737"/>
      <c r="I9" s="1772" t="s">
        <v>667</v>
      </c>
      <c r="J9" s="1736"/>
      <c r="K9" s="1736"/>
      <c r="L9" s="1737"/>
      <c r="M9" s="876" t="s">
        <v>1082</v>
      </c>
      <c r="N9" s="874"/>
      <c r="O9" s="874"/>
      <c r="P9" s="874"/>
      <c r="Q9" s="874"/>
      <c r="R9" s="874"/>
      <c r="S9" s="874"/>
      <c r="T9" s="874"/>
      <c r="U9" s="874"/>
      <c r="V9" s="874"/>
      <c r="W9" s="874"/>
      <c r="X9" s="874"/>
      <c r="Y9" s="874"/>
      <c r="Z9" s="874"/>
      <c r="AA9" s="874"/>
      <c r="AB9" s="874"/>
      <c r="AC9" s="874"/>
      <c r="AD9" s="874"/>
      <c r="AE9" s="879" t="s">
        <v>1039</v>
      </c>
      <c r="AF9" s="1866" t="s">
        <v>22</v>
      </c>
      <c r="AG9" s="1870"/>
      <c r="AH9" s="1870"/>
      <c r="AI9" s="1870"/>
      <c r="AJ9" s="1870"/>
      <c r="AK9" s="1870"/>
      <c r="AL9" s="1870"/>
      <c r="AM9" s="2267"/>
      <c r="AN9" s="1866" t="s">
        <v>22</v>
      </c>
      <c r="AO9" s="1870"/>
      <c r="AP9" s="1870"/>
      <c r="AQ9" s="1870"/>
      <c r="AR9" s="1870"/>
      <c r="AS9" s="1870"/>
      <c r="AT9" s="1870"/>
      <c r="AU9" s="2267"/>
      <c r="AV9" s="1866" t="s">
        <v>22</v>
      </c>
      <c r="AW9" s="1870"/>
      <c r="AX9" s="1870"/>
      <c r="AY9" s="1870"/>
      <c r="AZ9" s="1870"/>
      <c r="BA9" s="1870"/>
      <c r="BB9" s="1870"/>
      <c r="BC9" s="2267"/>
      <c r="BD9" s="1866" t="s">
        <v>22</v>
      </c>
      <c r="BE9" s="1870"/>
      <c r="BF9" s="1870"/>
      <c r="BG9" s="1870"/>
      <c r="BH9" s="1870"/>
      <c r="BI9" s="1870"/>
      <c r="BJ9" s="1870"/>
      <c r="BK9" s="2267"/>
      <c r="BL9" s="1866" t="s">
        <v>22</v>
      </c>
      <c r="BM9" s="1870"/>
      <c r="BN9" s="1870"/>
      <c r="BO9" s="1870"/>
      <c r="BP9" s="1870"/>
      <c r="BQ9" s="1870"/>
      <c r="BR9" s="1870"/>
      <c r="BS9" s="2267"/>
      <c r="BT9" s="104" t="s">
        <v>22</v>
      </c>
      <c r="BU9" s="99" t="s">
        <v>132</v>
      </c>
      <c r="BV9" s="99"/>
      <c r="BW9" s="100"/>
      <c r="BX9" s="105"/>
      <c r="BY9" s="106"/>
    </row>
    <row r="10" spans="1:77" ht="13.5" customHeight="1">
      <c r="A10" s="1694"/>
      <c r="B10" s="1645" t="s">
        <v>150</v>
      </c>
      <c r="C10" s="1646"/>
      <c r="D10" s="1646"/>
      <c r="E10" s="2101"/>
      <c r="F10" s="116"/>
      <c r="G10" s="116"/>
      <c r="H10" s="117"/>
      <c r="I10" s="1645"/>
      <c r="J10" s="1646"/>
      <c r="K10" s="1646"/>
      <c r="L10" s="1647"/>
      <c r="M10" s="877" t="s">
        <v>1083</v>
      </c>
      <c r="N10" s="873"/>
      <c r="O10" s="873"/>
      <c r="P10" s="873"/>
      <c r="Q10" s="873"/>
      <c r="R10" s="873"/>
      <c r="S10" s="873"/>
      <c r="T10" s="873"/>
      <c r="U10" s="873"/>
      <c r="V10" s="873"/>
      <c r="W10" s="873"/>
      <c r="X10" s="873"/>
      <c r="Y10" s="873"/>
      <c r="Z10" s="873"/>
      <c r="AA10" s="873"/>
      <c r="AB10" s="873"/>
      <c r="AC10" s="873"/>
      <c r="AD10" s="873"/>
      <c r="AE10" s="880" t="s">
        <v>1040</v>
      </c>
      <c r="AF10" s="2268" t="s">
        <v>22</v>
      </c>
      <c r="AG10" s="2269"/>
      <c r="AH10" s="2269"/>
      <c r="AI10" s="2269"/>
      <c r="AJ10" s="2269"/>
      <c r="AK10" s="2269"/>
      <c r="AL10" s="2269"/>
      <c r="AM10" s="2270"/>
      <c r="AN10" s="2268" t="s">
        <v>22</v>
      </c>
      <c r="AO10" s="2269"/>
      <c r="AP10" s="2269"/>
      <c r="AQ10" s="2269"/>
      <c r="AR10" s="2269"/>
      <c r="AS10" s="2269"/>
      <c r="AT10" s="2269"/>
      <c r="AU10" s="2270"/>
      <c r="AV10" s="2268" t="s">
        <v>22</v>
      </c>
      <c r="AW10" s="2269"/>
      <c r="AX10" s="2269"/>
      <c r="AY10" s="2269"/>
      <c r="AZ10" s="2269"/>
      <c r="BA10" s="2269"/>
      <c r="BB10" s="2269"/>
      <c r="BC10" s="2270"/>
      <c r="BD10" s="2268" t="s">
        <v>22</v>
      </c>
      <c r="BE10" s="2269"/>
      <c r="BF10" s="2269"/>
      <c r="BG10" s="2269"/>
      <c r="BH10" s="2269"/>
      <c r="BI10" s="2269"/>
      <c r="BJ10" s="2269"/>
      <c r="BK10" s="2270"/>
      <c r="BL10" s="2268" t="s">
        <v>22</v>
      </c>
      <c r="BM10" s="2269"/>
      <c r="BN10" s="2269"/>
      <c r="BO10" s="2269"/>
      <c r="BP10" s="2269"/>
      <c r="BQ10" s="2269"/>
      <c r="BR10" s="2269"/>
      <c r="BS10" s="2270"/>
      <c r="BT10" s="16" t="s">
        <v>22</v>
      </c>
      <c r="BU10" s="208" t="s">
        <v>1541</v>
      </c>
      <c r="BV10" s="208"/>
      <c r="BW10" s="568"/>
      <c r="BX10" s="1746" t="s">
        <v>25</v>
      </c>
      <c r="BY10" s="1747"/>
    </row>
    <row r="11" spans="1:77" ht="13.5" customHeight="1">
      <c r="A11" s="1694"/>
      <c r="B11" s="1645" t="s">
        <v>152</v>
      </c>
      <c r="C11" s="1646"/>
      <c r="D11" s="1646"/>
      <c r="E11" s="2101"/>
      <c r="F11" s="116"/>
      <c r="G11" s="116"/>
      <c r="H11" s="117"/>
      <c r="I11" s="1645"/>
      <c r="J11" s="1646"/>
      <c r="K11" s="1646"/>
      <c r="L11" s="1647"/>
      <c r="M11" s="877" t="s">
        <v>1084</v>
      </c>
      <c r="N11" s="873"/>
      <c r="O11" s="873"/>
      <c r="P11" s="873"/>
      <c r="Q11" s="873"/>
      <c r="R11" s="873"/>
      <c r="S11" s="873"/>
      <c r="T11" s="873"/>
      <c r="U11" s="873"/>
      <c r="V11" s="873"/>
      <c r="W11" s="873"/>
      <c r="X11" s="873"/>
      <c r="Y11" s="873"/>
      <c r="Z11" s="873"/>
      <c r="AA11" s="873"/>
      <c r="AB11" s="873"/>
      <c r="AC11" s="873"/>
      <c r="AD11" s="873"/>
      <c r="AE11" s="880" t="s">
        <v>1086</v>
      </c>
      <c r="AF11" s="2268" t="s">
        <v>22</v>
      </c>
      <c r="AG11" s="2269"/>
      <c r="AH11" s="2269"/>
      <c r="AI11" s="2269"/>
      <c r="AJ11" s="2269"/>
      <c r="AK11" s="2269"/>
      <c r="AL11" s="2269"/>
      <c r="AM11" s="2270"/>
      <c r="AN11" s="2268" t="s">
        <v>22</v>
      </c>
      <c r="AO11" s="2269"/>
      <c r="AP11" s="2269"/>
      <c r="AQ11" s="2269"/>
      <c r="AR11" s="2269"/>
      <c r="AS11" s="2269"/>
      <c r="AT11" s="2269"/>
      <c r="AU11" s="2270"/>
      <c r="AV11" s="2268" t="s">
        <v>22</v>
      </c>
      <c r="AW11" s="2269"/>
      <c r="AX11" s="2269"/>
      <c r="AY11" s="2269"/>
      <c r="AZ11" s="2269"/>
      <c r="BA11" s="2269"/>
      <c r="BB11" s="2269"/>
      <c r="BC11" s="2270"/>
      <c r="BD11" s="2268" t="s">
        <v>22</v>
      </c>
      <c r="BE11" s="2269"/>
      <c r="BF11" s="2269"/>
      <c r="BG11" s="2269"/>
      <c r="BH11" s="2269"/>
      <c r="BI11" s="2269"/>
      <c r="BJ11" s="2269"/>
      <c r="BK11" s="2270"/>
      <c r="BL11" s="2268" t="s">
        <v>22</v>
      </c>
      <c r="BM11" s="2269"/>
      <c r="BN11" s="2269"/>
      <c r="BO11" s="2269"/>
      <c r="BP11" s="2269"/>
      <c r="BQ11" s="2269"/>
      <c r="BR11" s="2269"/>
      <c r="BS11" s="2270"/>
      <c r="BT11" s="16" t="s">
        <v>22</v>
      </c>
      <c r="BU11" s="113" t="s">
        <v>1542</v>
      </c>
      <c r="BV11" s="18"/>
      <c r="BW11" s="20"/>
      <c r="BX11" s="1746"/>
      <c r="BY11" s="1747"/>
    </row>
    <row r="12" spans="1:77" ht="13.5" customHeight="1">
      <c r="A12" s="1694"/>
      <c r="B12" s="2317" t="s">
        <v>1045</v>
      </c>
      <c r="C12" s="2318"/>
      <c r="D12" s="2318"/>
      <c r="E12" s="2319"/>
      <c r="F12" s="116"/>
      <c r="G12" s="116"/>
      <c r="H12" s="117"/>
      <c r="I12" s="2113"/>
      <c r="J12" s="2114"/>
      <c r="K12" s="2114"/>
      <c r="L12" s="2115"/>
      <c r="M12" s="878" t="s">
        <v>1085</v>
      </c>
      <c r="N12" s="875"/>
      <c r="O12" s="875"/>
      <c r="P12" s="875"/>
      <c r="Q12" s="875"/>
      <c r="R12" s="875"/>
      <c r="S12" s="875"/>
      <c r="T12" s="875"/>
      <c r="U12" s="875"/>
      <c r="V12" s="875"/>
      <c r="W12" s="875"/>
      <c r="X12" s="875"/>
      <c r="Y12" s="875"/>
      <c r="Z12" s="875"/>
      <c r="AA12" s="875"/>
      <c r="AB12" s="875"/>
      <c r="AC12" s="875"/>
      <c r="AD12" s="875"/>
      <c r="AE12" s="881" t="s">
        <v>1086</v>
      </c>
      <c r="AF12" s="1887" t="s">
        <v>22</v>
      </c>
      <c r="AG12" s="1891"/>
      <c r="AH12" s="1891"/>
      <c r="AI12" s="1891"/>
      <c r="AJ12" s="1891"/>
      <c r="AK12" s="1891"/>
      <c r="AL12" s="1891"/>
      <c r="AM12" s="2121"/>
      <c r="AN12" s="1887" t="s">
        <v>22</v>
      </c>
      <c r="AO12" s="1891"/>
      <c r="AP12" s="1891"/>
      <c r="AQ12" s="1891"/>
      <c r="AR12" s="1891"/>
      <c r="AS12" s="1891"/>
      <c r="AT12" s="1891"/>
      <c r="AU12" s="2121"/>
      <c r="AV12" s="1887" t="s">
        <v>22</v>
      </c>
      <c r="AW12" s="1891"/>
      <c r="AX12" s="1891"/>
      <c r="AY12" s="1891"/>
      <c r="AZ12" s="1891"/>
      <c r="BA12" s="1891"/>
      <c r="BB12" s="1891"/>
      <c r="BC12" s="2121"/>
      <c r="BD12" s="1887" t="s">
        <v>22</v>
      </c>
      <c r="BE12" s="1891"/>
      <c r="BF12" s="1891"/>
      <c r="BG12" s="1891"/>
      <c r="BH12" s="1891"/>
      <c r="BI12" s="1891"/>
      <c r="BJ12" s="1891"/>
      <c r="BK12" s="2121"/>
      <c r="BL12" s="1887" t="s">
        <v>22</v>
      </c>
      <c r="BM12" s="1891"/>
      <c r="BN12" s="1891"/>
      <c r="BO12" s="1891"/>
      <c r="BP12" s="1891"/>
      <c r="BQ12" s="1891"/>
      <c r="BR12" s="1891"/>
      <c r="BS12" s="2121"/>
      <c r="BT12" s="16" t="s">
        <v>22</v>
      </c>
      <c r="BU12" s="1641"/>
      <c r="BV12" s="1641"/>
      <c r="BW12" s="1642"/>
      <c r="BX12" s="1744" t="s">
        <v>27</v>
      </c>
      <c r="BY12" s="1745"/>
    </row>
    <row r="13" spans="1:77">
      <c r="A13" s="1694"/>
      <c r="B13" s="36"/>
      <c r="C13" s="18"/>
      <c r="D13" s="18"/>
      <c r="E13" s="123"/>
      <c r="F13" s="188"/>
      <c r="G13" s="18"/>
      <c r="H13" s="20"/>
      <c r="I13" s="1658" t="s">
        <v>1087</v>
      </c>
      <c r="J13" s="1659"/>
      <c r="K13" s="1659"/>
      <c r="L13" s="1660"/>
      <c r="M13" s="869" t="s">
        <v>1088</v>
      </c>
      <c r="N13" s="870"/>
      <c r="O13" s="870"/>
      <c r="P13" s="870"/>
      <c r="Q13" s="870"/>
      <c r="R13" s="870"/>
      <c r="S13" s="870"/>
      <c r="T13" s="870"/>
      <c r="U13" s="870"/>
      <c r="V13" s="870"/>
      <c r="W13" s="870"/>
      <c r="X13" s="870"/>
      <c r="Y13" s="870"/>
      <c r="Z13" s="870"/>
      <c r="AA13" s="870"/>
      <c r="AB13" s="870"/>
      <c r="AC13" s="870"/>
      <c r="AD13" s="870"/>
      <c r="AE13" s="884" t="s">
        <v>1091</v>
      </c>
      <c r="AF13" s="1886" t="s">
        <v>22</v>
      </c>
      <c r="AG13" s="1890"/>
      <c r="AH13" s="1890"/>
      <c r="AI13" s="1890"/>
      <c r="AJ13" s="1890"/>
      <c r="AK13" s="1890"/>
      <c r="AL13" s="1890"/>
      <c r="AM13" s="2307"/>
      <c r="AN13" s="1886" t="s">
        <v>22</v>
      </c>
      <c r="AO13" s="1890"/>
      <c r="AP13" s="1890"/>
      <c r="AQ13" s="1890"/>
      <c r="AR13" s="1890"/>
      <c r="AS13" s="1890"/>
      <c r="AT13" s="1890"/>
      <c r="AU13" s="2307"/>
      <c r="AV13" s="1886" t="s">
        <v>22</v>
      </c>
      <c r="AW13" s="1890"/>
      <c r="AX13" s="1890"/>
      <c r="AY13" s="1890"/>
      <c r="AZ13" s="1890"/>
      <c r="BA13" s="1890"/>
      <c r="BB13" s="1890"/>
      <c r="BC13" s="2307"/>
      <c r="BD13" s="1886" t="s">
        <v>22</v>
      </c>
      <c r="BE13" s="1890"/>
      <c r="BF13" s="1890"/>
      <c r="BG13" s="1890"/>
      <c r="BH13" s="1890"/>
      <c r="BI13" s="1890"/>
      <c r="BJ13" s="1890"/>
      <c r="BK13" s="2307"/>
      <c r="BL13" s="1886" t="s">
        <v>22</v>
      </c>
      <c r="BM13" s="1890"/>
      <c r="BN13" s="1890"/>
      <c r="BO13" s="1890"/>
      <c r="BP13" s="1890"/>
      <c r="BQ13" s="1890"/>
      <c r="BR13" s="1890"/>
      <c r="BS13" s="2307"/>
      <c r="BT13" s="16" t="s">
        <v>22</v>
      </c>
      <c r="BU13" s="1641"/>
      <c r="BV13" s="1641"/>
      <c r="BW13" s="1642"/>
      <c r="BX13" s="210"/>
      <c r="BY13" s="403"/>
    </row>
    <row r="14" spans="1:77">
      <c r="A14" s="1694"/>
      <c r="B14" s="36"/>
      <c r="C14" s="18"/>
      <c r="D14" s="18"/>
      <c r="E14" s="123"/>
      <c r="F14" s="116"/>
      <c r="G14" s="116"/>
      <c r="H14" s="117"/>
      <c r="I14" s="122"/>
      <c r="J14" s="116"/>
      <c r="K14" s="116"/>
      <c r="L14" s="117"/>
      <c r="M14" s="877" t="s">
        <v>1089</v>
      </c>
      <c r="N14" s="889"/>
      <c r="O14" s="889"/>
      <c r="P14" s="889"/>
      <c r="Q14" s="889"/>
      <c r="R14" s="889"/>
      <c r="S14" s="889"/>
      <c r="T14" s="889"/>
      <c r="U14" s="889"/>
      <c r="V14" s="889"/>
      <c r="W14" s="889"/>
      <c r="X14" s="889"/>
      <c r="Y14" s="889"/>
      <c r="Z14" s="889"/>
      <c r="AA14" s="889"/>
      <c r="AB14" s="889"/>
      <c r="AC14" s="889"/>
      <c r="AD14" s="889"/>
      <c r="AE14" s="880" t="s">
        <v>1092</v>
      </c>
      <c r="AF14" s="2268" t="s">
        <v>22</v>
      </c>
      <c r="AG14" s="2269"/>
      <c r="AH14" s="2269"/>
      <c r="AI14" s="2269"/>
      <c r="AJ14" s="2269"/>
      <c r="AK14" s="2269"/>
      <c r="AL14" s="2269"/>
      <c r="AM14" s="2270"/>
      <c r="AN14" s="2268" t="s">
        <v>22</v>
      </c>
      <c r="AO14" s="2269"/>
      <c r="AP14" s="2269"/>
      <c r="AQ14" s="2269"/>
      <c r="AR14" s="2269"/>
      <c r="AS14" s="2269"/>
      <c r="AT14" s="2269"/>
      <c r="AU14" s="2270"/>
      <c r="AV14" s="2268" t="s">
        <v>22</v>
      </c>
      <c r="AW14" s="2269"/>
      <c r="AX14" s="2269"/>
      <c r="AY14" s="2269"/>
      <c r="AZ14" s="2269"/>
      <c r="BA14" s="2269"/>
      <c r="BB14" s="2269"/>
      <c r="BC14" s="2270"/>
      <c r="BD14" s="2268" t="s">
        <v>22</v>
      </c>
      <c r="BE14" s="2269"/>
      <c r="BF14" s="2269"/>
      <c r="BG14" s="2269"/>
      <c r="BH14" s="2269"/>
      <c r="BI14" s="2269"/>
      <c r="BJ14" s="2269"/>
      <c r="BK14" s="2270"/>
      <c r="BL14" s="2268" t="s">
        <v>22</v>
      </c>
      <c r="BM14" s="2269"/>
      <c r="BN14" s="2269"/>
      <c r="BO14" s="2269"/>
      <c r="BP14" s="2269"/>
      <c r="BQ14" s="2269"/>
      <c r="BR14" s="2269"/>
      <c r="BS14" s="2270"/>
      <c r="BT14" s="16" t="s">
        <v>22</v>
      </c>
      <c r="BU14" s="1641"/>
      <c r="BV14" s="1641"/>
      <c r="BW14" s="1642"/>
      <c r="BX14" s="210"/>
      <c r="BY14" s="403"/>
    </row>
    <row r="15" spans="1:77">
      <c r="A15" s="1694"/>
      <c r="B15" s="36"/>
      <c r="C15" s="18"/>
      <c r="D15" s="18"/>
      <c r="E15" s="123"/>
      <c r="F15" s="18"/>
      <c r="G15" s="18"/>
      <c r="H15" s="20"/>
      <c r="I15" s="36"/>
      <c r="J15" s="18"/>
      <c r="K15" s="18"/>
      <c r="L15" s="20"/>
      <c r="M15" s="871" t="s">
        <v>1090</v>
      </c>
      <c r="N15" s="872"/>
      <c r="O15" s="872"/>
      <c r="P15" s="872"/>
      <c r="Q15" s="872"/>
      <c r="R15" s="872"/>
      <c r="S15" s="872"/>
      <c r="T15" s="872"/>
      <c r="U15" s="872"/>
      <c r="V15" s="872"/>
      <c r="W15" s="872"/>
      <c r="X15" s="872"/>
      <c r="Y15" s="872"/>
      <c r="Z15" s="872"/>
      <c r="AA15" s="872"/>
      <c r="AB15" s="872"/>
      <c r="AC15" s="872"/>
      <c r="AD15" s="872"/>
      <c r="AE15" s="886" t="s">
        <v>1093</v>
      </c>
      <c r="AF15" s="2268" t="s">
        <v>22</v>
      </c>
      <c r="AG15" s="2269"/>
      <c r="AH15" s="2269"/>
      <c r="AI15" s="2269"/>
      <c r="AJ15" s="2269"/>
      <c r="AK15" s="2269"/>
      <c r="AL15" s="2269"/>
      <c r="AM15" s="2270"/>
      <c r="AN15" s="2268" t="s">
        <v>22</v>
      </c>
      <c r="AO15" s="2269"/>
      <c r="AP15" s="2269"/>
      <c r="AQ15" s="2269"/>
      <c r="AR15" s="2269"/>
      <c r="AS15" s="2269"/>
      <c r="AT15" s="2269"/>
      <c r="AU15" s="2270"/>
      <c r="AV15" s="2268" t="s">
        <v>22</v>
      </c>
      <c r="AW15" s="2269"/>
      <c r="AX15" s="2269"/>
      <c r="AY15" s="2269"/>
      <c r="AZ15" s="2269"/>
      <c r="BA15" s="2269"/>
      <c r="BB15" s="2269"/>
      <c r="BC15" s="2270"/>
      <c r="BD15" s="2268" t="s">
        <v>22</v>
      </c>
      <c r="BE15" s="2269"/>
      <c r="BF15" s="2269"/>
      <c r="BG15" s="2269"/>
      <c r="BH15" s="2269"/>
      <c r="BI15" s="2269"/>
      <c r="BJ15" s="2269"/>
      <c r="BK15" s="2270"/>
      <c r="BL15" s="2268" t="s">
        <v>22</v>
      </c>
      <c r="BM15" s="2269"/>
      <c r="BN15" s="2269"/>
      <c r="BO15" s="2269"/>
      <c r="BP15" s="2269"/>
      <c r="BQ15" s="2269"/>
      <c r="BR15" s="2269"/>
      <c r="BS15" s="2270"/>
      <c r="BT15" s="16" t="s">
        <v>22</v>
      </c>
      <c r="BU15" s="1641"/>
      <c r="BV15" s="1641"/>
      <c r="BW15" s="1642"/>
      <c r="BX15" s="210"/>
      <c r="BY15" s="403"/>
    </row>
    <row r="16" spans="1:77">
      <c r="A16" s="1694"/>
      <c r="B16" s="36"/>
      <c r="C16" s="18"/>
      <c r="D16" s="18"/>
      <c r="E16" s="20"/>
      <c r="F16" s="188"/>
      <c r="G16" s="888"/>
      <c r="H16" s="887"/>
      <c r="I16" s="1658" t="s">
        <v>1042</v>
      </c>
      <c r="J16" s="2117"/>
      <c r="K16" s="2117"/>
      <c r="L16" s="2118"/>
      <c r="M16" s="891" t="s">
        <v>1094</v>
      </c>
      <c r="N16" s="892"/>
      <c r="O16" s="892"/>
      <c r="P16" s="892"/>
      <c r="Q16" s="892"/>
      <c r="R16" s="892"/>
      <c r="S16" s="892"/>
      <c r="T16" s="892"/>
      <c r="U16" s="892"/>
      <c r="V16" s="892"/>
      <c r="W16" s="892"/>
      <c r="X16" s="892"/>
      <c r="Y16" s="892"/>
      <c r="Z16" s="892"/>
      <c r="AA16" s="892"/>
      <c r="AB16" s="892"/>
      <c r="AC16" s="892"/>
      <c r="AD16" s="892"/>
      <c r="AE16" s="893" t="s">
        <v>1043</v>
      </c>
      <c r="AF16" s="2314" t="s">
        <v>22</v>
      </c>
      <c r="AG16" s="2315"/>
      <c r="AH16" s="2315"/>
      <c r="AI16" s="2315"/>
      <c r="AJ16" s="2315"/>
      <c r="AK16" s="2315"/>
      <c r="AL16" s="2315"/>
      <c r="AM16" s="2316"/>
      <c r="AN16" s="2314" t="s">
        <v>22</v>
      </c>
      <c r="AO16" s="2315"/>
      <c r="AP16" s="2315"/>
      <c r="AQ16" s="2315"/>
      <c r="AR16" s="2315"/>
      <c r="AS16" s="2315"/>
      <c r="AT16" s="2315"/>
      <c r="AU16" s="2316"/>
      <c r="AV16" s="2314" t="s">
        <v>22</v>
      </c>
      <c r="AW16" s="2315"/>
      <c r="AX16" s="2315"/>
      <c r="AY16" s="2315"/>
      <c r="AZ16" s="2315"/>
      <c r="BA16" s="2315"/>
      <c r="BB16" s="2315"/>
      <c r="BC16" s="2316"/>
      <c r="BD16" s="2314" t="s">
        <v>22</v>
      </c>
      <c r="BE16" s="2315"/>
      <c r="BF16" s="2315"/>
      <c r="BG16" s="2315"/>
      <c r="BH16" s="2315"/>
      <c r="BI16" s="2315"/>
      <c r="BJ16" s="2315"/>
      <c r="BK16" s="2316"/>
      <c r="BL16" s="2314" t="s">
        <v>22</v>
      </c>
      <c r="BM16" s="2315"/>
      <c r="BN16" s="2315"/>
      <c r="BO16" s="2315"/>
      <c r="BP16" s="2315"/>
      <c r="BQ16" s="2315"/>
      <c r="BR16" s="2315"/>
      <c r="BS16" s="2316"/>
      <c r="BT16" s="16" t="s">
        <v>22</v>
      </c>
      <c r="BU16" s="1641"/>
      <c r="BV16" s="1641"/>
      <c r="BW16" s="1642"/>
      <c r="BX16" s="210"/>
      <c r="BY16" s="403"/>
    </row>
    <row r="17" spans="1:77">
      <c r="A17" s="1694"/>
      <c r="B17" s="36"/>
      <c r="C17" s="18"/>
      <c r="D17" s="18"/>
      <c r="E17" s="20"/>
      <c r="F17" s="188"/>
      <c r="G17" s="888"/>
      <c r="H17" s="887"/>
      <c r="I17" s="1671"/>
      <c r="J17" s="2127"/>
      <c r="K17" s="2127"/>
      <c r="L17" s="2128"/>
      <c r="M17" s="82" t="s">
        <v>1095</v>
      </c>
      <c r="N17" s="83"/>
      <c r="O17" s="83"/>
      <c r="P17" s="83"/>
      <c r="Q17" s="83"/>
      <c r="R17" s="83"/>
      <c r="S17" s="83"/>
      <c r="T17" s="83"/>
      <c r="U17" s="83"/>
      <c r="V17" s="83"/>
      <c r="W17" s="83"/>
      <c r="X17" s="83"/>
      <c r="Y17" s="83"/>
      <c r="Z17" s="83"/>
      <c r="AA17" s="83"/>
      <c r="AB17" s="83"/>
      <c r="AC17" s="83"/>
      <c r="AD17" s="83"/>
      <c r="AE17" s="890" t="s">
        <v>1093</v>
      </c>
      <c r="AF17" s="1887" t="s">
        <v>22</v>
      </c>
      <c r="AG17" s="1891"/>
      <c r="AH17" s="1891"/>
      <c r="AI17" s="1891"/>
      <c r="AJ17" s="1891"/>
      <c r="AK17" s="1891"/>
      <c r="AL17" s="1891"/>
      <c r="AM17" s="2121"/>
      <c r="AN17" s="1887" t="s">
        <v>22</v>
      </c>
      <c r="AO17" s="1891"/>
      <c r="AP17" s="1891"/>
      <c r="AQ17" s="1891"/>
      <c r="AR17" s="1891"/>
      <c r="AS17" s="1891"/>
      <c r="AT17" s="1891"/>
      <c r="AU17" s="2121"/>
      <c r="AV17" s="1887" t="s">
        <v>22</v>
      </c>
      <c r="AW17" s="1891"/>
      <c r="AX17" s="1891"/>
      <c r="AY17" s="1891"/>
      <c r="AZ17" s="1891"/>
      <c r="BA17" s="1891"/>
      <c r="BB17" s="1891"/>
      <c r="BC17" s="2121"/>
      <c r="BD17" s="1887" t="s">
        <v>22</v>
      </c>
      <c r="BE17" s="1891"/>
      <c r="BF17" s="1891"/>
      <c r="BG17" s="1891"/>
      <c r="BH17" s="1891"/>
      <c r="BI17" s="1891"/>
      <c r="BJ17" s="1891"/>
      <c r="BK17" s="2121"/>
      <c r="BL17" s="1887" t="s">
        <v>22</v>
      </c>
      <c r="BM17" s="1891"/>
      <c r="BN17" s="1891"/>
      <c r="BO17" s="1891"/>
      <c r="BP17" s="1891"/>
      <c r="BQ17" s="1891"/>
      <c r="BR17" s="1891"/>
      <c r="BS17" s="2121"/>
      <c r="BT17" s="16" t="s">
        <v>22</v>
      </c>
      <c r="BU17" s="1641"/>
      <c r="BV17" s="1641"/>
      <c r="BW17" s="1642"/>
      <c r="BX17" s="114"/>
      <c r="BY17" s="119"/>
    </row>
    <row r="18" spans="1:77">
      <c r="A18" s="1694"/>
      <c r="B18" s="36"/>
      <c r="C18" s="18"/>
      <c r="D18" s="18"/>
      <c r="E18" s="20"/>
      <c r="F18" s="188"/>
      <c r="G18" s="18"/>
      <c r="H18" s="20"/>
      <c r="I18" s="1658" t="s">
        <v>1097</v>
      </c>
      <c r="J18" s="1659"/>
      <c r="K18" s="1659"/>
      <c r="L18" s="1660"/>
      <c r="M18" s="891" t="s">
        <v>1096</v>
      </c>
      <c r="N18" s="892"/>
      <c r="O18" s="892"/>
      <c r="P18" s="892"/>
      <c r="Q18" s="892"/>
      <c r="R18" s="892"/>
      <c r="S18" s="892"/>
      <c r="T18" s="892"/>
      <c r="U18" s="892"/>
      <c r="V18" s="892"/>
      <c r="W18" s="892"/>
      <c r="X18" s="892"/>
      <c r="Y18" s="892"/>
      <c r="Z18" s="892"/>
      <c r="AA18" s="892"/>
      <c r="AB18" s="892"/>
      <c r="AC18" s="892"/>
      <c r="AD18" s="892"/>
      <c r="AE18" s="893" t="s">
        <v>1043</v>
      </c>
      <c r="AF18" s="2314" t="s">
        <v>22</v>
      </c>
      <c r="AG18" s="2315"/>
      <c r="AH18" s="2315"/>
      <c r="AI18" s="2315"/>
      <c r="AJ18" s="2315"/>
      <c r="AK18" s="2315"/>
      <c r="AL18" s="2315"/>
      <c r="AM18" s="2316"/>
      <c r="AN18" s="2314" t="s">
        <v>22</v>
      </c>
      <c r="AO18" s="2315"/>
      <c r="AP18" s="2315"/>
      <c r="AQ18" s="2315"/>
      <c r="AR18" s="2315"/>
      <c r="AS18" s="2315"/>
      <c r="AT18" s="2315"/>
      <c r="AU18" s="2316"/>
      <c r="AV18" s="2314" t="s">
        <v>22</v>
      </c>
      <c r="AW18" s="2315"/>
      <c r="AX18" s="2315"/>
      <c r="AY18" s="2315"/>
      <c r="AZ18" s="2315"/>
      <c r="BA18" s="2315"/>
      <c r="BB18" s="2315"/>
      <c r="BC18" s="2316"/>
      <c r="BD18" s="2314" t="s">
        <v>22</v>
      </c>
      <c r="BE18" s="2315"/>
      <c r="BF18" s="2315"/>
      <c r="BG18" s="2315"/>
      <c r="BH18" s="2315"/>
      <c r="BI18" s="2315"/>
      <c r="BJ18" s="2315"/>
      <c r="BK18" s="2316"/>
      <c r="BL18" s="2314" t="s">
        <v>22</v>
      </c>
      <c r="BM18" s="2315"/>
      <c r="BN18" s="2315"/>
      <c r="BO18" s="2315"/>
      <c r="BP18" s="2315"/>
      <c r="BQ18" s="2315"/>
      <c r="BR18" s="2315"/>
      <c r="BS18" s="2316"/>
      <c r="BT18" s="114"/>
      <c r="BU18" s="107"/>
      <c r="BV18" s="18"/>
      <c r="BW18" s="20"/>
      <c r="BX18" s="114"/>
      <c r="BY18" s="119"/>
    </row>
    <row r="19" spans="1:77" ht="13.5" customHeight="1">
      <c r="A19" s="1694"/>
      <c r="B19" s="18"/>
      <c r="C19" s="128"/>
      <c r="D19" s="18"/>
      <c r="E19" s="18"/>
      <c r="F19" s="188"/>
      <c r="G19" s="18"/>
      <c r="H19" s="20"/>
      <c r="I19" s="36"/>
      <c r="J19" s="18"/>
      <c r="K19" s="18"/>
      <c r="L19" s="20"/>
      <c r="M19" s="82" t="s">
        <v>1098</v>
      </c>
      <c r="N19" s="83"/>
      <c r="O19" s="83"/>
      <c r="P19" s="83"/>
      <c r="Q19" s="83"/>
      <c r="R19" s="83"/>
      <c r="S19" s="83"/>
      <c r="T19" s="83"/>
      <c r="U19" s="83"/>
      <c r="V19" s="83"/>
      <c r="W19" s="83"/>
      <c r="X19" s="83"/>
      <c r="Y19" s="83"/>
      <c r="Z19" s="83"/>
      <c r="AA19" s="83"/>
      <c r="AB19" s="83"/>
      <c r="AC19" s="83"/>
      <c r="AD19" s="83"/>
      <c r="AE19" s="890" t="s">
        <v>1093</v>
      </c>
      <c r="AF19" s="1887" t="s">
        <v>22</v>
      </c>
      <c r="AG19" s="1891"/>
      <c r="AH19" s="1891"/>
      <c r="AI19" s="1891"/>
      <c r="AJ19" s="1891"/>
      <c r="AK19" s="1891"/>
      <c r="AL19" s="1891"/>
      <c r="AM19" s="2121"/>
      <c r="AN19" s="1887" t="s">
        <v>22</v>
      </c>
      <c r="AO19" s="1891"/>
      <c r="AP19" s="1891"/>
      <c r="AQ19" s="1891"/>
      <c r="AR19" s="1891"/>
      <c r="AS19" s="1891"/>
      <c r="AT19" s="1891"/>
      <c r="AU19" s="2121"/>
      <c r="AV19" s="1887" t="s">
        <v>22</v>
      </c>
      <c r="AW19" s="1891"/>
      <c r="AX19" s="1891"/>
      <c r="AY19" s="1891"/>
      <c r="AZ19" s="1891"/>
      <c r="BA19" s="1891"/>
      <c r="BB19" s="1891"/>
      <c r="BC19" s="2121"/>
      <c r="BD19" s="1887" t="s">
        <v>22</v>
      </c>
      <c r="BE19" s="1891"/>
      <c r="BF19" s="1891"/>
      <c r="BG19" s="1891"/>
      <c r="BH19" s="1891"/>
      <c r="BI19" s="1891"/>
      <c r="BJ19" s="1891"/>
      <c r="BK19" s="2121"/>
      <c r="BL19" s="1887" t="s">
        <v>22</v>
      </c>
      <c r="BM19" s="1891"/>
      <c r="BN19" s="1891"/>
      <c r="BO19" s="1891"/>
      <c r="BP19" s="1891"/>
      <c r="BQ19" s="1891"/>
      <c r="BR19" s="1891"/>
      <c r="BS19" s="2121"/>
      <c r="BT19" s="114"/>
      <c r="BU19" s="107"/>
      <c r="BV19" s="18"/>
      <c r="BW19" s="20"/>
      <c r="BX19" s="114"/>
      <c r="BY19" s="119"/>
    </row>
    <row r="20" spans="1:77" ht="13.5" customHeight="1">
      <c r="A20" s="1694"/>
      <c r="B20" s="36"/>
      <c r="C20" s="18"/>
      <c r="D20" s="18"/>
      <c r="E20" s="20"/>
      <c r="F20" s="1678" t="s">
        <v>1099</v>
      </c>
      <c r="G20" s="1659"/>
      <c r="H20" s="1660"/>
      <c r="I20" s="1658" t="s">
        <v>1087</v>
      </c>
      <c r="J20" s="1659"/>
      <c r="K20" s="1659"/>
      <c r="L20" s="1660"/>
      <c r="M20" s="869" t="s">
        <v>1101</v>
      </c>
      <c r="N20" s="870"/>
      <c r="O20" s="870"/>
      <c r="P20" s="870"/>
      <c r="Q20" s="870"/>
      <c r="R20" s="870"/>
      <c r="S20" s="870"/>
      <c r="T20" s="870"/>
      <c r="U20" s="870"/>
      <c r="V20" s="870"/>
      <c r="W20" s="870"/>
      <c r="X20" s="870"/>
      <c r="Y20" s="870"/>
      <c r="Z20" s="870"/>
      <c r="AA20" s="870"/>
      <c r="AB20" s="870"/>
      <c r="AC20" s="870"/>
      <c r="AD20" s="870"/>
      <c r="AE20" s="884" t="s">
        <v>1105</v>
      </c>
      <c r="AF20" s="1886" t="s">
        <v>22</v>
      </c>
      <c r="AG20" s="1890"/>
      <c r="AH20" s="1890"/>
      <c r="AI20" s="1890"/>
      <c r="AJ20" s="1890"/>
      <c r="AK20" s="1890"/>
      <c r="AL20" s="1890"/>
      <c r="AM20" s="2307"/>
      <c r="AN20" s="1886" t="s">
        <v>22</v>
      </c>
      <c r="AO20" s="1890"/>
      <c r="AP20" s="1890"/>
      <c r="AQ20" s="1890"/>
      <c r="AR20" s="1890"/>
      <c r="AS20" s="1890"/>
      <c r="AT20" s="1890"/>
      <c r="AU20" s="2307"/>
      <c r="AV20" s="1886" t="s">
        <v>22</v>
      </c>
      <c r="AW20" s="1890"/>
      <c r="AX20" s="1890"/>
      <c r="AY20" s="1890"/>
      <c r="AZ20" s="1890"/>
      <c r="BA20" s="1890"/>
      <c r="BB20" s="1890"/>
      <c r="BC20" s="2307"/>
      <c r="BD20" s="1886" t="s">
        <v>22</v>
      </c>
      <c r="BE20" s="1890"/>
      <c r="BF20" s="1890"/>
      <c r="BG20" s="1890"/>
      <c r="BH20" s="1890"/>
      <c r="BI20" s="1890"/>
      <c r="BJ20" s="1890"/>
      <c r="BK20" s="2307"/>
      <c r="BL20" s="1886" t="s">
        <v>22</v>
      </c>
      <c r="BM20" s="1890"/>
      <c r="BN20" s="1890"/>
      <c r="BO20" s="1890"/>
      <c r="BP20" s="1890"/>
      <c r="BQ20" s="1890"/>
      <c r="BR20" s="1890"/>
      <c r="BS20" s="2307"/>
      <c r="BT20" s="114"/>
      <c r="BU20" s="107"/>
      <c r="BV20" s="18"/>
      <c r="BW20" s="20"/>
      <c r="BX20" s="114"/>
      <c r="BY20" s="119"/>
    </row>
    <row r="21" spans="1:77" ht="13.5" customHeight="1">
      <c r="A21" s="1694"/>
      <c r="B21" s="36"/>
      <c r="C21" s="18"/>
      <c r="D21" s="18"/>
      <c r="E21" s="123"/>
      <c r="F21" s="1646"/>
      <c r="G21" s="1646"/>
      <c r="H21" s="1647"/>
      <c r="I21" s="122"/>
      <c r="J21" s="116"/>
      <c r="K21" s="116"/>
      <c r="L21" s="117"/>
      <c r="M21" s="877" t="s">
        <v>1102</v>
      </c>
      <c r="N21" s="889"/>
      <c r="O21" s="889"/>
      <c r="P21" s="889"/>
      <c r="Q21" s="889"/>
      <c r="R21" s="889"/>
      <c r="S21" s="889"/>
      <c r="T21" s="889"/>
      <c r="U21" s="889"/>
      <c r="V21" s="889"/>
      <c r="W21" s="889"/>
      <c r="X21" s="889"/>
      <c r="Y21" s="889"/>
      <c r="Z21" s="889"/>
      <c r="AA21" s="889"/>
      <c r="AB21" s="889"/>
      <c r="AC21" s="889"/>
      <c r="AD21" s="889"/>
      <c r="AE21" s="880" t="s">
        <v>1044</v>
      </c>
      <c r="AF21" s="2268" t="s">
        <v>22</v>
      </c>
      <c r="AG21" s="2269"/>
      <c r="AH21" s="2269"/>
      <c r="AI21" s="2269"/>
      <c r="AJ21" s="2269"/>
      <c r="AK21" s="2269"/>
      <c r="AL21" s="2269"/>
      <c r="AM21" s="2270"/>
      <c r="AN21" s="2268" t="s">
        <v>22</v>
      </c>
      <c r="AO21" s="2269"/>
      <c r="AP21" s="2269"/>
      <c r="AQ21" s="2269"/>
      <c r="AR21" s="2269"/>
      <c r="AS21" s="2269"/>
      <c r="AT21" s="2269"/>
      <c r="AU21" s="2270"/>
      <c r="AV21" s="2268" t="s">
        <v>22</v>
      </c>
      <c r="AW21" s="2269"/>
      <c r="AX21" s="2269"/>
      <c r="AY21" s="2269"/>
      <c r="AZ21" s="2269"/>
      <c r="BA21" s="2269"/>
      <c r="BB21" s="2269"/>
      <c r="BC21" s="2270"/>
      <c r="BD21" s="2268" t="s">
        <v>22</v>
      </c>
      <c r="BE21" s="2269"/>
      <c r="BF21" s="2269"/>
      <c r="BG21" s="2269"/>
      <c r="BH21" s="2269"/>
      <c r="BI21" s="2269"/>
      <c r="BJ21" s="2269"/>
      <c r="BK21" s="2270"/>
      <c r="BL21" s="2268" t="s">
        <v>22</v>
      </c>
      <c r="BM21" s="2269"/>
      <c r="BN21" s="2269"/>
      <c r="BO21" s="2269"/>
      <c r="BP21" s="2269"/>
      <c r="BQ21" s="2269"/>
      <c r="BR21" s="2269"/>
      <c r="BS21" s="2270"/>
      <c r="BT21" s="114"/>
      <c r="BU21" s="107"/>
      <c r="BV21" s="18"/>
      <c r="BW21" s="20"/>
      <c r="BX21" s="114"/>
      <c r="BY21" s="119"/>
    </row>
    <row r="22" spans="1:77">
      <c r="A22" s="1694"/>
      <c r="B22" s="36"/>
      <c r="C22" s="18"/>
      <c r="D22" s="18"/>
      <c r="E22" s="123"/>
      <c r="F22" s="116"/>
      <c r="G22" s="116"/>
      <c r="H22" s="116"/>
      <c r="I22" s="36"/>
      <c r="J22" s="18"/>
      <c r="K22" s="18"/>
      <c r="L22" s="20"/>
      <c r="M22" s="882" t="s">
        <v>1103</v>
      </c>
      <c r="N22" s="883"/>
      <c r="O22" s="883"/>
      <c r="P22" s="883"/>
      <c r="Q22" s="883"/>
      <c r="R22" s="883"/>
      <c r="S22" s="883"/>
      <c r="T22" s="883"/>
      <c r="U22" s="883"/>
      <c r="V22" s="883"/>
      <c r="W22" s="883"/>
      <c r="X22" s="883"/>
      <c r="Y22" s="883"/>
      <c r="Z22" s="883"/>
      <c r="AA22" s="883"/>
      <c r="AB22" s="883"/>
      <c r="AC22" s="883"/>
      <c r="AD22" s="883"/>
      <c r="AE22" s="885" t="s">
        <v>1093</v>
      </c>
      <c r="AF22" s="2308" t="s">
        <v>22</v>
      </c>
      <c r="AG22" s="2309"/>
      <c r="AH22" s="2309"/>
      <c r="AI22" s="2309"/>
      <c r="AJ22" s="2309"/>
      <c r="AK22" s="2309"/>
      <c r="AL22" s="2309"/>
      <c r="AM22" s="2310"/>
      <c r="AN22" s="2308" t="s">
        <v>22</v>
      </c>
      <c r="AO22" s="2309"/>
      <c r="AP22" s="2309"/>
      <c r="AQ22" s="2309"/>
      <c r="AR22" s="2309"/>
      <c r="AS22" s="2309"/>
      <c r="AT22" s="2309"/>
      <c r="AU22" s="2310"/>
      <c r="AV22" s="2308" t="s">
        <v>22</v>
      </c>
      <c r="AW22" s="2309"/>
      <c r="AX22" s="2309"/>
      <c r="AY22" s="2309"/>
      <c r="AZ22" s="2309"/>
      <c r="BA22" s="2309"/>
      <c r="BB22" s="2309"/>
      <c r="BC22" s="2310"/>
      <c r="BD22" s="2308" t="s">
        <v>22</v>
      </c>
      <c r="BE22" s="2309"/>
      <c r="BF22" s="2309"/>
      <c r="BG22" s="2309"/>
      <c r="BH22" s="2309"/>
      <c r="BI22" s="2309"/>
      <c r="BJ22" s="2309"/>
      <c r="BK22" s="2310"/>
      <c r="BL22" s="2308" t="s">
        <v>22</v>
      </c>
      <c r="BM22" s="2309"/>
      <c r="BN22" s="2309"/>
      <c r="BO22" s="2309"/>
      <c r="BP22" s="2309"/>
      <c r="BQ22" s="2309"/>
      <c r="BR22" s="2309"/>
      <c r="BS22" s="2310"/>
      <c r="BT22" s="114"/>
      <c r="BU22" s="107"/>
      <c r="BV22" s="18"/>
      <c r="BW22" s="20"/>
      <c r="BX22" s="114"/>
      <c r="BY22" s="119"/>
    </row>
    <row r="23" spans="1:77">
      <c r="A23" s="1694"/>
      <c r="B23" s="36"/>
      <c r="C23" s="18"/>
      <c r="D23" s="18"/>
      <c r="E23" s="123"/>
      <c r="F23" s="116"/>
      <c r="G23" s="116"/>
      <c r="H23" s="116"/>
      <c r="I23" s="186"/>
      <c r="J23" s="22"/>
      <c r="K23" s="22"/>
      <c r="L23" s="49"/>
      <c r="M23" s="871" t="s">
        <v>1104</v>
      </c>
      <c r="N23" s="872"/>
      <c r="O23" s="872"/>
      <c r="P23" s="872"/>
      <c r="Q23" s="872"/>
      <c r="R23" s="872"/>
      <c r="S23" s="872"/>
      <c r="T23" s="872"/>
      <c r="U23" s="872"/>
      <c r="V23" s="872"/>
      <c r="W23" s="872"/>
      <c r="X23" s="872"/>
      <c r="Y23" s="872"/>
      <c r="Z23" s="872"/>
      <c r="AA23" s="872"/>
      <c r="AB23" s="872"/>
      <c r="AC23" s="872"/>
      <c r="AD23" s="872"/>
      <c r="AE23" s="886"/>
      <c r="AF23" s="1887"/>
      <c r="AG23" s="1891"/>
      <c r="AH23" s="1891"/>
      <c r="AI23" s="1891"/>
      <c r="AJ23" s="1891"/>
      <c r="AK23" s="1891"/>
      <c r="AL23" s="1891"/>
      <c r="AM23" s="2121"/>
      <c r="AN23" s="1887"/>
      <c r="AO23" s="1891"/>
      <c r="AP23" s="1891"/>
      <c r="AQ23" s="1891"/>
      <c r="AR23" s="1891"/>
      <c r="AS23" s="1891"/>
      <c r="AT23" s="1891"/>
      <c r="AU23" s="2121"/>
      <c r="AV23" s="1887"/>
      <c r="AW23" s="1891"/>
      <c r="AX23" s="1891"/>
      <c r="AY23" s="1891"/>
      <c r="AZ23" s="1891"/>
      <c r="BA23" s="1891"/>
      <c r="BB23" s="1891"/>
      <c r="BC23" s="2121"/>
      <c r="BD23" s="1887"/>
      <c r="BE23" s="1891"/>
      <c r="BF23" s="1891"/>
      <c r="BG23" s="1891"/>
      <c r="BH23" s="1891"/>
      <c r="BI23" s="1891"/>
      <c r="BJ23" s="1891"/>
      <c r="BK23" s="2121"/>
      <c r="BL23" s="1887"/>
      <c r="BM23" s="1891"/>
      <c r="BN23" s="1891"/>
      <c r="BO23" s="1891"/>
      <c r="BP23" s="1891"/>
      <c r="BQ23" s="1891"/>
      <c r="BR23" s="1891"/>
      <c r="BS23" s="2121"/>
      <c r="BT23" s="114"/>
      <c r="BU23" s="107"/>
      <c r="BV23" s="18"/>
      <c r="BW23" s="20"/>
      <c r="BX23" s="114"/>
      <c r="BY23" s="119"/>
    </row>
    <row r="24" spans="1:77" ht="13.5" customHeight="1">
      <c r="A24" s="1694"/>
      <c r="B24" s="36"/>
      <c r="C24" s="18"/>
      <c r="D24" s="18"/>
      <c r="E24" s="123"/>
      <c r="F24" s="116"/>
      <c r="G24" s="116"/>
      <c r="H24" s="116"/>
      <c r="I24" s="1645" t="s">
        <v>1100</v>
      </c>
      <c r="J24" s="1646"/>
      <c r="K24" s="1646"/>
      <c r="L24" s="1647"/>
      <c r="M24" s="869" t="s">
        <v>1537</v>
      </c>
      <c r="N24" s="902"/>
      <c r="O24" s="902"/>
      <c r="P24" s="902"/>
      <c r="Q24" s="902"/>
      <c r="R24" s="902"/>
      <c r="S24" s="902"/>
      <c r="T24" s="902"/>
      <c r="U24" s="902"/>
      <c r="V24" s="902"/>
      <c r="W24" s="902"/>
      <c r="X24" s="902"/>
      <c r="Y24" s="902"/>
      <c r="Z24" s="902"/>
      <c r="AA24" s="902"/>
      <c r="AB24" s="902"/>
      <c r="AC24" s="902"/>
      <c r="AD24" s="902"/>
      <c r="AE24" s="884"/>
      <c r="AF24" s="1886" t="s">
        <v>22</v>
      </c>
      <c r="AG24" s="1890"/>
      <c r="AH24" s="1890"/>
      <c r="AI24" s="1890"/>
      <c r="AJ24" s="1890"/>
      <c r="AK24" s="1890"/>
      <c r="AL24" s="1890"/>
      <c r="AM24" s="2307"/>
      <c r="AN24" s="1886" t="s">
        <v>22</v>
      </c>
      <c r="AO24" s="1890"/>
      <c r="AP24" s="1890"/>
      <c r="AQ24" s="1890"/>
      <c r="AR24" s="1890"/>
      <c r="AS24" s="1890"/>
      <c r="AT24" s="1890"/>
      <c r="AU24" s="2307"/>
      <c r="AV24" s="1886" t="s">
        <v>22</v>
      </c>
      <c r="AW24" s="1890"/>
      <c r="AX24" s="1890"/>
      <c r="AY24" s="1890"/>
      <c r="AZ24" s="1890"/>
      <c r="BA24" s="1890"/>
      <c r="BB24" s="1890"/>
      <c r="BC24" s="2307"/>
      <c r="BD24" s="1886" t="s">
        <v>22</v>
      </c>
      <c r="BE24" s="1890"/>
      <c r="BF24" s="1890"/>
      <c r="BG24" s="1890"/>
      <c r="BH24" s="1890"/>
      <c r="BI24" s="1890"/>
      <c r="BJ24" s="1890"/>
      <c r="BK24" s="2307"/>
      <c r="BL24" s="1886" t="s">
        <v>22</v>
      </c>
      <c r="BM24" s="1890"/>
      <c r="BN24" s="1890"/>
      <c r="BO24" s="1890"/>
      <c r="BP24" s="1890"/>
      <c r="BQ24" s="1890"/>
      <c r="BR24" s="1890"/>
      <c r="BS24" s="2307"/>
      <c r="BT24" s="114"/>
      <c r="BU24" s="107"/>
      <c r="BV24" s="18"/>
      <c r="BW24" s="20"/>
      <c r="BX24" s="114"/>
      <c r="BY24" s="119"/>
    </row>
    <row r="25" spans="1:77" ht="13.5" customHeight="1">
      <c r="A25" s="1694"/>
      <c r="B25" s="36"/>
      <c r="C25" s="18"/>
      <c r="D25" s="18"/>
      <c r="E25" s="123"/>
      <c r="F25" s="116"/>
      <c r="G25" s="116"/>
      <c r="H25" s="116"/>
      <c r="I25" s="122"/>
      <c r="J25" s="116"/>
      <c r="K25" s="116"/>
      <c r="L25" s="117"/>
      <c r="M25" s="897" t="s">
        <v>1538</v>
      </c>
      <c r="N25" s="898"/>
      <c r="O25" s="898"/>
      <c r="P25" s="898"/>
      <c r="Q25" s="898"/>
      <c r="R25" s="898"/>
      <c r="S25" s="898"/>
      <c r="T25" s="898"/>
      <c r="U25" s="898"/>
      <c r="V25" s="898"/>
      <c r="W25" s="898"/>
      <c r="X25" s="898"/>
      <c r="Y25" s="898"/>
      <c r="Z25" s="898"/>
      <c r="AA25" s="898"/>
      <c r="AB25" s="898"/>
      <c r="AC25" s="898"/>
      <c r="AD25" s="898"/>
      <c r="AE25" s="899" t="s">
        <v>1105</v>
      </c>
      <c r="AF25" s="2311"/>
      <c r="AG25" s="2312"/>
      <c r="AH25" s="2312"/>
      <c r="AI25" s="2312"/>
      <c r="AJ25" s="2312"/>
      <c r="AK25" s="2312"/>
      <c r="AL25" s="2312"/>
      <c r="AM25" s="2313"/>
      <c r="AN25" s="2311"/>
      <c r="AO25" s="2312"/>
      <c r="AP25" s="2312"/>
      <c r="AQ25" s="2312"/>
      <c r="AR25" s="2312"/>
      <c r="AS25" s="2312"/>
      <c r="AT25" s="2312"/>
      <c r="AU25" s="2313"/>
      <c r="AV25" s="2311"/>
      <c r="AW25" s="2312"/>
      <c r="AX25" s="2312"/>
      <c r="AY25" s="2312"/>
      <c r="AZ25" s="2312"/>
      <c r="BA25" s="2312"/>
      <c r="BB25" s="2312"/>
      <c r="BC25" s="2313"/>
      <c r="BD25" s="2311"/>
      <c r="BE25" s="2312"/>
      <c r="BF25" s="2312"/>
      <c r="BG25" s="2312"/>
      <c r="BH25" s="2312"/>
      <c r="BI25" s="2312"/>
      <c r="BJ25" s="2312"/>
      <c r="BK25" s="2313"/>
      <c r="BL25" s="2311"/>
      <c r="BM25" s="2312"/>
      <c r="BN25" s="2312"/>
      <c r="BO25" s="2312"/>
      <c r="BP25" s="2312"/>
      <c r="BQ25" s="2312"/>
      <c r="BR25" s="2312"/>
      <c r="BS25" s="2313"/>
      <c r="BT25" s="114"/>
      <c r="BU25" s="107"/>
      <c r="BV25" s="18"/>
      <c r="BW25" s="20"/>
      <c r="BX25" s="114"/>
      <c r="BY25" s="119"/>
    </row>
    <row r="26" spans="1:77">
      <c r="A26" s="1694"/>
      <c r="B26" s="36"/>
      <c r="C26" s="18"/>
      <c r="D26" s="18"/>
      <c r="E26" s="123"/>
      <c r="F26" s="116"/>
      <c r="G26" s="116"/>
      <c r="H26" s="116"/>
      <c r="I26" s="36"/>
      <c r="J26" s="18"/>
      <c r="K26" s="18"/>
      <c r="L26" s="20"/>
      <c r="M26" s="912" t="s">
        <v>1539</v>
      </c>
      <c r="N26" s="900"/>
      <c r="O26" s="900"/>
      <c r="P26" s="900"/>
      <c r="Q26" s="900"/>
      <c r="R26" s="900"/>
      <c r="S26" s="900"/>
      <c r="T26" s="900"/>
      <c r="U26" s="900"/>
      <c r="V26" s="900"/>
      <c r="W26" s="900"/>
      <c r="X26" s="900"/>
      <c r="Y26" s="900"/>
      <c r="Z26" s="900"/>
      <c r="AA26" s="900"/>
      <c r="AB26" s="900"/>
      <c r="AC26" s="900"/>
      <c r="AD26" s="900"/>
      <c r="AE26" s="901"/>
      <c r="AF26" s="2308" t="s">
        <v>22</v>
      </c>
      <c r="AG26" s="2309"/>
      <c r="AH26" s="2309"/>
      <c r="AI26" s="2309"/>
      <c r="AJ26" s="2309"/>
      <c r="AK26" s="2309"/>
      <c r="AL26" s="2309"/>
      <c r="AM26" s="2310"/>
      <c r="AN26" s="2308" t="s">
        <v>22</v>
      </c>
      <c r="AO26" s="2309"/>
      <c r="AP26" s="2309"/>
      <c r="AQ26" s="2309"/>
      <c r="AR26" s="2309"/>
      <c r="AS26" s="2309"/>
      <c r="AT26" s="2309"/>
      <c r="AU26" s="2310"/>
      <c r="AV26" s="2308" t="s">
        <v>22</v>
      </c>
      <c r="AW26" s="2309"/>
      <c r="AX26" s="2309"/>
      <c r="AY26" s="2309"/>
      <c r="AZ26" s="2309"/>
      <c r="BA26" s="2309"/>
      <c r="BB26" s="2309"/>
      <c r="BC26" s="2310"/>
      <c r="BD26" s="2308" t="s">
        <v>22</v>
      </c>
      <c r="BE26" s="2309"/>
      <c r="BF26" s="2309"/>
      <c r="BG26" s="2309"/>
      <c r="BH26" s="2309"/>
      <c r="BI26" s="2309"/>
      <c r="BJ26" s="2309"/>
      <c r="BK26" s="2310"/>
      <c r="BL26" s="2308" t="s">
        <v>22</v>
      </c>
      <c r="BM26" s="2309"/>
      <c r="BN26" s="2309"/>
      <c r="BO26" s="2309"/>
      <c r="BP26" s="2309"/>
      <c r="BQ26" s="2309"/>
      <c r="BR26" s="2309"/>
      <c r="BS26" s="2310"/>
      <c r="BT26" s="114"/>
      <c r="BU26" s="107"/>
      <c r="BV26" s="18"/>
      <c r="BW26" s="20"/>
      <c r="BX26" s="114"/>
      <c r="BY26" s="119"/>
    </row>
    <row r="27" spans="1:77">
      <c r="A27" s="1694"/>
      <c r="B27" s="36"/>
      <c r="C27" s="18"/>
      <c r="D27" s="18"/>
      <c r="E27" s="123"/>
      <c r="F27" s="116"/>
      <c r="G27" s="116"/>
      <c r="H27" s="116"/>
      <c r="I27" s="36"/>
      <c r="J27" s="18"/>
      <c r="K27" s="18"/>
      <c r="L27" s="20"/>
      <c r="M27" s="897" t="s">
        <v>1540</v>
      </c>
      <c r="N27" s="898"/>
      <c r="O27" s="898"/>
      <c r="P27" s="898"/>
      <c r="Q27" s="898"/>
      <c r="R27" s="898"/>
      <c r="S27" s="898"/>
      <c r="T27" s="898"/>
      <c r="U27" s="898"/>
      <c r="V27" s="898"/>
      <c r="W27" s="898"/>
      <c r="X27" s="898"/>
      <c r="Y27" s="898"/>
      <c r="Z27" s="898"/>
      <c r="AA27" s="898"/>
      <c r="AB27" s="898"/>
      <c r="AC27" s="898"/>
      <c r="AD27" s="898"/>
      <c r="AE27" s="899" t="s">
        <v>1105</v>
      </c>
      <c r="AF27" s="2311"/>
      <c r="AG27" s="2312"/>
      <c r="AH27" s="2312"/>
      <c r="AI27" s="2312"/>
      <c r="AJ27" s="2312"/>
      <c r="AK27" s="2312"/>
      <c r="AL27" s="2312"/>
      <c r="AM27" s="2313"/>
      <c r="AN27" s="2311"/>
      <c r="AO27" s="2312"/>
      <c r="AP27" s="2312"/>
      <c r="AQ27" s="2312"/>
      <c r="AR27" s="2312"/>
      <c r="AS27" s="2312"/>
      <c r="AT27" s="2312"/>
      <c r="AU27" s="2313"/>
      <c r="AV27" s="2311"/>
      <c r="AW27" s="2312"/>
      <c r="AX27" s="2312"/>
      <c r="AY27" s="2312"/>
      <c r="AZ27" s="2312"/>
      <c r="BA27" s="2312"/>
      <c r="BB27" s="2312"/>
      <c r="BC27" s="2313"/>
      <c r="BD27" s="2311"/>
      <c r="BE27" s="2312"/>
      <c r="BF27" s="2312"/>
      <c r="BG27" s="2312"/>
      <c r="BH27" s="2312"/>
      <c r="BI27" s="2312"/>
      <c r="BJ27" s="2312"/>
      <c r="BK27" s="2313"/>
      <c r="BL27" s="2311"/>
      <c r="BM27" s="2312"/>
      <c r="BN27" s="2312"/>
      <c r="BO27" s="2312"/>
      <c r="BP27" s="2312"/>
      <c r="BQ27" s="2312"/>
      <c r="BR27" s="2312"/>
      <c r="BS27" s="2313"/>
      <c r="BT27" s="114"/>
      <c r="BU27" s="107"/>
      <c r="BV27" s="18"/>
      <c r="BW27" s="20"/>
      <c r="BX27" s="114"/>
      <c r="BY27" s="119"/>
    </row>
    <row r="28" spans="1:77">
      <c r="A28" s="1694"/>
      <c r="B28" s="36"/>
      <c r="C28" s="18"/>
      <c r="D28" s="18"/>
      <c r="E28" s="123"/>
      <c r="F28" s="116"/>
      <c r="G28" s="116"/>
      <c r="H28" s="116"/>
      <c r="I28" s="36"/>
      <c r="J28" s="18"/>
      <c r="K28" s="18"/>
      <c r="L28" s="20"/>
      <c r="M28" s="877" t="s">
        <v>1536</v>
      </c>
      <c r="N28" s="873"/>
      <c r="O28" s="873"/>
      <c r="P28" s="873"/>
      <c r="Q28" s="873"/>
      <c r="R28" s="873"/>
      <c r="S28" s="873"/>
      <c r="T28" s="873"/>
      <c r="U28" s="873"/>
      <c r="V28" s="873"/>
      <c r="W28" s="873"/>
      <c r="X28" s="873"/>
      <c r="Y28" s="873"/>
      <c r="Z28" s="873"/>
      <c r="AA28" s="873"/>
      <c r="AB28" s="873"/>
      <c r="AC28" s="873"/>
      <c r="AD28" s="873"/>
      <c r="AE28" s="880" t="s">
        <v>1044</v>
      </c>
      <c r="AF28" s="2268" t="s">
        <v>22</v>
      </c>
      <c r="AG28" s="2269"/>
      <c r="AH28" s="2269"/>
      <c r="AI28" s="2269"/>
      <c r="AJ28" s="2269"/>
      <c r="AK28" s="2269"/>
      <c r="AL28" s="2269"/>
      <c r="AM28" s="2270"/>
      <c r="AN28" s="2268" t="s">
        <v>22</v>
      </c>
      <c r="AO28" s="2269"/>
      <c r="AP28" s="2269"/>
      <c r="AQ28" s="2269"/>
      <c r="AR28" s="2269"/>
      <c r="AS28" s="2269"/>
      <c r="AT28" s="2269"/>
      <c r="AU28" s="2270"/>
      <c r="AV28" s="2268" t="s">
        <v>22</v>
      </c>
      <c r="AW28" s="2269"/>
      <c r="AX28" s="2269"/>
      <c r="AY28" s="2269"/>
      <c r="AZ28" s="2269"/>
      <c r="BA28" s="2269"/>
      <c r="BB28" s="2269"/>
      <c r="BC28" s="2270"/>
      <c r="BD28" s="2268" t="s">
        <v>22</v>
      </c>
      <c r="BE28" s="2269"/>
      <c r="BF28" s="2269"/>
      <c r="BG28" s="2269"/>
      <c r="BH28" s="2269"/>
      <c r="BI28" s="2269"/>
      <c r="BJ28" s="2269"/>
      <c r="BK28" s="2270"/>
      <c r="BL28" s="2268" t="s">
        <v>22</v>
      </c>
      <c r="BM28" s="2269"/>
      <c r="BN28" s="2269"/>
      <c r="BO28" s="2269"/>
      <c r="BP28" s="2269"/>
      <c r="BQ28" s="2269"/>
      <c r="BR28" s="2269"/>
      <c r="BS28" s="2270"/>
      <c r="BT28" s="114"/>
      <c r="BU28" s="107"/>
      <c r="BV28" s="18"/>
      <c r="BW28" s="20"/>
      <c r="BX28" s="114"/>
      <c r="BY28" s="119"/>
    </row>
    <row r="29" spans="1:77">
      <c r="A29" s="1694"/>
      <c r="B29" s="36"/>
      <c r="C29" s="18"/>
      <c r="D29" s="18"/>
      <c r="E29" s="123"/>
      <c r="F29" s="116"/>
      <c r="G29" s="116"/>
      <c r="H29" s="116"/>
      <c r="I29" s="894"/>
      <c r="J29" s="895"/>
      <c r="K29" s="895"/>
      <c r="L29" s="896"/>
      <c r="M29" s="878" t="s">
        <v>822</v>
      </c>
      <c r="N29" s="875"/>
      <c r="O29" s="875"/>
      <c r="P29" s="875"/>
      <c r="Q29" s="875"/>
      <c r="R29" s="875"/>
      <c r="S29" s="875"/>
      <c r="T29" s="875"/>
      <c r="U29" s="875"/>
      <c r="V29" s="875"/>
      <c r="W29" s="875"/>
      <c r="X29" s="875"/>
      <c r="Y29" s="875"/>
      <c r="Z29" s="875"/>
      <c r="AA29" s="875"/>
      <c r="AB29" s="875"/>
      <c r="AC29" s="875"/>
      <c r="AD29" s="875"/>
      <c r="AE29" s="881" t="s">
        <v>1043</v>
      </c>
      <c r="AF29" s="1887" t="s">
        <v>22</v>
      </c>
      <c r="AG29" s="1891"/>
      <c r="AH29" s="1891"/>
      <c r="AI29" s="1891"/>
      <c r="AJ29" s="1891"/>
      <c r="AK29" s="1891"/>
      <c r="AL29" s="1891"/>
      <c r="AM29" s="2121"/>
      <c r="AN29" s="1887" t="s">
        <v>22</v>
      </c>
      <c r="AO29" s="1891"/>
      <c r="AP29" s="1891"/>
      <c r="AQ29" s="1891"/>
      <c r="AR29" s="1891"/>
      <c r="AS29" s="1891"/>
      <c r="AT29" s="1891"/>
      <c r="AU29" s="2121"/>
      <c r="AV29" s="1887" t="s">
        <v>22</v>
      </c>
      <c r="AW29" s="1891"/>
      <c r="AX29" s="1891"/>
      <c r="AY29" s="1891"/>
      <c r="AZ29" s="1891"/>
      <c r="BA29" s="1891"/>
      <c r="BB29" s="1891"/>
      <c r="BC29" s="2121"/>
      <c r="BD29" s="1887" t="s">
        <v>22</v>
      </c>
      <c r="BE29" s="1891"/>
      <c r="BF29" s="1891"/>
      <c r="BG29" s="1891"/>
      <c r="BH29" s="1891"/>
      <c r="BI29" s="1891"/>
      <c r="BJ29" s="1891"/>
      <c r="BK29" s="2121"/>
      <c r="BL29" s="1887" t="s">
        <v>22</v>
      </c>
      <c r="BM29" s="1891"/>
      <c r="BN29" s="1891"/>
      <c r="BO29" s="1891"/>
      <c r="BP29" s="1891"/>
      <c r="BQ29" s="1891"/>
      <c r="BR29" s="1891"/>
      <c r="BS29" s="2121"/>
      <c r="BT29" s="114"/>
      <c r="BU29" s="107"/>
      <c r="BV29" s="18"/>
      <c r="BW29" s="20"/>
      <c r="BX29" s="114"/>
      <c r="BY29" s="119"/>
    </row>
    <row r="30" spans="1:77" ht="14.25" thickBot="1">
      <c r="A30" s="1695"/>
      <c r="B30" s="149"/>
      <c r="C30" s="150"/>
      <c r="D30" s="150"/>
      <c r="E30" s="215"/>
      <c r="F30" s="2025" t="s">
        <v>1061</v>
      </c>
      <c r="G30" s="1742"/>
      <c r="H30" s="1742"/>
      <c r="I30" s="1742"/>
      <c r="J30" s="1742"/>
      <c r="K30" s="1742"/>
      <c r="L30" s="1742"/>
      <c r="M30" s="1742"/>
      <c r="N30" s="1742"/>
      <c r="O30" s="1742"/>
      <c r="P30" s="1742"/>
      <c r="Q30" s="1742"/>
      <c r="R30" s="1742"/>
      <c r="S30" s="1742"/>
      <c r="T30" s="1742"/>
      <c r="U30" s="1742"/>
      <c r="V30" s="1742"/>
      <c r="W30" s="1742"/>
      <c r="X30" s="1742"/>
      <c r="Y30" s="1742"/>
      <c r="Z30" s="1742"/>
      <c r="AA30" s="1742"/>
      <c r="AB30" s="1742"/>
      <c r="AC30" s="1741" t="s">
        <v>1062</v>
      </c>
      <c r="AD30" s="1742"/>
      <c r="AE30" s="1743"/>
      <c r="AF30" s="2134" t="str">
        <f>IF($AF$6="","",IFERROR(IF(VLOOKUP($AF$6,自己評価書!$B$35:$FY500,24,FALSE)=0,"",VLOOKUP($AF$6,自己評価書!$B$35:$FY500,24,FALSE)),""))</f>
        <v/>
      </c>
      <c r="AG30" s="2111"/>
      <c r="AH30" s="2111"/>
      <c r="AI30" s="2111"/>
      <c r="AJ30" s="2111"/>
      <c r="AK30" s="2111"/>
      <c r="AL30" s="2111"/>
      <c r="AM30" s="2111"/>
      <c r="AN30" s="2112" t="str">
        <f>IF($AN$6="","",IFERROR(IF(VLOOKUP($AN$6,自己評価書!$B$35:$FY500,24,FALSE)=0,"",VLOOKUP($AN$6,自己評価書!$B$35:$FY500,24,FALSE)),""))</f>
        <v/>
      </c>
      <c r="AO30" s="2112"/>
      <c r="AP30" s="2112"/>
      <c r="AQ30" s="2112"/>
      <c r="AR30" s="2112"/>
      <c r="AS30" s="2112"/>
      <c r="AT30" s="2112"/>
      <c r="AU30" s="2112"/>
      <c r="AV30" s="2112" t="str">
        <f>IF($AV$6="","",IFERROR(IF(VLOOKUP($AV$6,自己評価書!$B$35:$FY500,24,FALSE)=0,"",VLOOKUP($AV$6,自己評価書!$B$35:$FY500,24,FALSE)),""))</f>
        <v/>
      </c>
      <c r="AW30" s="2112"/>
      <c r="AX30" s="2112"/>
      <c r="AY30" s="2112"/>
      <c r="AZ30" s="2112"/>
      <c r="BA30" s="2112"/>
      <c r="BB30" s="2112"/>
      <c r="BC30" s="2112"/>
      <c r="BD30" s="2112" t="str">
        <f>IF($BD$6="","",IFERROR(IF(VLOOKUP($BD$6,自己評価書!$B$35:$FY500,24,FALSE)=0,"",VLOOKUP($BD$6,自己評価書!$B$35:$FY500,24,FALSE)),""))</f>
        <v/>
      </c>
      <c r="BE30" s="2112"/>
      <c r="BF30" s="2112"/>
      <c r="BG30" s="2112"/>
      <c r="BH30" s="2112"/>
      <c r="BI30" s="2112"/>
      <c r="BJ30" s="2112"/>
      <c r="BK30" s="2112"/>
      <c r="BL30" s="2111" t="str">
        <f>IF($BL$6="","",IFERROR(IF(VLOOKUP($BL$6,自己評価書!$B$35:$FY500,24,FALSE)=0,"",VLOOKUP($BL$6,自己評価書!$B$35:$FY500,24,FALSE)),""))</f>
        <v/>
      </c>
      <c r="BM30" s="2111"/>
      <c r="BN30" s="2111"/>
      <c r="BO30" s="2111"/>
      <c r="BP30" s="2111"/>
      <c r="BQ30" s="2111"/>
      <c r="BR30" s="2111"/>
      <c r="BS30" s="2111"/>
      <c r="BT30" s="853"/>
      <c r="BU30" s="854"/>
      <c r="BV30" s="852"/>
      <c r="BW30" s="855"/>
      <c r="BX30" s="853"/>
      <c r="BY30" s="856"/>
    </row>
    <row r="38" spans="47:47">
      <c r="AU38" s="226"/>
    </row>
  </sheetData>
  <sheetProtection algorithmName="SHA-512" hashValue="h1G1EtoKcS/GI50AMQTiFWTBSnK0xAUjHILjMevL9HFsAbspsKH+1Kgpmd228pQXDjNn+6VYW2DUGs95C65xcQ==" saltValue="NDQ2L/+536wPw8QjducqlQ==" spinCount="100000" sheet="1" objects="1" scenarios="1"/>
  <mergeCells count="164">
    <mergeCell ref="BX7:BY8"/>
    <mergeCell ref="B8:E8"/>
    <mergeCell ref="F8:H8"/>
    <mergeCell ref="I8:L8"/>
    <mergeCell ref="M8:AE8"/>
    <mergeCell ref="AF6:AM6"/>
    <mergeCell ref="AN6:AU6"/>
    <mergeCell ref="AV6:BC6"/>
    <mergeCell ref="BD6:BK6"/>
    <mergeCell ref="BL6:BS6"/>
    <mergeCell ref="AF8:AM8"/>
    <mergeCell ref="AF7:AG7"/>
    <mergeCell ref="AH7:AI7"/>
    <mergeCell ref="AJ7:AK7"/>
    <mergeCell ref="AL7:AM7"/>
    <mergeCell ref="AN7:AO7"/>
    <mergeCell ref="AP7:AQ7"/>
    <mergeCell ref="AR7:AS7"/>
    <mergeCell ref="AT7:AU7"/>
    <mergeCell ref="AN8:AU8"/>
    <mergeCell ref="AV7:AW7"/>
    <mergeCell ref="AX7:AY7"/>
    <mergeCell ref="AZ7:BA7"/>
    <mergeCell ref="BB7:BC7"/>
    <mergeCell ref="BD30:BK30"/>
    <mergeCell ref="F20:H20"/>
    <mergeCell ref="I20:L20"/>
    <mergeCell ref="BL30:BS30"/>
    <mergeCell ref="AF9:AM9"/>
    <mergeCell ref="AN9:AU9"/>
    <mergeCell ref="AV9:BC9"/>
    <mergeCell ref="BD9:BK9"/>
    <mergeCell ref="BL9:BS9"/>
    <mergeCell ref="I16:L16"/>
    <mergeCell ref="AF16:AM16"/>
    <mergeCell ref="AN16:AU16"/>
    <mergeCell ref="AV16:BC16"/>
    <mergeCell ref="AF30:AM30"/>
    <mergeCell ref="AN30:AU30"/>
    <mergeCell ref="AV30:BC30"/>
    <mergeCell ref="AV10:BC10"/>
    <mergeCell ref="BD10:BK10"/>
    <mergeCell ref="AF11:AM11"/>
    <mergeCell ref="AN11:AU11"/>
    <mergeCell ref="AV11:BC11"/>
    <mergeCell ref="BD11:BK11"/>
    <mergeCell ref="BL11:BS11"/>
    <mergeCell ref="AF14:AM14"/>
    <mergeCell ref="B11:E11"/>
    <mergeCell ref="A9:A30"/>
    <mergeCell ref="F9:H9"/>
    <mergeCell ref="I9:L9"/>
    <mergeCell ref="B12:E12"/>
    <mergeCell ref="I12:L12"/>
    <mergeCell ref="F21:H21"/>
    <mergeCell ref="F30:AB30"/>
    <mergeCell ref="AC30:AE30"/>
    <mergeCell ref="BX12:BY12"/>
    <mergeCell ref="I13:L13"/>
    <mergeCell ref="BX10:BY11"/>
    <mergeCell ref="I11:L11"/>
    <mergeCell ref="I10:L10"/>
    <mergeCell ref="BL10:BS10"/>
    <mergeCell ref="AV12:BC12"/>
    <mergeCell ref="BD12:BK12"/>
    <mergeCell ref="BL12:BS12"/>
    <mergeCell ref="BL13:BS13"/>
    <mergeCell ref="BU12:BW12"/>
    <mergeCell ref="BU13:BW13"/>
    <mergeCell ref="AN14:AU14"/>
    <mergeCell ref="AV14:BC14"/>
    <mergeCell ref="BD14:BK14"/>
    <mergeCell ref="BL14:BS14"/>
    <mergeCell ref="AF13:AM13"/>
    <mergeCell ref="AN13:AU13"/>
    <mergeCell ref="AV13:BC13"/>
    <mergeCell ref="BD13:BK13"/>
    <mergeCell ref="AF18:AM18"/>
    <mergeCell ref="AN18:AU18"/>
    <mergeCell ref="AV18:BC18"/>
    <mergeCell ref="BD18:BK18"/>
    <mergeCell ref="BL18:BS18"/>
    <mergeCell ref="AF19:AM19"/>
    <mergeCell ref="AN19:AU19"/>
    <mergeCell ref="AV19:BC19"/>
    <mergeCell ref="BD16:BK16"/>
    <mergeCell ref="BL16:BS16"/>
    <mergeCell ref="AF17:AM17"/>
    <mergeCell ref="AN17:AU17"/>
    <mergeCell ref="AV17:BC17"/>
    <mergeCell ref="BD17:BK17"/>
    <mergeCell ref="BL17:BS17"/>
    <mergeCell ref="AF26:AM27"/>
    <mergeCell ref="AN26:AU27"/>
    <mergeCell ref="AV26:BC27"/>
    <mergeCell ref="BD26:BK27"/>
    <mergeCell ref="BL26:BS27"/>
    <mergeCell ref="AF21:AM21"/>
    <mergeCell ref="AN21:AU21"/>
    <mergeCell ref="AV21:BC21"/>
    <mergeCell ref="BD21:BK21"/>
    <mergeCell ref="BL21:BS21"/>
    <mergeCell ref="AF22:AM23"/>
    <mergeCell ref="AN22:AU23"/>
    <mergeCell ref="AV22:BC23"/>
    <mergeCell ref="BD22:BK23"/>
    <mergeCell ref="BL22:BS23"/>
    <mergeCell ref="AF24:AM25"/>
    <mergeCell ref="AN24:AU25"/>
    <mergeCell ref="AV24:BC25"/>
    <mergeCell ref="BD24:BK25"/>
    <mergeCell ref="BL24:BS25"/>
    <mergeCell ref="AF29:AM29"/>
    <mergeCell ref="AN29:AU29"/>
    <mergeCell ref="AV29:BC29"/>
    <mergeCell ref="BD29:BK29"/>
    <mergeCell ref="BL29:BS29"/>
    <mergeCell ref="AF28:AM28"/>
    <mergeCell ref="AN28:AU28"/>
    <mergeCell ref="AV28:BC28"/>
    <mergeCell ref="BD28:BK28"/>
    <mergeCell ref="BL28:BS28"/>
    <mergeCell ref="A2:O2"/>
    <mergeCell ref="P2:AP2"/>
    <mergeCell ref="I24:L24"/>
    <mergeCell ref="AF12:AM12"/>
    <mergeCell ref="AN12:AU12"/>
    <mergeCell ref="AF10:AM10"/>
    <mergeCell ref="AN10:AU10"/>
    <mergeCell ref="B10:E10"/>
    <mergeCell ref="I18:L18"/>
    <mergeCell ref="I17:L17"/>
    <mergeCell ref="B7:E7"/>
    <mergeCell ref="F7:H7"/>
    <mergeCell ref="I7:AE7"/>
    <mergeCell ref="AF5:BS5"/>
    <mergeCell ref="BD19:BK19"/>
    <mergeCell ref="BL19:BS19"/>
    <mergeCell ref="AF20:AM20"/>
    <mergeCell ref="AN20:AU20"/>
    <mergeCell ref="AV20:BC20"/>
    <mergeCell ref="BD20:BK20"/>
    <mergeCell ref="BL20:BS20"/>
    <mergeCell ref="AF15:AM15"/>
    <mergeCell ref="AN15:AU15"/>
    <mergeCell ref="AV15:BC15"/>
    <mergeCell ref="AV8:BC8"/>
    <mergeCell ref="BD7:BE7"/>
    <mergeCell ref="BU14:BW14"/>
    <mergeCell ref="BU15:BW15"/>
    <mergeCell ref="BU16:BW16"/>
    <mergeCell ref="BU17:BW17"/>
    <mergeCell ref="BF7:BG7"/>
    <mergeCell ref="BH7:BI7"/>
    <mergeCell ref="BJ7:BK7"/>
    <mergeCell ref="BD8:BK8"/>
    <mergeCell ref="BL7:BM7"/>
    <mergeCell ref="BN7:BO7"/>
    <mergeCell ref="BR7:BS7"/>
    <mergeCell ref="BL8:BS8"/>
    <mergeCell ref="BP7:BQ7"/>
    <mergeCell ref="BD15:BK15"/>
    <mergeCell ref="BL15:BS15"/>
    <mergeCell ref="BT7:BW8"/>
  </mergeCells>
  <phoneticPr fontId="3"/>
  <dataValidations count="3">
    <dataValidation type="list" allowBlank="1" showInputMessage="1" showErrorMessage="1" sqref="BX12:BY12 AG9:AM21 AF9:AF22 AO9:AU21 AN9:AN22 AW9:BC21 AV9:AV22 BE9:BK21 BD9:BD22 BL9:BL22 BM9:BS21 AF24 AN24 AV24 BD24 BL24 AF26 AN26 AV26 BD26 BL26 AF28:BS29" xr:uid="{761D7F37-DC11-4741-BD75-0F42C03DB56A}">
      <formula1>"□,■"</formula1>
    </dataValidation>
    <dataValidation type="list" showInputMessage="1" showErrorMessage="1" sqref="BT9:BT17" xr:uid="{814D9458-187C-4F73-9346-74C43231F2D5}">
      <formula1>"□,■"</formula1>
    </dataValidation>
    <dataValidation type="list" allowBlank="1" showInputMessage="1" showErrorMessage="1" sqref="AF8 AN8 AV8 BD8 BL8" xr:uid="{3CC95A31-F252-412E-8E73-4F12A5CE7AE1}">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0" fitToHeight="0" orientation="landscape" blackAndWhite="1"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951EA-97B6-4372-B8C7-25590914C44D}">
  <sheetPr>
    <tabColor rgb="FFFFFF00"/>
    <pageSetUpPr fitToPage="1"/>
  </sheetPr>
  <dimension ref="A1:BX24"/>
  <sheetViews>
    <sheetView view="pageBreakPreview" zoomScaleNormal="100" zoomScaleSheetLayoutView="100" workbookViewId="0">
      <selection activeCell="AE9" sqref="AE9:AL9"/>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1132</v>
      </c>
    </row>
    <row r="2" spans="1:76"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05" t="s">
        <v>1063</v>
      </c>
      <c r="AF5" s="1739"/>
      <c r="AG5" s="1739"/>
      <c r="AH5" s="1739"/>
      <c r="AI5" s="1739"/>
      <c r="AJ5" s="1739"/>
      <c r="AK5" s="1739"/>
      <c r="AL5" s="1739"/>
      <c r="AM5" s="1739"/>
      <c r="AN5" s="1739"/>
      <c r="AO5" s="1739"/>
      <c r="AP5" s="1739"/>
      <c r="AQ5" s="1739"/>
      <c r="AR5" s="1739"/>
      <c r="AS5" s="1739"/>
      <c r="AT5" s="1739"/>
      <c r="AU5" s="1739"/>
      <c r="AV5" s="1739"/>
      <c r="AW5" s="1739"/>
      <c r="AX5" s="1739"/>
      <c r="AY5" s="1739"/>
      <c r="AZ5" s="1739"/>
      <c r="BA5" s="1739"/>
      <c r="BB5" s="1739"/>
      <c r="BC5" s="1739"/>
      <c r="BD5" s="1739"/>
      <c r="BE5" s="1739"/>
      <c r="BF5" s="1739"/>
      <c r="BG5" s="1739"/>
      <c r="BH5" s="1739"/>
      <c r="BI5" s="1739"/>
      <c r="BJ5" s="1739"/>
      <c r="BK5" s="1739"/>
      <c r="BL5" s="1739"/>
      <c r="BM5" s="1739"/>
      <c r="BN5" s="1739"/>
      <c r="BO5" s="1739"/>
      <c r="BP5" s="1739"/>
      <c r="BQ5" s="1739"/>
      <c r="BR5" s="2306"/>
    </row>
    <row r="6" spans="1:76" ht="27" customHeight="1" thickBot="1">
      <c r="A6" s="1075" t="s">
        <v>1550</v>
      </c>
      <c r="B6" s="1075"/>
      <c r="AE6" s="2320">
        <v>101</v>
      </c>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1"/>
      <c r="BC6" s="2321"/>
      <c r="BD6" s="2321"/>
      <c r="BE6" s="2321"/>
      <c r="BF6" s="2321"/>
      <c r="BG6" s="2321"/>
      <c r="BH6" s="2321"/>
      <c r="BI6" s="2321"/>
      <c r="BJ6" s="2321"/>
      <c r="BK6" s="2321"/>
      <c r="BL6" s="2321"/>
      <c r="BM6" s="2321"/>
      <c r="BN6" s="2321"/>
      <c r="BO6" s="2321"/>
      <c r="BP6" s="2321"/>
      <c r="BQ6" s="2321"/>
      <c r="BR6" s="2322"/>
    </row>
    <row r="7" spans="1:76" ht="27" customHeight="1">
      <c r="A7" s="158"/>
      <c r="B7" s="1772" t="s">
        <v>8</v>
      </c>
      <c r="C7" s="1736"/>
      <c r="D7" s="1736"/>
      <c r="E7" s="2081"/>
      <c r="F7" s="1736" t="s">
        <v>11</v>
      </c>
      <c r="G7" s="1736"/>
      <c r="H7" s="1737"/>
      <c r="I7" s="1738" t="s">
        <v>12</v>
      </c>
      <c r="J7" s="1739"/>
      <c r="K7" s="1739"/>
      <c r="L7" s="1739"/>
      <c r="M7" s="1739"/>
      <c r="N7" s="1739"/>
      <c r="O7" s="1739"/>
      <c r="P7" s="1739"/>
      <c r="Q7" s="1739"/>
      <c r="R7" s="1739"/>
      <c r="S7" s="1739"/>
      <c r="T7" s="1739"/>
      <c r="U7" s="1739"/>
      <c r="V7" s="1739"/>
      <c r="W7" s="1739"/>
      <c r="X7" s="1739"/>
      <c r="Y7" s="1739"/>
      <c r="Z7" s="1739"/>
      <c r="AA7" s="1739"/>
      <c r="AB7" s="1739"/>
      <c r="AC7" s="1739"/>
      <c r="AD7" s="1740"/>
      <c r="AE7" s="2084"/>
      <c r="AF7" s="2084"/>
      <c r="AG7" s="2084"/>
      <c r="AH7" s="2084"/>
      <c r="AI7" s="2084"/>
      <c r="AJ7" s="2084"/>
      <c r="AK7" s="2084"/>
      <c r="AL7" s="2084"/>
      <c r="AM7" s="2084"/>
      <c r="AN7" s="2084"/>
      <c r="AO7" s="2084"/>
      <c r="AP7" s="2084"/>
      <c r="AQ7" s="2084"/>
      <c r="AR7" s="2084"/>
      <c r="AS7" s="2084"/>
      <c r="AT7" s="2084"/>
      <c r="AU7" s="2084"/>
      <c r="AV7" s="2084"/>
      <c r="AW7" s="2084"/>
      <c r="AX7" s="2084"/>
      <c r="AY7" s="2084"/>
      <c r="AZ7" s="2084"/>
      <c r="BA7" s="2084"/>
      <c r="BB7" s="2084"/>
      <c r="BC7" s="2084"/>
      <c r="BD7" s="2084"/>
      <c r="BE7" s="2084"/>
      <c r="BF7" s="2084"/>
      <c r="BG7" s="2084"/>
      <c r="BH7" s="2084"/>
      <c r="BI7" s="2084"/>
      <c r="BJ7" s="2084"/>
      <c r="BK7" s="2084"/>
      <c r="BL7" s="2084"/>
      <c r="BM7" s="2084"/>
      <c r="BN7" s="2084"/>
      <c r="BO7" s="2084"/>
      <c r="BP7" s="2084"/>
      <c r="BQ7" s="2084"/>
      <c r="BR7" s="2084"/>
      <c r="BS7" s="1696" t="s">
        <v>17</v>
      </c>
      <c r="BT7" s="1688"/>
      <c r="BU7" s="1688"/>
      <c r="BV7" s="1689"/>
      <c r="BW7" s="1749" t="s">
        <v>13</v>
      </c>
      <c r="BX7" s="1750"/>
    </row>
    <row r="8" spans="1:76" ht="27" customHeight="1" thickBot="1">
      <c r="A8" s="159"/>
      <c r="B8" s="1775" t="s">
        <v>14</v>
      </c>
      <c r="C8" s="1673"/>
      <c r="D8" s="1673"/>
      <c r="E8" s="2088"/>
      <c r="F8" s="1673" t="s">
        <v>15</v>
      </c>
      <c r="G8" s="1673"/>
      <c r="H8" s="1674"/>
      <c r="I8" s="1675" t="s">
        <v>15</v>
      </c>
      <c r="J8" s="1676"/>
      <c r="K8" s="1676"/>
      <c r="L8" s="1677"/>
      <c r="M8" s="1741" t="s">
        <v>16</v>
      </c>
      <c r="N8" s="1742"/>
      <c r="O8" s="1742"/>
      <c r="P8" s="1742"/>
      <c r="Q8" s="1742"/>
      <c r="R8" s="1742"/>
      <c r="S8" s="1742"/>
      <c r="T8" s="1742"/>
      <c r="U8" s="1742"/>
      <c r="V8" s="1742"/>
      <c r="W8" s="1742"/>
      <c r="X8" s="1742"/>
      <c r="Y8" s="1742"/>
      <c r="Z8" s="1742"/>
      <c r="AA8" s="1742"/>
      <c r="AB8" s="1742"/>
      <c r="AC8" s="1742"/>
      <c r="AD8" s="1743"/>
      <c r="AE8" s="2323" t="s">
        <v>1535</v>
      </c>
      <c r="AF8" s="2324"/>
      <c r="AG8" s="2324"/>
      <c r="AH8" s="2324"/>
      <c r="AI8" s="2324"/>
      <c r="AJ8" s="2324"/>
      <c r="AK8" s="2324"/>
      <c r="AL8" s="2325"/>
      <c r="AM8" s="2323" t="s">
        <v>1535</v>
      </c>
      <c r="AN8" s="2324"/>
      <c r="AO8" s="2324"/>
      <c r="AP8" s="2324"/>
      <c r="AQ8" s="2324"/>
      <c r="AR8" s="2324"/>
      <c r="AS8" s="2324"/>
      <c r="AT8" s="2325"/>
      <c r="AU8" s="2323" t="s">
        <v>1535</v>
      </c>
      <c r="AV8" s="2324"/>
      <c r="AW8" s="2324"/>
      <c r="AX8" s="2324"/>
      <c r="AY8" s="2324"/>
      <c r="AZ8" s="2324"/>
      <c r="BA8" s="2324"/>
      <c r="BB8" s="2325"/>
      <c r="BC8" s="2323" t="s">
        <v>1535</v>
      </c>
      <c r="BD8" s="2324"/>
      <c r="BE8" s="2324"/>
      <c r="BF8" s="2324"/>
      <c r="BG8" s="2324"/>
      <c r="BH8" s="2324"/>
      <c r="BI8" s="2324"/>
      <c r="BJ8" s="2325"/>
      <c r="BK8" s="2323" t="s">
        <v>1535</v>
      </c>
      <c r="BL8" s="2324"/>
      <c r="BM8" s="2324"/>
      <c r="BN8" s="2324"/>
      <c r="BO8" s="2324"/>
      <c r="BP8" s="2324"/>
      <c r="BQ8" s="2324"/>
      <c r="BR8" s="2325"/>
      <c r="BS8" s="1963"/>
      <c r="BT8" s="1964"/>
      <c r="BU8" s="1964"/>
      <c r="BV8" s="1965"/>
      <c r="BW8" s="1751"/>
      <c r="BX8" s="1752"/>
    </row>
    <row r="9" spans="1:76" ht="13.5" customHeight="1">
      <c r="A9" s="1693" t="s">
        <v>1080</v>
      </c>
      <c r="B9" s="98" t="s">
        <v>1106</v>
      </c>
      <c r="C9" s="99"/>
      <c r="D9" s="99"/>
      <c r="E9" s="103"/>
      <c r="F9" s="1736" t="s">
        <v>1107</v>
      </c>
      <c r="G9" s="1736"/>
      <c r="H9" s="1737"/>
      <c r="I9" s="2329" t="s">
        <v>943</v>
      </c>
      <c r="J9" s="2330"/>
      <c r="K9" s="2330"/>
      <c r="L9" s="2330"/>
      <c r="M9" s="2330"/>
      <c r="N9" s="2330"/>
      <c r="O9" s="2330"/>
      <c r="P9" s="2330"/>
      <c r="Q9" s="2330"/>
      <c r="R9" s="2330"/>
      <c r="S9" s="2330"/>
      <c r="T9" s="2330"/>
      <c r="U9" s="2330"/>
      <c r="V9" s="2330"/>
      <c r="W9" s="2330"/>
      <c r="X9" s="2330"/>
      <c r="Y9" s="2330"/>
      <c r="Z9" s="2330"/>
      <c r="AA9" s="2330"/>
      <c r="AB9" s="2330"/>
      <c r="AC9" s="2330"/>
      <c r="AD9" s="2331"/>
      <c r="AE9" s="2326" t="str">
        <f>IFERROR(IF(VLOOKUP($AE$6,自己評価書!$B$35:$FY488,25,FALSE)=0,"■","□"),"□")</f>
        <v>■</v>
      </c>
      <c r="AF9" s="2327"/>
      <c r="AG9" s="2327"/>
      <c r="AH9" s="2327"/>
      <c r="AI9" s="2327"/>
      <c r="AJ9" s="2327"/>
      <c r="AK9" s="2327"/>
      <c r="AL9" s="2328"/>
      <c r="AM9" s="2326" t="str">
        <f>IFERROR(IF(VLOOKUP($AM$6,自己評価書!$B$35:$FY488,25,FALSE)=0,"■","□"),"□")</f>
        <v>□</v>
      </c>
      <c r="AN9" s="2327"/>
      <c r="AO9" s="2327"/>
      <c r="AP9" s="2327"/>
      <c r="AQ9" s="2327"/>
      <c r="AR9" s="2327"/>
      <c r="AS9" s="2327"/>
      <c r="AT9" s="2328"/>
      <c r="AU9" s="2326" t="str">
        <f>IFERROR(IF(VLOOKUP($AU$6,自己評価書!$B$35:$FY488,25,FALSE)=0,"■","□"),"□")</f>
        <v>□</v>
      </c>
      <c r="AV9" s="2327"/>
      <c r="AW9" s="2327"/>
      <c r="AX9" s="2327"/>
      <c r="AY9" s="2327"/>
      <c r="AZ9" s="2327"/>
      <c r="BA9" s="2327"/>
      <c r="BB9" s="2328"/>
      <c r="BC9" s="2326" t="str">
        <f>IFERROR(IF(VLOOKUP($BC$6,自己評価書!$B$35:$FY488,25,FALSE)=0,"■","□"),"□")</f>
        <v>□</v>
      </c>
      <c r="BD9" s="2327"/>
      <c r="BE9" s="2327"/>
      <c r="BF9" s="2327"/>
      <c r="BG9" s="2327"/>
      <c r="BH9" s="2327"/>
      <c r="BI9" s="2327"/>
      <c r="BJ9" s="2328"/>
      <c r="BK9" s="2326" t="str">
        <f>IFERROR(IF(VLOOKUP($BK$6,自己評価書!$B$35:$FY488,25,FALSE)=0,"■","□"),"□")</f>
        <v>□</v>
      </c>
      <c r="BL9" s="2327"/>
      <c r="BM9" s="2327"/>
      <c r="BN9" s="2327"/>
      <c r="BO9" s="2327"/>
      <c r="BP9" s="2327"/>
      <c r="BQ9" s="2327"/>
      <c r="BR9" s="2328"/>
      <c r="BS9" s="104" t="s">
        <v>22</v>
      </c>
      <c r="BT9" s="18" t="s">
        <v>132</v>
      </c>
      <c r="BU9" s="99"/>
      <c r="BV9" s="100"/>
      <c r="BW9" s="105"/>
      <c r="BX9" s="106"/>
    </row>
    <row r="10" spans="1:76" ht="13.5" customHeight="1">
      <c r="A10" s="1694"/>
      <c r="B10" s="1645" t="s">
        <v>150</v>
      </c>
      <c r="C10" s="1646"/>
      <c r="D10" s="1646"/>
      <c r="E10" s="2101"/>
      <c r="F10" s="1667" t="s">
        <v>1108</v>
      </c>
      <c r="G10" s="1646"/>
      <c r="H10" s="1647"/>
      <c r="I10" s="1645" t="s">
        <v>667</v>
      </c>
      <c r="J10" s="1646"/>
      <c r="K10" s="1646"/>
      <c r="L10" s="1647"/>
      <c r="M10" s="2332" t="s">
        <v>1110</v>
      </c>
      <c r="N10" s="2333"/>
      <c r="O10" s="2333"/>
      <c r="P10" s="2333"/>
      <c r="Q10" s="2333"/>
      <c r="R10" s="2333"/>
      <c r="S10" s="2333"/>
      <c r="T10" s="2333"/>
      <c r="U10" s="2333"/>
      <c r="V10" s="2333"/>
      <c r="W10" s="2333"/>
      <c r="X10" s="2333"/>
      <c r="Y10" s="2333"/>
      <c r="Z10" s="2333"/>
      <c r="AA10" s="2333"/>
      <c r="AB10" s="902"/>
      <c r="AC10" s="902"/>
      <c r="AD10" s="884" t="s">
        <v>1040</v>
      </c>
      <c r="AE10" s="1886" t="s">
        <v>22</v>
      </c>
      <c r="AF10" s="1890"/>
      <c r="AG10" s="1890"/>
      <c r="AH10" s="1890"/>
      <c r="AI10" s="1890"/>
      <c r="AJ10" s="1890"/>
      <c r="AK10" s="1890"/>
      <c r="AL10" s="2307"/>
      <c r="AM10" s="1886" t="s">
        <v>22</v>
      </c>
      <c r="AN10" s="1890"/>
      <c r="AO10" s="1890"/>
      <c r="AP10" s="1890"/>
      <c r="AQ10" s="1890"/>
      <c r="AR10" s="1890"/>
      <c r="AS10" s="1890"/>
      <c r="AT10" s="2307"/>
      <c r="AU10" s="1886" t="s">
        <v>22</v>
      </c>
      <c r="AV10" s="1890"/>
      <c r="AW10" s="1890"/>
      <c r="AX10" s="1890"/>
      <c r="AY10" s="1890"/>
      <c r="AZ10" s="1890"/>
      <c r="BA10" s="1890"/>
      <c r="BB10" s="2307"/>
      <c r="BC10" s="1886" t="s">
        <v>22</v>
      </c>
      <c r="BD10" s="1890"/>
      <c r="BE10" s="1890"/>
      <c r="BF10" s="1890"/>
      <c r="BG10" s="1890"/>
      <c r="BH10" s="1890"/>
      <c r="BI10" s="1890"/>
      <c r="BJ10" s="2307"/>
      <c r="BK10" s="1886" t="s">
        <v>22</v>
      </c>
      <c r="BL10" s="1890"/>
      <c r="BM10" s="1890"/>
      <c r="BN10" s="1890"/>
      <c r="BO10" s="1890"/>
      <c r="BP10" s="1890"/>
      <c r="BQ10" s="1890"/>
      <c r="BR10" s="2307"/>
      <c r="BS10" s="16" t="s">
        <v>22</v>
      </c>
      <c r="BT10" s="208" t="s">
        <v>1541</v>
      </c>
      <c r="BU10" s="208"/>
      <c r="BV10" s="568"/>
      <c r="BW10" s="1746" t="s">
        <v>25</v>
      </c>
      <c r="BX10" s="1747"/>
    </row>
    <row r="11" spans="1:76" ht="13.5" customHeight="1">
      <c r="A11" s="1694"/>
      <c r="B11" s="1645" t="s">
        <v>152</v>
      </c>
      <c r="C11" s="1646"/>
      <c r="D11" s="1646"/>
      <c r="E11" s="2101"/>
      <c r="F11" s="116"/>
      <c r="G11" s="116"/>
      <c r="H11" s="117"/>
      <c r="I11" s="36"/>
      <c r="J11" s="18"/>
      <c r="K11" s="18"/>
      <c r="L11" s="20"/>
      <c r="M11" s="2334" t="s">
        <v>1111</v>
      </c>
      <c r="N11" s="2335"/>
      <c r="O11" s="2335"/>
      <c r="P11" s="2335"/>
      <c r="Q11" s="2335"/>
      <c r="R11" s="2335"/>
      <c r="S11" s="2335"/>
      <c r="T11" s="2335"/>
      <c r="U11" s="2335"/>
      <c r="V11" s="2335"/>
      <c r="W11" s="2335"/>
      <c r="X11" s="2335"/>
      <c r="Y11" s="2335"/>
      <c r="Z11" s="2335"/>
      <c r="AA11" s="2335"/>
      <c r="AB11" s="873"/>
      <c r="AC11" s="873"/>
      <c r="AD11" s="880" t="s">
        <v>1105</v>
      </c>
      <c r="AE11" s="2268" t="s">
        <v>22</v>
      </c>
      <c r="AF11" s="2269"/>
      <c r="AG11" s="2269"/>
      <c r="AH11" s="2269"/>
      <c r="AI11" s="2269"/>
      <c r="AJ11" s="2269"/>
      <c r="AK11" s="2269"/>
      <c r="AL11" s="2270"/>
      <c r="AM11" s="2268" t="s">
        <v>22</v>
      </c>
      <c r="AN11" s="2269"/>
      <c r="AO11" s="2269"/>
      <c r="AP11" s="2269"/>
      <c r="AQ11" s="2269"/>
      <c r="AR11" s="2269"/>
      <c r="AS11" s="2269"/>
      <c r="AT11" s="2270"/>
      <c r="AU11" s="2268" t="s">
        <v>22</v>
      </c>
      <c r="AV11" s="2269"/>
      <c r="AW11" s="2269"/>
      <c r="AX11" s="2269"/>
      <c r="AY11" s="2269"/>
      <c r="AZ11" s="2269"/>
      <c r="BA11" s="2269"/>
      <c r="BB11" s="2270"/>
      <c r="BC11" s="2268" t="s">
        <v>22</v>
      </c>
      <c r="BD11" s="2269"/>
      <c r="BE11" s="2269"/>
      <c r="BF11" s="2269"/>
      <c r="BG11" s="2269"/>
      <c r="BH11" s="2269"/>
      <c r="BI11" s="2269"/>
      <c r="BJ11" s="2270"/>
      <c r="BK11" s="2268" t="s">
        <v>22</v>
      </c>
      <c r="BL11" s="2269"/>
      <c r="BM11" s="2269"/>
      <c r="BN11" s="2269"/>
      <c r="BO11" s="2269"/>
      <c r="BP11" s="2269"/>
      <c r="BQ11" s="2269"/>
      <c r="BR11" s="2270"/>
      <c r="BS11" s="16" t="s">
        <v>22</v>
      </c>
      <c r="BT11" s="113" t="s">
        <v>1542</v>
      </c>
      <c r="BU11" s="18"/>
      <c r="BV11" s="20"/>
      <c r="BW11" s="1746"/>
      <c r="BX11" s="1747"/>
    </row>
    <row r="12" spans="1:76" ht="13.5" customHeight="1">
      <c r="A12" s="1694"/>
      <c r="B12" s="2317" t="s">
        <v>1046</v>
      </c>
      <c r="C12" s="2318"/>
      <c r="D12" s="2318"/>
      <c r="E12" s="2319"/>
      <c r="F12" s="116"/>
      <c r="G12" s="116"/>
      <c r="H12" s="117"/>
      <c r="I12" s="867"/>
      <c r="J12" s="841"/>
      <c r="K12" s="841"/>
      <c r="L12" s="868"/>
      <c r="M12" s="2338" t="s">
        <v>1109</v>
      </c>
      <c r="N12" s="2339"/>
      <c r="O12" s="2339"/>
      <c r="P12" s="2339"/>
      <c r="Q12" s="2339"/>
      <c r="R12" s="2339"/>
      <c r="S12" s="2339"/>
      <c r="T12" s="2339"/>
      <c r="U12" s="2339"/>
      <c r="V12" s="2339"/>
      <c r="W12" s="2339"/>
      <c r="X12" s="2339"/>
      <c r="Y12" s="2339"/>
      <c r="Z12" s="2339"/>
      <c r="AA12" s="2339"/>
      <c r="AB12" s="873"/>
      <c r="AC12" s="873"/>
      <c r="AD12" s="880" t="s">
        <v>1112</v>
      </c>
      <c r="AE12" s="1866" t="s">
        <v>22</v>
      </c>
      <c r="AF12" s="1870"/>
      <c r="AG12" s="1870"/>
      <c r="AH12" s="1870"/>
      <c r="AI12" s="1870"/>
      <c r="AJ12" s="1870"/>
      <c r="AK12" s="1870"/>
      <c r="AL12" s="2267"/>
      <c r="AM12" s="1866" t="s">
        <v>22</v>
      </c>
      <c r="AN12" s="1870"/>
      <c r="AO12" s="1870"/>
      <c r="AP12" s="1870"/>
      <c r="AQ12" s="1870"/>
      <c r="AR12" s="1870"/>
      <c r="AS12" s="1870"/>
      <c r="AT12" s="2267"/>
      <c r="AU12" s="1866" t="s">
        <v>22</v>
      </c>
      <c r="AV12" s="1870"/>
      <c r="AW12" s="1870"/>
      <c r="AX12" s="1870"/>
      <c r="AY12" s="1870"/>
      <c r="AZ12" s="1870"/>
      <c r="BA12" s="1870"/>
      <c r="BB12" s="2267"/>
      <c r="BC12" s="1866" t="s">
        <v>22</v>
      </c>
      <c r="BD12" s="1870"/>
      <c r="BE12" s="1870"/>
      <c r="BF12" s="1870"/>
      <c r="BG12" s="1870"/>
      <c r="BH12" s="1870"/>
      <c r="BI12" s="1870"/>
      <c r="BJ12" s="2267"/>
      <c r="BK12" s="1866" t="s">
        <v>22</v>
      </c>
      <c r="BL12" s="1870"/>
      <c r="BM12" s="1870"/>
      <c r="BN12" s="1870"/>
      <c r="BO12" s="1870"/>
      <c r="BP12" s="1870"/>
      <c r="BQ12" s="1870"/>
      <c r="BR12" s="2267"/>
      <c r="BS12" s="16" t="s">
        <v>22</v>
      </c>
      <c r="BT12" s="1641"/>
      <c r="BU12" s="1641"/>
      <c r="BV12" s="1642"/>
      <c r="BW12" s="1744" t="s">
        <v>27</v>
      </c>
      <c r="BX12" s="1745"/>
    </row>
    <row r="13" spans="1:76" ht="13.5" customHeight="1">
      <c r="A13" s="1694"/>
      <c r="B13" s="2340"/>
      <c r="C13" s="2341"/>
      <c r="D13" s="2341"/>
      <c r="E13" s="2342"/>
      <c r="F13" s="116"/>
      <c r="G13" s="116"/>
      <c r="H13" s="117"/>
      <c r="I13" s="867"/>
      <c r="J13" s="841"/>
      <c r="K13" s="841"/>
      <c r="L13" s="868"/>
      <c r="M13" s="2336" t="s">
        <v>1113</v>
      </c>
      <c r="N13" s="2337"/>
      <c r="O13" s="2337"/>
      <c r="P13" s="2337"/>
      <c r="Q13" s="2337"/>
      <c r="R13" s="2337"/>
      <c r="S13" s="2337"/>
      <c r="T13" s="2337"/>
      <c r="U13" s="2337"/>
      <c r="V13" s="2337"/>
      <c r="W13" s="2337"/>
      <c r="X13" s="2337"/>
      <c r="Y13" s="2337"/>
      <c r="Z13" s="2337"/>
      <c r="AA13" s="2337"/>
      <c r="AB13" s="900"/>
      <c r="AC13" s="900"/>
      <c r="AD13" s="901" t="s">
        <v>1092</v>
      </c>
      <c r="AE13" s="2268" t="s">
        <v>22</v>
      </c>
      <c r="AF13" s="2269"/>
      <c r="AG13" s="2269"/>
      <c r="AH13" s="2269"/>
      <c r="AI13" s="2269"/>
      <c r="AJ13" s="2269"/>
      <c r="AK13" s="2269"/>
      <c r="AL13" s="2270"/>
      <c r="AM13" s="2268" t="s">
        <v>22</v>
      </c>
      <c r="AN13" s="2269"/>
      <c r="AO13" s="2269"/>
      <c r="AP13" s="2269"/>
      <c r="AQ13" s="2269"/>
      <c r="AR13" s="2269"/>
      <c r="AS13" s="2269"/>
      <c r="AT13" s="2270"/>
      <c r="AU13" s="2268" t="s">
        <v>22</v>
      </c>
      <c r="AV13" s="2269"/>
      <c r="AW13" s="2269"/>
      <c r="AX13" s="2269"/>
      <c r="AY13" s="2269"/>
      <c r="AZ13" s="2269"/>
      <c r="BA13" s="2269"/>
      <c r="BB13" s="2270"/>
      <c r="BC13" s="2268" t="s">
        <v>22</v>
      </c>
      <c r="BD13" s="2269"/>
      <c r="BE13" s="2269"/>
      <c r="BF13" s="2269"/>
      <c r="BG13" s="2269"/>
      <c r="BH13" s="2269"/>
      <c r="BI13" s="2269"/>
      <c r="BJ13" s="2270"/>
      <c r="BK13" s="2268" t="s">
        <v>22</v>
      </c>
      <c r="BL13" s="2269"/>
      <c r="BM13" s="2269"/>
      <c r="BN13" s="2269"/>
      <c r="BO13" s="2269"/>
      <c r="BP13" s="2269"/>
      <c r="BQ13" s="2269"/>
      <c r="BR13" s="2270"/>
      <c r="BS13" s="16" t="s">
        <v>22</v>
      </c>
      <c r="BT13" s="1641"/>
      <c r="BU13" s="1641"/>
      <c r="BV13" s="1642"/>
      <c r="BW13" s="210"/>
      <c r="BX13" s="403"/>
    </row>
    <row r="14" spans="1:76">
      <c r="A14" s="1694"/>
      <c r="B14" s="2340"/>
      <c r="C14" s="2341"/>
      <c r="D14" s="2341"/>
      <c r="E14" s="2342"/>
      <c r="F14" s="188"/>
      <c r="G14" s="18"/>
      <c r="H14" s="20"/>
      <c r="I14" s="1658" t="s">
        <v>1087</v>
      </c>
      <c r="J14" s="1659"/>
      <c r="K14" s="1659"/>
      <c r="L14" s="1660"/>
      <c r="M14" s="869" t="s">
        <v>1114</v>
      </c>
      <c r="N14" s="870"/>
      <c r="O14" s="870"/>
      <c r="P14" s="870"/>
      <c r="Q14" s="870"/>
      <c r="R14" s="870"/>
      <c r="S14" s="870"/>
      <c r="T14" s="870"/>
      <c r="U14" s="870"/>
      <c r="V14" s="870"/>
      <c r="W14" s="870"/>
      <c r="X14" s="870"/>
      <c r="Y14" s="870"/>
      <c r="Z14" s="870"/>
      <c r="AA14" s="870"/>
      <c r="AB14" s="870"/>
      <c r="AC14" s="870"/>
      <c r="AD14" s="884" t="s">
        <v>1043</v>
      </c>
      <c r="AE14" s="1886" t="s">
        <v>22</v>
      </c>
      <c r="AF14" s="1890"/>
      <c r="AG14" s="1890"/>
      <c r="AH14" s="1890"/>
      <c r="AI14" s="1890"/>
      <c r="AJ14" s="1890"/>
      <c r="AK14" s="1890"/>
      <c r="AL14" s="2307"/>
      <c r="AM14" s="1886" t="s">
        <v>22</v>
      </c>
      <c r="AN14" s="1890"/>
      <c r="AO14" s="1890"/>
      <c r="AP14" s="1890"/>
      <c r="AQ14" s="1890"/>
      <c r="AR14" s="1890"/>
      <c r="AS14" s="1890"/>
      <c r="AT14" s="2307"/>
      <c r="AU14" s="1886" t="s">
        <v>22</v>
      </c>
      <c r="AV14" s="1890"/>
      <c r="AW14" s="1890"/>
      <c r="AX14" s="1890"/>
      <c r="AY14" s="1890"/>
      <c r="AZ14" s="1890"/>
      <c r="BA14" s="1890"/>
      <c r="BB14" s="2307"/>
      <c r="BC14" s="1886" t="s">
        <v>22</v>
      </c>
      <c r="BD14" s="1890"/>
      <c r="BE14" s="1890"/>
      <c r="BF14" s="1890"/>
      <c r="BG14" s="1890"/>
      <c r="BH14" s="1890"/>
      <c r="BI14" s="1890"/>
      <c r="BJ14" s="2307"/>
      <c r="BK14" s="1886" t="s">
        <v>22</v>
      </c>
      <c r="BL14" s="1890"/>
      <c r="BM14" s="1890"/>
      <c r="BN14" s="1890"/>
      <c r="BO14" s="1890"/>
      <c r="BP14" s="1890"/>
      <c r="BQ14" s="1890"/>
      <c r="BR14" s="2307"/>
      <c r="BS14" s="114"/>
      <c r="BT14" s="107"/>
      <c r="BU14" s="18"/>
      <c r="BV14" s="20"/>
      <c r="BW14" s="210"/>
      <c r="BX14" s="403"/>
    </row>
    <row r="15" spans="1:76">
      <c r="A15" s="1694"/>
      <c r="B15" s="2340"/>
      <c r="C15" s="2341"/>
      <c r="D15" s="2341"/>
      <c r="E15" s="2342"/>
      <c r="F15" s="116"/>
      <c r="G15" s="116"/>
      <c r="H15" s="117"/>
      <c r="I15" s="122"/>
      <c r="J15" s="116"/>
      <c r="K15" s="116"/>
      <c r="L15" s="117"/>
      <c r="M15" s="877" t="s">
        <v>1115</v>
      </c>
      <c r="N15" s="889"/>
      <c r="O15" s="889"/>
      <c r="P15" s="889"/>
      <c r="Q15" s="889"/>
      <c r="R15" s="889"/>
      <c r="S15" s="889"/>
      <c r="T15" s="889"/>
      <c r="U15" s="889"/>
      <c r="V15" s="889"/>
      <c r="W15" s="889"/>
      <c r="X15" s="889"/>
      <c r="Y15" s="889"/>
      <c r="Z15" s="889"/>
      <c r="AA15" s="889"/>
      <c r="AB15" s="889"/>
      <c r="AC15" s="889"/>
      <c r="AD15" s="880" t="s">
        <v>1043</v>
      </c>
      <c r="AE15" s="2268" t="s">
        <v>22</v>
      </c>
      <c r="AF15" s="2269"/>
      <c r="AG15" s="2269"/>
      <c r="AH15" s="2269"/>
      <c r="AI15" s="2269"/>
      <c r="AJ15" s="2269"/>
      <c r="AK15" s="2269"/>
      <c r="AL15" s="2270"/>
      <c r="AM15" s="2268" t="s">
        <v>22</v>
      </c>
      <c r="AN15" s="2269"/>
      <c r="AO15" s="2269"/>
      <c r="AP15" s="2269"/>
      <c r="AQ15" s="2269"/>
      <c r="AR15" s="2269"/>
      <c r="AS15" s="2269"/>
      <c r="AT15" s="2270"/>
      <c r="AU15" s="2268" t="s">
        <v>22</v>
      </c>
      <c r="AV15" s="2269"/>
      <c r="AW15" s="2269"/>
      <c r="AX15" s="2269"/>
      <c r="AY15" s="2269"/>
      <c r="AZ15" s="2269"/>
      <c r="BA15" s="2269"/>
      <c r="BB15" s="2270"/>
      <c r="BC15" s="2268" t="s">
        <v>22</v>
      </c>
      <c r="BD15" s="2269"/>
      <c r="BE15" s="2269"/>
      <c r="BF15" s="2269"/>
      <c r="BG15" s="2269"/>
      <c r="BH15" s="2269"/>
      <c r="BI15" s="2269"/>
      <c r="BJ15" s="2270"/>
      <c r="BK15" s="2268" t="s">
        <v>22</v>
      </c>
      <c r="BL15" s="2269"/>
      <c r="BM15" s="2269"/>
      <c r="BN15" s="2269"/>
      <c r="BO15" s="2269"/>
      <c r="BP15" s="2269"/>
      <c r="BQ15" s="2269"/>
      <c r="BR15" s="2270"/>
      <c r="BS15" s="114"/>
      <c r="BT15" s="107"/>
      <c r="BU15" s="18"/>
      <c r="BV15" s="20"/>
      <c r="BW15" s="210"/>
      <c r="BX15" s="403"/>
    </row>
    <row r="16" spans="1:76" ht="14.25" thickBot="1">
      <c r="A16" s="1695"/>
      <c r="B16" s="2343"/>
      <c r="C16" s="2344"/>
      <c r="D16" s="2344"/>
      <c r="E16" s="2345"/>
      <c r="F16" s="2025" t="s">
        <v>1061</v>
      </c>
      <c r="G16" s="1742"/>
      <c r="H16" s="1742"/>
      <c r="I16" s="1742"/>
      <c r="J16" s="1742"/>
      <c r="K16" s="1742"/>
      <c r="L16" s="1742"/>
      <c r="M16" s="1742"/>
      <c r="N16" s="1742"/>
      <c r="O16" s="1742"/>
      <c r="P16" s="1742"/>
      <c r="Q16" s="1742"/>
      <c r="R16" s="1742"/>
      <c r="S16" s="1742"/>
      <c r="T16" s="1742"/>
      <c r="U16" s="1742"/>
      <c r="V16" s="1742"/>
      <c r="W16" s="1742"/>
      <c r="X16" s="1742"/>
      <c r="Y16" s="1742"/>
      <c r="Z16" s="1742"/>
      <c r="AA16" s="1742"/>
      <c r="AB16" s="1741" t="s">
        <v>1062</v>
      </c>
      <c r="AC16" s="1742"/>
      <c r="AD16" s="1743"/>
      <c r="AE16" s="2134" t="str">
        <f>IF($AE$6="","",IFERROR(IF(VLOOKUP($AE$6,自己評価書!$B$35:$FY488,25,FALSE)=0,"",VLOOKUP($AE$6,自己評価書!$B$35:$FY488,25,FALSE)),""))</f>
        <v/>
      </c>
      <c r="AF16" s="2111"/>
      <c r="AG16" s="2111"/>
      <c r="AH16" s="2111"/>
      <c r="AI16" s="2111"/>
      <c r="AJ16" s="2111"/>
      <c r="AK16" s="2111"/>
      <c r="AL16" s="2111"/>
      <c r="AM16" s="2112" t="str">
        <f>IF($AM$6="","",IFERROR(IF(VLOOKUP($AM$6,自己評価書!$B$35:$FY488,25,FALSE)=0,"",VLOOKUP($AM$6,自己評価書!$B$35:$FY488,25,FALSE)),""))</f>
        <v/>
      </c>
      <c r="AN16" s="2112"/>
      <c r="AO16" s="2112"/>
      <c r="AP16" s="2112"/>
      <c r="AQ16" s="2112"/>
      <c r="AR16" s="2112"/>
      <c r="AS16" s="2112"/>
      <c r="AT16" s="2112"/>
      <c r="AU16" s="2112" t="str">
        <f>IF($AU$6="","",IFERROR(IF(VLOOKUP($AU$6,自己評価書!$B$35:$FY488,25,FALSE)=0,"",VLOOKUP($AU$6,自己評価書!$B$35:$FY488,25,FALSE)),""))</f>
        <v/>
      </c>
      <c r="AV16" s="2112"/>
      <c r="AW16" s="2112"/>
      <c r="AX16" s="2112"/>
      <c r="AY16" s="2112"/>
      <c r="AZ16" s="2112"/>
      <c r="BA16" s="2112"/>
      <c r="BB16" s="2112"/>
      <c r="BC16" s="2112" t="str">
        <f>IF($BC$6="","",IFERROR(IF(VLOOKUP($BC$6,自己評価書!$B$35:$FY488,25,FALSE)=0,"",VLOOKUP($BC$6,自己評価書!$B$35:$FY488,25,FALSE)),""))</f>
        <v/>
      </c>
      <c r="BD16" s="2112"/>
      <c r="BE16" s="2112"/>
      <c r="BF16" s="2112"/>
      <c r="BG16" s="2112"/>
      <c r="BH16" s="2112"/>
      <c r="BI16" s="2112"/>
      <c r="BJ16" s="2112"/>
      <c r="BK16" s="2111" t="str">
        <f>IF($BK$6="","",IFERROR(IF(VLOOKUP($BK$6,自己評価書!$B$35:$FY488,25,FALSE)=0,"",VLOOKUP($BK$6,自己評価書!$B$35:$FY488,25,FALSE)),""))</f>
        <v/>
      </c>
      <c r="BL16" s="2111"/>
      <c r="BM16" s="2111"/>
      <c r="BN16" s="2111"/>
      <c r="BO16" s="2111"/>
      <c r="BP16" s="2111"/>
      <c r="BQ16" s="2111"/>
      <c r="BR16" s="2111"/>
      <c r="BS16" s="156"/>
      <c r="BT16" s="154"/>
      <c r="BU16" s="150"/>
      <c r="BV16" s="151"/>
      <c r="BW16" s="156"/>
      <c r="BX16" s="157"/>
    </row>
    <row r="24" spans="46:46">
      <c r="AT24" s="226"/>
    </row>
  </sheetData>
  <sheetProtection algorithmName="SHA-512" hashValue="9ATFvZ4oJbnOJhfPCDjaZIJ9uVNUO9fYTpSef/9BxW41SC2dZKbpHHpCcwmI7ecYD9BEzn+Zfl0DIgkT20Bjlg==" saltValue="wYTfeV55vqzPnAmxqbsalQ==" spinCount="100000" sheet="1" objects="1" scenarios="1"/>
  <mergeCells count="102">
    <mergeCell ref="AE14:AL14"/>
    <mergeCell ref="AM14:AT14"/>
    <mergeCell ref="AU14:BB14"/>
    <mergeCell ref="BC14:BJ14"/>
    <mergeCell ref="B12:E12"/>
    <mergeCell ref="M12:AA12"/>
    <mergeCell ref="AE12:AL12"/>
    <mergeCell ref="AM12:AT12"/>
    <mergeCell ref="BK12:BR12"/>
    <mergeCell ref="B13:E16"/>
    <mergeCell ref="BC16:BJ16"/>
    <mergeCell ref="BK16:BR16"/>
    <mergeCell ref="AE15:AL15"/>
    <mergeCell ref="AM15:AT15"/>
    <mergeCell ref="AU15:BB15"/>
    <mergeCell ref="BC15:BJ15"/>
    <mergeCell ref="BK15:BR15"/>
    <mergeCell ref="BK14:BR14"/>
    <mergeCell ref="BW12:BX12"/>
    <mergeCell ref="M13:AA13"/>
    <mergeCell ref="AE13:AL13"/>
    <mergeCell ref="AM13:AT13"/>
    <mergeCell ref="AU13:BB13"/>
    <mergeCell ref="BC13:BJ13"/>
    <mergeCell ref="BK13:BR13"/>
    <mergeCell ref="BC12:BJ12"/>
    <mergeCell ref="BT12:BV12"/>
    <mergeCell ref="BT13:BV13"/>
    <mergeCell ref="BK10:BR10"/>
    <mergeCell ref="AM9:AT9"/>
    <mergeCell ref="BW10:BX11"/>
    <mergeCell ref="B11:E11"/>
    <mergeCell ref="M11:AA11"/>
    <mergeCell ref="AE11:AL11"/>
    <mergeCell ref="AM11:AT11"/>
    <mergeCell ref="AU11:BB11"/>
    <mergeCell ref="BC11:BJ11"/>
    <mergeCell ref="BK11:BR11"/>
    <mergeCell ref="A2:O2"/>
    <mergeCell ref="P2:AO2"/>
    <mergeCell ref="A9:A16"/>
    <mergeCell ref="F9:H9"/>
    <mergeCell ref="I9:AD9"/>
    <mergeCell ref="AE9:AL9"/>
    <mergeCell ref="AM8:AT8"/>
    <mergeCell ref="AU8:BB8"/>
    <mergeCell ref="BC8:BJ8"/>
    <mergeCell ref="B10:E10"/>
    <mergeCell ref="F10:H10"/>
    <mergeCell ref="BC10:BJ10"/>
    <mergeCell ref="I14:L14"/>
    <mergeCell ref="F16:AA16"/>
    <mergeCell ref="AB16:AD16"/>
    <mergeCell ref="AE16:AL16"/>
    <mergeCell ref="AM16:AT16"/>
    <mergeCell ref="I10:L10"/>
    <mergeCell ref="M10:AA10"/>
    <mergeCell ref="AE10:AL10"/>
    <mergeCell ref="AM10:AT10"/>
    <mergeCell ref="AU10:BB10"/>
    <mergeCell ref="AU12:BB12"/>
    <mergeCell ref="AU16:BB16"/>
    <mergeCell ref="BK8:BR8"/>
    <mergeCell ref="AE7:AF7"/>
    <mergeCell ref="AG7:AH7"/>
    <mergeCell ref="AI7:AJ7"/>
    <mergeCell ref="AK7:AL7"/>
    <mergeCell ref="AM7:AN7"/>
    <mergeCell ref="AO7:AP7"/>
    <mergeCell ref="AU9:BB9"/>
    <mergeCell ref="BC9:BJ9"/>
    <mergeCell ref="BK9:BR9"/>
    <mergeCell ref="AQ7:AR7"/>
    <mergeCell ref="AS7:AT7"/>
    <mergeCell ref="AU7:AV7"/>
    <mergeCell ref="AW7:AX7"/>
    <mergeCell ref="AY7:AZ7"/>
    <mergeCell ref="BA7:BB7"/>
    <mergeCell ref="BW7:BX8"/>
    <mergeCell ref="B8:E8"/>
    <mergeCell ref="F8:H8"/>
    <mergeCell ref="I8:L8"/>
    <mergeCell ref="M8:AD8"/>
    <mergeCell ref="B7:E7"/>
    <mergeCell ref="F7:H7"/>
    <mergeCell ref="I7:AD7"/>
    <mergeCell ref="AE5:BR5"/>
    <mergeCell ref="BS7:BV8"/>
    <mergeCell ref="AE6:AL6"/>
    <mergeCell ref="AM6:AT6"/>
    <mergeCell ref="AU6:BB6"/>
    <mergeCell ref="BC6:BJ6"/>
    <mergeCell ref="BK6:BR6"/>
    <mergeCell ref="BM7:BN7"/>
    <mergeCell ref="BO7:BP7"/>
    <mergeCell ref="BQ7:BR7"/>
    <mergeCell ref="BC7:BD7"/>
    <mergeCell ref="BE7:BF7"/>
    <mergeCell ref="BG7:BH7"/>
    <mergeCell ref="BI7:BJ7"/>
    <mergeCell ref="BK7:BL7"/>
    <mergeCell ref="AE8:AL8"/>
  </mergeCells>
  <phoneticPr fontId="3"/>
  <dataValidations count="3">
    <dataValidation type="list" allowBlank="1" showInputMessage="1" showErrorMessage="1" sqref="BW12:BX12 AE9:BR15" xr:uid="{AFE0053C-4F1B-48F8-9A34-45EB9FAB7A51}">
      <formula1>"□,■"</formula1>
    </dataValidation>
    <dataValidation type="list" showInputMessage="1" showErrorMessage="1" sqref="BS9:BS13" xr:uid="{8EC3C926-BF9B-4262-B7A2-CAE343B879D1}">
      <formula1>"□,■"</formula1>
    </dataValidation>
    <dataValidation type="list" allowBlank="1" showInputMessage="1" showErrorMessage="1" sqref="AE8 AM8 AU8 BC8 BK8" xr:uid="{83ACA3F8-553F-4B51-9AE6-80C4ADF2454E}">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B497B-9480-4042-8E0F-5A05B63FB40E}">
  <sheetPr>
    <tabColor rgb="FFFFFF00"/>
    <pageSetUpPr fitToPage="1"/>
  </sheetPr>
  <dimension ref="A1:BX23"/>
  <sheetViews>
    <sheetView view="pageBreakPreview" zoomScaleNormal="100" zoomScaleSheetLayoutView="100" workbookViewId="0">
      <selection activeCell="AE9" sqref="AE9:AL9"/>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1133</v>
      </c>
    </row>
    <row r="2" spans="1:76"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05" t="s">
        <v>1063</v>
      </c>
      <c r="AF5" s="1739"/>
      <c r="AG5" s="1739"/>
      <c r="AH5" s="1739"/>
      <c r="AI5" s="1739"/>
      <c r="AJ5" s="1739"/>
      <c r="AK5" s="1739"/>
      <c r="AL5" s="1739"/>
      <c r="AM5" s="1739"/>
      <c r="AN5" s="1739"/>
      <c r="AO5" s="1739"/>
      <c r="AP5" s="1739"/>
      <c r="AQ5" s="1739"/>
      <c r="AR5" s="1739"/>
      <c r="AS5" s="1739"/>
      <c r="AT5" s="1739"/>
      <c r="AU5" s="1739"/>
      <c r="AV5" s="1739"/>
      <c r="AW5" s="1739"/>
      <c r="AX5" s="1739"/>
      <c r="AY5" s="1739"/>
      <c r="AZ5" s="1739"/>
      <c r="BA5" s="1739"/>
      <c r="BB5" s="1739"/>
      <c r="BC5" s="1739"/>
      <c r="BD5" s="1739"/>
      <c r="BE5" s="1739"/>
      <c r="BF5" s="1739"/>
      <c r="BG5" s="1739"/>
      <c r="BH5" s="1739"/>
      <c r="BI5" s="1739"/>
      <c r="BJ5" s="1739"/>
      <c r="BK5" s="1739"/>
      <c r="BL5" s="1739"/>
      <c r="BM5" s="1739"/>
      <c r="BN5" s="1739"/>
      <c r="BO5" s="1739"/>
      <c r="BP5" s="1739"/>
      <c r="BQ5" s="1739"/>
      <c r="BR5" s="2306"/>
    </row>
    <row r="6" spans="1:76" ht="27" customHeight="1" thickBot="1">
      <c r="A6" s="1075" t="s">
        <v>1550</v>
      </c>
      <c r="AE6" s="2320">
        <v>101</v>
      </c>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1"/>
      <c r="BC6" s="2321"/>
      <c r="BD6" s="2321"/>
      <c r="BE6" s="2321"/>
      <c r="BF6" s="2321"/>
      <c r="BG6" s="2321"/>
      <c r="BH6" s="2321"/>
      <c r="BI6" s="2321"/>
      <c r="BJ6" s="2321"/>
      <c r="BK6" s="2321"/>
      <c r="BL6" s="2321"/>
      <c r="BM6" s="2321"/>
      <c r="BN6" s="2321"/>
      <c r="BO6" s="2321"/>
      <c r="BP6" s="2321"/>
      <c r="BQ6" s="2321"/>
      <c r="BR6" s="2322"/>
    </row>
    <row r="7" spans="1:76" ht="27" customHeight="1">
      <c r="A7" s="158"/>
      <c r="B7" s="1772" t="s">
        <v>8</v>
      </c>
      <c r="C7" s="1736"/>
      <c r="D7" s="1736"/>
      <c r="E7" s="2081"/>
      <c r="F7" s="1736" t="s">
        <v>11</v>
      </c>
      <c r="G7" s="1736"/>
      <c r="H7" s="1737"/>
      <c r="I7" s="1738" t="s">
        <v>12</v>
      </c>
      <c r="J7" s="1739"/>
      <c r="K7" s="1739"/>
      <c r="L7" s="1739"/>
      <c r="M7" s="1739"/>
      <c r="N7" s="1739"/>
      <c r="O7" s="1739"/>
      <c r="P7" s="1739"/>
      <c r="Q7" s="1739"/>
      <c r="R7" s="1739"/>
      <c r="S7" s="1739"/>
      <c r="T7" s="1739"/>
      <c r="U7" s="1739"/>
      <c r="V7" s="1739"/>
      <c r="W7" s="1739"/>
      <c r="X7" s="1739"/>
      <c r="Y7" s="1739"/>
      <c r="Z7" s="1739"/>
      <c r="AA7" s="1739"/>
      <c r="AB7" s="1739"/>
      <c r="AC7" s="1739"/>
      <c r="AD7" s="1740"/>
      <c r="AE7" s="2084"/>
      <c r="AF7" s="2084"/>
      <c r="AG7" s="2084"/>
      <c r="AH7" s="2084"/>
      <c r="AI7" s="2084"/>
      <c r="AJ7" s="2084"/>
      <c r="AK7" s="2084"/>
      <c r="AL7" s="2084"/>
      <c r="AM7" s="2084"/>
      <c r="AN7" s="2084"/>
      <c r="AO7" s="2084"/>
      <c r="AP7" s="2084"/>
      <c r="AQ7" s="2084"/>
      <c r="AR7" s="2084"/>
      <c r="AS7" s="2084"/>
      <c r="AT7" s="2084"/>
      <c r="AU7" s="2084"/>
      <c r="AV7" s="2084"/>
      <c r="AW7" s="2084"/>
      <c r="AX7" s="2084"/>
      <c r="AY7" s="2084"/>
      <c r="AZ7" s="2084"/>
      <c r="BA7" s="2084"/>
      <c r="BB7" s="2084"/>
      <c r="BC7" s="2084"/>
      <c r="BD7" s="2084"/>
      <c r="BE7" s="2084"/>
      <c r="BF7" s="2084"/>
      <c r="BG7" s="2084"/>
      <c r="BH7" s="2084"/>
      <c r="BI7" s="2084"/>
      <c r="BJ7" s="2084"/>
      <c r="BK7" s="2084"/>
      <c r="BL7" s="2084"/>
      <c r="BM7" s="2084"/>
      <c r="BN7" s="2084"/>
      <c r="BO7" s="2084"/>
      <c r="BP7" s="2084"/>
      <c r="BQ7" s="2084"/>
      <c r="BR7" s="2084"/>
      <c r="BS7" s="1696" t="s">
        <v>17</v>
      </c>
      <c r="BT7" s="1688"/>
      <c r="BU7" s="1688"/>
      <c r="BV7" s="1689"/>
      <c r="BW7" s="1749" t="s">
        <v>13</v>
      </c>
      <c r="BX7" s="1750"/>
    </row>
    <row r="8" spans="1:76" ht="27" customHeight="1" thickBot="1">
      <c r="A8" s="159"/>
      <c r="B8" s="1775" t="s">
        <v>14</v>
      </c>
      <c r="C8" s="1673"/>
      <c r="D8" s="1673"/>
      <c r="E8" s="2088"/>
      <c r="F8" s="1673" t="s">
        <v>15</v>
      </c>
      <c r="G8" s="1673"/>
      <c r="H8" s="1674"/>
      <c r="I8" s="1675" t="s">
        <v>15</v>
      </c>
      <c r="J8" s="1676"/>
      <c r="K8" s="1676"/>
      <c r="L8" s="1677"/>
      <c r="M8" s="1741" t="s">
        <v>16</v>
      </c>
      <c r="N8" s="1742"/>
      <c r="O8" s="1742"/>
      <c r="P8" s="1742"/>
      <c r="Q8" s="1742"/>
      <c r="R8" s="1742"/>
      <c r="S8" s="1742"/>
      <c r="T8" s="1742"/>
      <c r="U8" s="1742"/>
      <c r="V8" s="1742"/>
      <c r="W8" s="1742"/>
      <c r="X8" s="1742"/>
      <c r="Y8" s="1742"/>
      <c r="Z8" s="1742"/>
      <c r="AA8" s="1742"/>
      <c r="AB8" s="1742"/>
      <c r="AC8" s="1742"/>
      <c r="AD8" s="1743"/>
      <c r="AE8" s="2323" t="s">
        <v>1535</v>
      </c>
      <c r="AF8" s="2324"/>
      <c r="AG8" s="2324"/>
      <c r="AH8" s="2324"/>
      <c r="AI8" s="2324"/>
      <c r="AJ8" s="2324"/>
      <c r="AK8" s="2324"/>
      <c r="AL8" s="2325"/>
      <c r="AM8" s="2323" t="s">
        <v>1535</v>
      </c>
      <c r="AN8" s="2324"/>
      <c r="AO8" s="2324"/>
      <c r="AP8" s="2324"/>
      <c r="AQ8" s="2324"/>
      <c r="AR8" s="2324"/>
      <c r="AS8" s="2324"/>
      <c r="AT8" s="2325"/>
      <c r="AU8" s="2323" t="s">
        <v>1535</v>
      </c>
      <c r="AV8" s="2324"/>
      <c r="AW8" s="2324"/>
      <c r="AX8" s="2324"/>
      <c r="AY8" s="2324"/>
      <c r="AZ8" s="2324"/>
      <c r="BA8" s="2324"/>
      <c r="BB8" s="2325"/>
      <c r="BC8" s="2323" t="s">
        <v>1535</v>
      </c>
      <c r="BD8" s="2324"/>
      <c r="BE8" s="2324"/>
      <c r="BF8" s="2324"/>
      <c r="BG8" s="2324"/>
      <c r="BH8" s="2324"/>
      <c r="BI8" s="2324"/>
      <c r="BJ8" s="2325"/>
      <c r="BK8" s="2323" t="s">
        <v>1535</v>
      </c>
      <c r="BL8" s="2324"/>
      <c r="BM8" s="2324"/>
      <c r="BN8" s="2324"/>
      <c r="BO8" s="2324"/>
      <c r="BP8" s="2324"/>
      <c r="BQ8" s="2324"/>
      <c r="BR8" s="2325"/>
      <c r="BS8" s="1963"/>
      <c r="BT8" s="1964"/>
      <c r="BU8" s="1964"/>
      <c r="BV8" s="1965"/>
      <c r="BW8" s="1751"/>
      <c r="BX8" s="1752"/>
    </row>
    <row r="9" spans="1:76" ht="13.5" customHeight="1">
      <c r="A9" s="1693" t="s">
        <v>1080</v>
      </c>
      <c r="B9" s="98" t="s">
        <v>1116</v>
      </c>
      <c r="C9" s="99"/>
      <c r="D9" s="99"/>
      <c r="E9" s="103"/>
      <c r="F9" s="1736" t="s">
        <v>1119</v>
      </c>
      <c r="G9" s="1736"/>
      <c r="H9" s="1737"/>
      <c r="I9" s="2329" t="s">
        <v>943</v>
      </c>
      <c r="J9" s="2330"/>
      <c r="K9" s="2330"/>
      <c r="L9" s="2330"/>
      <c r="M9" s="2330"/>
      <c r="N9" s="2330"/>
      <c r="O9" s="2330"/>
      <c r="P9" s="2330"/>
      <c r="Q9" s="2330"/>
      <c r="R9" s="2330"/>
      <c r="S9" s="2330"/>
      <c r="T9" s="2330"/>
      <c r="U9" s="2330"/>
      <c r="V9" s="2330"/>
      <c r="W9" s="2330"/>
      <c r="X9" s="2330"/>
      <c r="Y9" s="2330"/>
      <c r="Z9" s="2330"/>
      <c r="AA9" s="2330"/>
      <c r="AB9" s="2330"/>
      <c r="AC9" s="2330"/>
      <c r="AD9" s="2331"/>
      <c r="AE9" s="2326" t="str">
        <f>IFERROR(IF(VLOOKUP($AE$6,自己評価書!$B$35:$FY488,26,FALSE)="○","■","□"),"□")</f>
        <v>□</v>
      </c>
      <c r="AF9" s="2327"/>
      <c r="AG9" s="2327"/>
      <c r="AH9" s="2327"/>
      <c r="AI9" s="2327"/>
      <c r="AJ9" s="2327"/>
      <c r="AK9" s="2327"/>
      <c r="AL9" s="2328"/>
      <c r="AM9" s="2326" t="str">
        <f>IFERROR(IF(VLOOKUP($AM$6,自己評価書!$B$35:$FY488,26,FALSE)="○","■","□"),"□")</f>
        <v>□</v>
      </c>
      <c r="AN9" s="2327"/>
      <c r="AO9" s="2327"/>
      <c r="AP9" s="2327"/>
      <c r="AQ9" s="2327"/>
      <c r="AR9" s="2327"/>
      <c r="AS9" s="2327"/>
      <c r="AT9" s="2328"/>
      <c r="AU9" s="2326" t="str">
        <f>IFERROR(IF(VLOOKUP($AU$6,自己評価書!$B$35:$FY488,26,FALSE)="○","■","□"),"□")</f>
        <v>□</v>
      </c>
      <c r="AV9" s="2327"/>
      <c r="AW9" s="2327"/>
      <c r="AX9" s="2327"/>
      <c r="AY9" s="2327"/>
      <c r="AZ9" s="2327"/>
      <c r="BA9" s="2327"/>
      <c r="BB9" s="2328"/>
      <c r="BC9" s="2326" t="str">
        <f>IFERROR(IF(VLOOKUP($BC$6,自己評価書!$B$35:$FY488,26,FALSE)="○","■","□"),"□")</f>
        <v>□</v>
      </c>
      <c r="BD9" s="2327"/>
      <c r="BE9" s="2327"/>
      <c r="BF9" s="2327"/>
      <c r="BG9" s="2327"/>
      <c r="BH9" s="2327"/>
      <c r="BI9" s="2327"/>
      <c r="BJ9" s="2328"/>
      <c r="BK9" s="2326" t="str">
        <f>IFERROR(IF(VLOOKUP($BK$6,自己評価書!$B$35:$FY488,26,FALSE)="○","■","□"),"□")</f>
        <v>□</v>
      </c>
      <c r="BL9" s="2327"/>
      <c r="BM9" s="2327"/>
      <c r="BN9" s="2327"/>
      <c r="BO9" s="2327"/>
      <c r="BP9" s="2327"/>
      <c r="BQ9" s="2327"/>
      <c r="BR9" s="2328"/>
      <c r="BS9" s="104" t="s">
        <v>22</v>
      </c>
      <c r="BT9" s="18" t="s">
        <v>132</v>
      </c>
      <c r="BU9" s="99"/>
      <c r="BV9" s="100"/>
      <c r="BW9" s="105"/>
      <c r="BX9" s="106"/>
    </row>
    <row r="10" spans="1:76" ht="13.5" customHeight="1">
      <c r="A10" s="1694"/>
      <c r="B10" s="1645" t="s">
        <v>1117</v>
      </c>
      <c r="C10" s="1646"/>
      <c r="D10" s="1646"/>
      <c r="E10" s="2101"/>
      <c r="F10" s="1667"/>
      <c r="G10" s="1646"/>
      <c r="H10" s="1647"/>
      <c r="I10" s="1645" t="s">
        <v>1120</v>
      </c>
      <c r="J10" s="1646"/>
      <c r="K10" s="1646"/>
      <c r="L10" s="1647"/>
      <c r="M10" s="2332" t="s">
        <v>1047</v>
      </c>
      <c r="N10" s="2333"/>
      <c r="O10" s="2333"/>
      <c r="P10" s="2333"/>
      <c r="Q10" s="2333"/>
      <c r="R10" s="2333"/>
      <c r="S10" s="2333"/>
      <c r="T10" s="2333"/>
      <c r="U10" s="2333"/>
      <c r="V10" s="2333"/>
      <c r="W10" s="2333"/>
      <c r="X10" s="2333"/>
      <c r="Y10" s="2333"/>
      <c r="Z10" s="2333"/>
      <c r="AA10" s="2333"/>
      <c r="AB10" s="902"/>
      <c r="AC10" s="902"/>
      <c r="AD10" s="884"/>
      <c r="AE10" s="2350" t="str">
        <f>IFERROR(IF(VLOOKUP($AE$6,自己評価書!$B$35:$FY488,27,FALSE)="a.開放型廊下","■","□"),"□")</f>
        <v>□</v>
      </c>
      <c r="AF10" s="2351"/>
      <c r="AG10" s="2351"/>
      <c r="AH10" s="2351"/>
      <c r="AI10" s="2351"/>
      <c r="AJ10" s="2351"/>
      <c r="AK10" s="2351"/>
      <c r="AL10" s="2352"/>
      <c r="AM10" s="2350" t="str">
        <f>IFERROR(IF(VLOOKUP($AM$6,自己評価書!$B$35:$FY488,27,FALSE)="a.開放型廊下","■","□"),"□")</f>
        <v>□</v>
      </c>
      <c r="AN10" s="2351"/>
      <c r="AO10" s="2351"/>
      <c r="AP10" s="2351"/>
      <c r="AQ10" s="2351"/>
      <c r="AR10" s="2351"/>
      <c r="AS10" s="2351"/>
      <c r="AT10" s="2352"/>
      <c r="AU10" s="2350" t="str">
        <f>IFERROR(IF(VLOOKUP($AU$6,自己評価書!$B$35:$FY488,27,FALSE)="a.開放型廊下","■","□"),"□")</f>
        <v>□</v>
      </c>
      <c r="AV10" s="2351"/>
      <c r="AW10" s="2351"/>
      <c r="AX10" s="2351"/>
      <c r="AY10" s="2351"/>
      <c r="AZ10" s="2351"/>
      <c r="BA10" s="2351"/>
      <c r="BB10" s="2352"/>
      <c r="BC10" s="2350" t="str">
        <f>IFERROR(IF(VLOOKUP($BC$6,自己評価書!$BC$35:$FY488,27,FALSE)="a.開放型廊下","■","□"),"□")</f>
        <v>□</v>
      </c>
      <c r="BD10" s="2351"/>
      <c r="BE10" s="2351"/>
      <c r="BF10" s="2351"/>
      <c r="BG10" s="2351"/>
      <c r="BH10" s="2351"/>
      <c r="BI10" s="2351"/>
      <c r="BJ10" s="2352"/>
      <c r="BK10" s="2350" t="str">
        <f>IFERROR(IF(VLOOKUP($BK$6,自己評価書!$B$35:$FY488,27,FALSE)="a.開放型廊下","■","□"),"□")</f>
        <v>□</v>
      </c>
      <c r="BL10" s="2351"/>
      <c r="BM10" s="2351"/>
      <c r="BN10" s="2351"/>
      <c r="BO10" s="2351"/>
      <c r="BP10" s="2351"/>
      <c r="BQ10" s="2351"/>
      <c r="BR10" s="2352"/>
      <c r="BS10" s="16" t="s">
        <v>22</v>
      </c>
      <c r="BT10" s="208" t="s">
        <v>1541</v>
      </c>
      <c r="BU10" s="208"/>
      <c r="BV10" s="568"/>
      <c r="BW10" s="1746" t="s">
        <v>25</v>
      </c>
      <c r="BX10" s="1747"/>
    </row>
    <row r="11" spans="1:76" ht="13.5" customHeight="1">
      <c r="A11" s="1694"/>
      <c r="B11" s="2346" t="s">
        <v>1545</v>
      </c>
      <c r="C11" s="2347"/>
      <c r="D11" s="2347"/>
      <c r="E11" s="2348"/>
      <c r="F11" s="116"/>
      <c r="G11" s="116"/>
      <c r="H11" s="117"/>
      <c r="I11" s="36"/>
      <c r="J11" s="18"/>
      <c r="K11" s="18"/>
      <c r="L11" s="20"/>
      <c r="M11" s="2334" t="s">
        <v>1121</v>
      </c>
      <c r="N11" s="2335"/>
      <c r="O11" s="2335"/>
      <c r="P11" s="2335"/>
      <c r="Q11" s="2335"/>
      <c r="R11" s="2335"/>
      <c r="S11" s="2335"/>
      <c r="T11" s="2335"/>
      <c r="U11" s="2335"/>
      <c r="V11" s="2335"/>
      <c r="W11" s="2335"/>
      <c r="X11" s="2335"/>
      <c r="Y11" s="2335"/>
      <c r="Z11" s="2335"/>
      <c r="AA11" s="2335"/>
      <c r="AB11" s="873"/>
      <c r="AC11" s="873"/>
      <c r="AD11" s="880"/>
      <c r="AE11" s="2355" t="str">
        <f>IFERROR(IF(VLOOKUP($AE$6,自己評価書!$B$35:$FY488,27,FALSE)="b.自然排煙","■","□"),"□")</f>
        <v>□</v>
      </c>
      <c r="AF11" s="2356"/>
      <c r="AG11" s="2356"/>
      <c r="AH11" s="2356"/>
      <c r="AI11" s="2356"/>
      <c r="AJ11" s="2356"/>
      <c r="AK11" s="2356"/>
      <c r="AL11" s="2357"/>
      <c r="AM11" s="2355" t="str">
        <f>IFERROR(IF(VLOOKUP($AM$6,自己評価書!$B$35:$FY488,27,FALSE)="b.自然排煙","■","□"),"□")</f>
        <v>□</v>
      </c>
      <c r="AN11" s="2356"/>
      <c r="AO11" s="2356"/>
      <c r="AP11" s="2356"/>
      <c r="AQ11" s="2356"/>
      <c r="AR11" s="2356"/>
      <c r="AS11" s="2356"/>
      <c r="AT11" s="2357"/>
      <c r="AU11" s="2355" t="str">
        <f>IFERROR(IF(VLOOKUP($AU$6,自己評価書!$B$35:$FY488,27,FALSE)="b.自然排煙","■","□"),"□")</f>
        <v>□</v>
      </c>
      <c r="AV11" s="2356"/>
      <c r="AW11" s="2356"/>
      <c r="AX11" s="2356"/>
      <c r="AY11" s="2356"/>
      <c r="AZ11" s="2356"/>
      <c r="BA11" s="2356"/>
      <c r="BB11" s="2357"/>
      <c r="BC11" s="2355" t="str">
        <f>IFERROR(IF(VLOOKUP($BC$6,自己評価書!$B$35:$FY488,27,FALSE)="b.自然排煙","■","□"),"□")</f>
        <v>□</v>
      </c>
      <c r="BD11" s="2356"/>
      <c r="BE11" s="2356"/>
      <c r="BF11" s="2356"/>
      <c r="BG11" s="2356"/>
      <c r="BH11" s="2356"/>
      <c r="BI11" s="2356"/>
      <c r="BJ11" s="2357"/>
      <c r="BK11" s="2355" t="str">
        <f>IFERROR(IF(VLOOKUP($BK$6,自己評価書!$B$35:$FY488,27,FALSE)="b.自然排煙","■","□"),"□")</f>
        <v>□</v>
      </c>
      <c r="BL11" s="2356"/>
      <c r="BM11" s="2356"/>
      <c r="BN11" s="2356"/>
      <c r="BO11" s="2356"/>
      <c r="BP11" s="2356"/>
      <c r="BQ11" s="2356"/>
      <c r="BR11" s="2357"/>
      <c r="BS11" s="16" t="s">
        <v>22</v>
      </c>
      <c r="BT11" s="113" t="s">
        <v>1542</v>
      </c>
      <c r="BU11" s="18"/>
      <c r="BV11" s="20"/>
      <c r="BW11" s="1746"/>
      <c r="BX11" s="1747"/>
    </row>
    <row r="12" spans="1:76" ht="13.5" customHeight="1">
      <c r="A12" s="1694"/>
      <c r="B12" s="2346" t="s">
        <v>1546</v>
      </c>
      <c r="C12" s="2347"/>
      <c r="D12" s="2347"/>
      <c r="E12" s="2348"/>
      <c r="F12" s="116"/>
      <c r="G12" s="116"/>
      <c r="H12" s="117"/>
      <c r="I12" s="867"/>
      <c r="J12" s="841"/>
      <c r="K12" s="841"/>
      <c r="L12" s="868"/>
      <c r="M12" s="2338" t="s">
        <v>1048</v>
      </c>
      <c r="N12" s="2339"/>
      <c r="O12" s="2339"/>
      <c r="P12" s="2339"/>
      <c r="Q12" s="2339"/>
      <c r="R12" s="2339"/>
      <c r="S12" s="2339"/>
      <c r="T12" s="2339"/>
      <c r="U12" s="2339"/>
      <c r="V12" s="2339"/>
      <c r="W12" s="2339"/>
      <c r="X12" s="2339"/>
      <c r="Y12" s="2339"/>
      <c r="Z12" s="2339"/>
      <c r="AA12" s="2339"/>
      <c r="AB12" s="873"/>
      <c r="AC12" s="873"/>
      <c r="AD12" s="880"/>
      <c r="AE12" s="2355" t="str">
        <f>IFERROR(IF(VLOOKUP($AE$6,自己評価書!$B$35:$FY488,27,FALSE)="c.機械排煙(一般)","■","□"),"□")</f>
        <v>□</v>
      </c>
      <c r="AF12" s="2356"/>
      <c r="AG12" s="2356"/>
      <c r="AH12" s="2356"/>
      <c r="AI12" s="2356"/>
      <c r="AJ12" s="2356"/>
      <c r="AK12" s="2356"/>
      <c r="AL12" s="2357"/>
      <c r="AM12" s="2355" t="str">
        <f>IFERROR(IF(VLOOKUP($AM$6,自己評価書!$B$35:$FY488,27,FALSE)="c.機械排煙(一般)","■","□"),"□")</f>
        <v>□</v>
      </c>
      <c r="AN12" s="2356"/>
      <c r="AO12" s="2356"/>
      <c r="AP12" s="2356"/>
      <c r="AQ12" s="2356"/>
      <c r="AR12" s="2356"/>
      <c r="AS12" s="2356"/>
      <c r="AT12" s="2357"/>
      <c r="AU12" s="2355" t="str">
        <f>IFERROR(IF(VLOOKUP($AU$6,自己評価書!$B$35:$FY488,27,FALSE)="c.機械排煙(一般)","■","□"),"□")</f>
        <v>□</v>
      </c>
      <c r="AV12" s="2356"/>
      <c r="AW12" s="2356"/>
      <c r="AX12" s="2356"/>
      <c r="AY12" s="2356"/>
      <c r="AZ12" s="2356"/>
      <c r="BA12" s="2356"/>
      <c r="BB12" s="2357"/>
      <c r="BC12" s="2355" t="str">
        <f>IFERROR(IF(VLOOKUP($BC$6,自己評価書!$B$35:$FY488,27,FALSE)="c.機械排煙(一般)","■","□"),"□")</f>
        <v>□</v>
      </c>
      <c r="BD12" s="2356"/>
      <c r="BE12" s="2356"/>
      <c r="BF12" s="2356"/>
      <c r="BG12" s="2356"/>
      <c r="BH12" s="2356"/>
      <c r="BI12" s="2356"/>
      <c r="BJ12" s="2357"/>
      <c r="BK12" s="2355" t="str">
        <f>IFERROR(IF(VLOOKUP($BK$6,自己評価書!$B$35:$FY488,27,FALSE)="c.機械排煙(一般)","■","□"),"□")</f>
        <v>□</v>
      </c>
      <c r="BL12" s="2356"/>
      <c r="BM12" s="2356"/>
      <c r="BN12" s="2356"/>
      <c r="BO12" s="2356"/>
      <c r="BP12" s="2356"/>
      <c r="BQ12" s="2356"/>
      <c r="BR12" s="2357"/>
      <c r="BS12" s="16" t="s">
        <v>22</v>
      </c>
      <c r="BT12" s="1641"/>
      <c r="BU12" s="1641"/>
      <c r="BV12" s="1642"/>
      <c r="BW12" s="1744" t="s">
        <v>27</v>
      </c>
      <c r="BX12" s="1745"/>
    </row>
    <row r="13" spans="1:76" ht="13.5" customHeight="1">
      <c r="A13" s="1694"/>
      <c r="B13" s="2346" t="s">
        <v>1118</v>
      </c>
      <c r="C13" s="2347"/>
      <c r="D13" s="2347"/>
      <c r="E13" s="2348"/>
      <c r="F13" s="116"/>
      <c r="G13" s="116"/>
      <c r="H13" s="117"/>
      <c r="I13" s="867"/>
      <c r="J13" s="841"/>
      <c r="K13" s="841"/>
      <c r="L13" s="868"/>
      <c r="M13" s="2338" t="s">
        <v>1122</v>
      </c>
      <c r="N13" s="2339"/>
      <c r="O13" s="2339"/>
      <c r="P13" s="2339"/>
      <c r="Q13" s="2339"/>
      <c r="R13" s="2339"/>
      <c r="S13" s="2339"/>
      <c r="T13" s="2339"/>
      <c r="U13" s="2339"/>
      <c r="V13" s="2339"/>
      <c r="W13" s="2339"/>
      <c r="X13" s="2339"/>
      <c r="Y13" s="2339"/>
      <c r="Z13" s="2339"/>
      <c r="AA13" s="2339"/>
      <c r="AB13" s="873"/>
      <c r="AC13" s="873"/>
      <c r="AD13" s="880"/>
      <c r="AE13" s="2355" t="str">
        <f>IFERROR(IF(VLOOKUP($AE$6,自己評価書!$B$35:$FY488,27,FALSE)="d.機械排煙(加圧式)","■","□"),"□")</f>
        <v>□</v>
      </c>
      <c r="AF13" s="2356"/>
      <c r="AG13" s="2356"/>
      <c r="AH13" s="2356"/>
      <c r="AI13" s="2356"/>
      <c r="AJ13" s="2356"/>
      <c r="AK13" s="2356"/>
      <c r="AL13" s="2357"/>
      <c r="AM13" s="2355" t="str">
        <f>IFERROR(IF(VLOOKUP($AM$6,自己評価書!$B$35:$FY488,27,FALSE)="d.機械排煙(加圧式)","■","□"),"□")</f>
        <v>□</v>
      </c>
      <c r="AN13" s="2356"/>
      <c r="AO13" s="2356"/>
      <c r="AP13" s="2356"/>
      <c r="AQ13" s="2356"/>
      <c r="AR13" s="2356"/>
      <c r="AS13" s="2356"/>
      <c r="AT13" s="2357"/>
      <c r="AU13" s="2355" t="str">
        <f>IFERROR(IF(VLOOKUP($AU$6,自己評価書!$B$35:$FY488,27,FALSE)="d.機械排煙(加圧式)","■","□"),"□")</f>
        <v>□</v>
      </c>
      <c r="AV13" s="2356"/>
      <c r="AW13" s="2356"/>
      <c r="AX13" s="2356"/>
      <c r="AY13" s="2356"/>
      <c r="AZ13" s="2356"/>
      <c r="BA13" s="2356"/>
      <c r="BB13" s="2357"/>
      <c r="BC13" s="2355" t="str">
        <f>IFERROR(IF(VLOOKUP($BC$6,自己評価書!$B$35:$FY488,27,FALSE)="d.機械排煙(加圧式)","■","□"),"□")</f>
        <v>□</v>
      </c>
      <c r="BD13" s="2356"/>
      <c r="BE13" s="2356"/>
      <c r="BF13" s="2356"/>
      <c r="BG13" s="2356"/>
      <c r="BH13" s="2356"/>
      <c r="BI13" s="2356"/>
      <c r="BJ13" s="2357"/>
      <c r="BK13" s="2355" t="str">
        <f>IFERROR(IF(VLOOKUP($BK$6,自己評価書!$B$35:$FY488,27,FALSE)="d.機械排煙(加圧式)","■","□"),"□")</f>
        <v>□</v>
      </c>
      <c r="BL13" s="2356"/>
      <c r="BM13" s="2356"/>
      <c r="BN13" s="2356"/>
      <c r="BO13" s="2356"/>
      <c r="BP13" s="2356"/>
      <c r="BQ13" s="2356"/>
      <c r="BR13" s="2357"/>
      <c r="BS13" s="16" t="s">
        <v>22</v>
      </c>
      <c r="BT13" s="1641"/>
      <c r="BU13" s="1641"/>
      <c r="BV13" s="1642"/>
      <c r="BW13" s="210"/>
      <c r="BX13" s="403"/>
    </row>
    <row r="14" spans="1:76">
      <c r="A14" s="1694"/>
      <c r="B14" s="1650"/>
      <c r="C14" s="1651"/>
      <c r="D14" s="1651"/>
      <c r="E14" s="2116"/>
      <c r="F14" s="116"/>
      <c r="G14" s="116"/>
      <c r="H14" s="117"/>
      <c r="I14" s="122"/>
      <c r="J14" s="116"/>
      <c r="K14" s="116"/>
      <c r="L14" s="117"/>
      <c r="M14" s="2353" t="s">
        <v>822</v>
      </c>
      <c r="N14" s="2354"/>
      <c r="O14" s="2354"/>
      <c r="P14" s="2354"/>
      <c r="Q14" s="2354"/>
      <c r="R14" s="2354"/>
      <c r="S14" s="2354"/>
      <c r="T14" s="2354"/>
      <c r="U14" s="2354"/>
      <c r="V14" s="2354"/>
      <c r="W14" s="2354"/>
      <c r="X14" s="2354"/>
      <c r="Y14" s="2354"/>
      <c r="Z14" s="2354"/>
      <c r="AA14" s="2354"/>
      <c r="AB14" s="889"/>
      <c r="AC14" s="889"/>
      <c r="AD14" s="880"/>
      <c r="AE14" s="2355" t="str">
        <f>IFERROR(IF(VLOOKUP($AE$6,自己評価書!$B$35:$FY488,27,FALSE)="e.その他","■","□"),"□")</f>
        <v>□</v>
      </c>
      <c r="AF14" s="2356"/>
      <c r="AG14" s="2356"/>
      <c r="AH14" s="2356"/>
      <c r="AI14" s="2356"/>
      <c r="AJ14" s="2356"/>
      <c r="AK14" s="2356"/>
      <c r="AL14" s="2357"/>
      <c r="AM14" s="2355" t="str">
        <f>IFERROR(IF(VLOOKUP($AM$6,自己評価書!$B$35:$FY488,27,FALSE)="e.その他","■","□"),"□")</f>
        <v>□</v>
      </c>
      <c r="AN14" s="2356"/>
      <c r="AO14" s="2356"/>
      <c r="AP14" s="2356"/>
      <c r="AQ14" s="2356"/>
      <c r="AR14" s="2356"/>
      <c r="AS14" s="2356"/>
      <c r="AT14" s="2357"/>
      <c r="AU14" s="2355" t="str">
        <f>IFERROR(IF(VLOOKUP($AU$6,自己評価書!$B$35:$FY488,27,FALSE)="e.その他","■","□"),"□")</f>
        <v>□</v>
      </c>
      <c r="AV14" s="2356"/>
      <c r="AW14" s="2356"/>
      <c r="AX14" s="2356"/>
      <c r="AY14" s="2356"/>
      <c r="AZ14" s="2356"/>
      <c r="BA14" s="2356"/>
      <c r="BB14" s="2357"/>
      <c r="BC14" s="2355" t="str">
        <f>IFERROR(IF(VLOOKUP($BC$6,自己評価書!$B$35:$FY488,27,FALSE)="e.その他","■","□"),"□")</f>
        <v>□</v>
      </c>
      <c r="BD14" s="2356"/>
      <c r="BE14" s="2356"/>
      <c r="BF14" s="2356"/>
      <c r="BG14" s="2356"/>
      <c r="BH14" s="2356"/>
      <c r="BI14" s="2356"/>
      <c r="BJ14" s="2357"/>
      <c r="BK14" s="2355" t="str">
        <f>IFERROR(IF(VLOOKUP($BK$6,自己評価書!$B$35:$FY488,27,FALSE)="e.その他","■","□"),"□")</f>
        <v>□</v>
      </c>
      <c r="BL14" s="2356"/>
      <c r="BM14" s="2356"/>
      <c r="BN14" s="2356"/>
      <c r="BO14" s="2356"/>
      <c r="BP14" s="2356"/>
      <c r="BQ14" s="2356"/>
      <c r="BR14" s="2357"/>
      <c r="BS14" s="114"/>
      <c r="BT14" s="107"/>
      <c r="BU14" s="18"/>
      <c r="BV14" s="20"/>
      <c r="BW14" s="210"/>
      <c r="BX14" s="403"/>
    </row>
    <row r="15" spans="1:76" ht="14.25" thickBot="1">
      <c r="A15" s="1695"/>
      <c r="B15" s="1963"/>
      <c r="C15" s="1964"/>
      <c r="D15" s="1964"/>
      <c r="E15" s="2349"/>
      <c r="F15" s="2025" t="s">
        <v>1061</v>
      </c>
      <c r="G15" s="1742"/>
      <c r="H15" s="1742"/>
      <c r="I15" s="1742"/>
      <c r="J15" s="1742"/>
      <c r="K15" s="1742"/>
      <c r="L15" s="1742"/>
      <c r="M15" s="1742"/>
      <c r="N15" s="1742"/>
      <c r="O15" s="1742"/>
      <c r="P15" s="1742"/>
      <c r="Q15" s="1742"/>
      <c r="R15" s="1742"/>
      <c r="S15" s="1742"/>
      <c r="T15" s="1742"/>
      <c r="U15" s="1742"/>
      <c r="V15" s="1742"/>
      <c r="W15" s="1742"/>
      <c r="X15" s="1742"/>
      <c r="Y15" s="1742"/>
      <c r="Z15" s="1742"/>
      <c r="AA15" s="1742"/>
      <c r="AB15" s="1741" t="s">
        <v>1062</v>
      </c>
      <c r="AC15" s="1742"/>
      <c r="AD15" s="1743"/>
      <c r="AE15" s="1741" t="s">
        <v>1123</v>
      </c>
      <c r="AF15" s="1742"/>
      <c r="AG15" s="1742"/>
      <c r="AH15" s="1742"/>
      <c r="AI15" s="1742"/>
      <c r="AJ15" s="1742"/>
      <c r="AK15" s="1742"/>
      <c r="AL15" s="1742"/>
      <c r="AM15" s="1742"/>
      <c r="AN15" s="1742"/>
      <c r="AO15" s="1742"/>
      <c r="AP15" s="1742"/>
      <c r="AQ15" s="1742"/>
      <c r="AR15" s="1742"/>
      <c r="AS15" s="1742"/>
      <c r="AT15" s="1742"/>
      <c r="AU15" s="1742"/>
      <c r="AV15" s="1742"/>
      <c r="AW15" s="1742"/>
      <c r="AX15" s="1742"/>
      <c r="AY15" s="1742"/>
      <c r="AZ15" s="1742"/>
      <c r="BA15" s="1742"/>
      <c r="BB15" s="1742"/>
      <c r="BC15" s="1742"/>
      <c r="BD15" s="1742"/>
      <c r="BE15" s="1742"/>
      <c r="BF15" s="1742"/>
      <c r="BG15" s="1742"/>
      <c r="BH15" s="1742"/>
      <c r="BI15" s="1742"/>
      <c r="BJ15" s="1742"/>
      <c r="BK15" s="1742"/>
      <c r="BL15" s="1742"/>
      <c r="BM15" s="1742"/>
      <c r="BN15" s="1742"/>
      <c r="BO15" s="1742"/>
      <c r="BP15" s="1742"/>
      <c r="BQ15" s="1742"/>
      <c r="BR15" s="1743"/>
      <c r="BS15" s="156"/>
      <c r="BT15" s="154"/>
      <c r="BU15" s="150"/>
      <c r="BV15" s="151"/>
      <c r="BW15" s="156"/>
      <c r="BX15" s="157"/>
    </row>
    <row r="23" spans="46:46">
      <c r="AT23" s="226"/>
    </row>
  </sheetData>
  <sheetProtection algorithmName="SHA-512" hashValue="qQPPYnUObuukb189SmY1MRZQ46B2z6w6dUAOJ6ljbZQC1vsHdSOAeAYbt5IsVfi8OalG5RzA6EMbi3ZDOYHYiQ==" saltValue="UNRSTsqtyMOZ49wmd7A5zg==" spinCount="100000" sheet="1" objects="1" scenarios="1"/>
  <mergeCells count="94">
    <mergeCell ref="BC14:BJ14"/>
    <mergeCell ref="BK14:BR14"/>
    <mergeCell ref="BK12:BR12"/>
    <mergeCell ref="AU13:BB13"/>
    <mergeCell ref="BC13:BJ13"/>
    <mergeCell ref="BK13:BR13"/>
    <mergeCell ref="BW12:BX12"/>
    <mergeCell ref="B12:E12"/>
    <mergeCell ref="BW10:BX11"/>
    <mergeCell ref="B11:E11"/>
    <mergeCell ref="AE11:AL11"/>
    <mergeCell ref="AM11:AT11"/>
    <mergeCell ref="AU11:BB11"/>
    <mergeCell ref="BC11:BJ11"/>
    <mergeCell ref="BK11:BR11"/>
    <mergeCell ref="F10:H10"/>
    <mergeCell ref="B10:E10"/>
    <mergeCell ref="I10:L10"/>
    <mergeCell ref="AE10:AL10"/>
    <mergeCell ref="AM10:AT10"/>
    <mergeCell ref="M10:AA10"/>
    <mergeCell ref="M11:AA11"/>
    <mergeCell ref="BC10:BJ10"/>
    <mergeCell ref="BK10:BR10"/>
    <mergeCell ref="I9:AD9"/>
    <mergeCell ref="F15:AA15"/>
    <mergeCell ref="AB15:AD15"/>
    <mergeCell ref="AE14:AL14"/>
    <mergeCell ref="AE15:BR15"/>
    <mergeCell ref="M12:AA12"/>
    <mergeCell ref="AE12:AL12"/>
    <mergeCell ref="AM12:AT12"/>
    <mergeCell ref="AU12:BB12"/>
    <mergeCell ref="BC12:BJ12"/>
    <mergeCell ref="AE13:AL13"/>
    <mergeCell ref="AM13:AT13"/>
    <mergeCell ref="AM14:AT14"/>
    <mergeCell ref="AU14:BB14"/>
    <mergeCell ref="AU10:BB10"/>
    <mergeCell ref="A9:A15"/>
    <mergeCell ref="F9:H9"/>
    <mergeCell ref="AE9:AL9"/>
    <mergeCell ref="AM9:AT9"/>
    <mergeCell ref="AU9:BB9"/>
    <mergeCell ref="M13:AA13"/>
    <mergeCell ref="M14:AA14"/>
    <mergeCell ref="BW7:BX8"/>
    <mergeCell ref="B8:E8"/>
    <mergeCell ref="F8:H8"/>
    <mergeCell ref="I8:L8"/>
    <mergeCell ref="M8:AD8"/>
    <mergeCell ref="B7:E7"/>
    <mergeCell ref="F7:H7"/>
    <mergeCell ref="I7:AD7"/>
    <mergeCell ref="BO7:BP7"/>
    <mergeCell ref="BQ7:BR7"/>
    <mergeCell ref="BK8:BR8"/>
    <mergeCell ref="BG7:BH7"/>
    <mergeCell ref="BI7:BJ7"/>
    <mergeCell ref="BC8:BJ8"/>
    <mergeCell ref="BK7:BL7"/>
    <mergeCell ref="BM7:BN7"/>
    <mergeCell ref="A2:O2"/>
    <mergeCell ref="P2:AO2"/>
    <mergeCell ref="BC9:BJ9"/>
    <mergeCell ref="BK9:BR9"/>
    <mergeCell ref="BS7:BV8"/>
    <mergeCell ref="AE5:BR5"/>
    <mergeCell ref="AE6:AL6"/>
    <mergeCell ref="AM6:AT6"/>
    <mergeCell ref="AU6:BB6"/>
    <mergeCell ref="BC6:BJ6"/>
    <mergeCell ref="BK6:BR6"/>
    <mergeCell ref="AY7:AZ7"/>
    <mergeCell ref="BA7:BB7"/>
    <mergeCell ref="AU8:BB8"/>
    <mergeCell ref="BC7:BD7"/>
    <mergeCell ref="BE7:BF7"/>
    <mergeCell ref="BT12:BV12"/>
    <mergeCell ref="BT13:BV13"/>
    <mergeCell ref="B13:E13"/>
    <mergeCell ref="B14:E15"/>
    <mergeCell ref="AE7:AF7"/>
    <mergeCell ref="AG7:AH7"/>
    <mergeCell ref="AI7:AJ7"/>
    <mergeCell ref="AK7:AL7"/>
    <mergeCell ref="AE8:AL8"/>
    <mergeCell ref="AM7:AN7"/>
    <mergeCell ref="AO7:AP7"/>
    <mergeCell ref="AQ7:AR7"/>
    <mergeCell ref="AS7:AT7"/>
    <mergeCell ref="AM8:AT8"/>
    <mergeCell ref="AU7:AV7"/>
    <mergeCell ref="AW7:AX7"/>
  </mergeCells>
  <phoneticPr fontId="3"/>
  <dataValidations count="3">
    <dataValidation type="list" showInputMessage="1" showErrorMessage="1" sqref="BS9:BS13" xr:uid="{43F95ECD-F858-43BE-8898-A424405F0347}">
      <formula1>"□,■"</formula1>
    </dataValidation>
    <dataValidation type="list" allowBlank="1" showInputMessage="1" showErrorMessage="1" sqref="BW12:BX12" xr:uid="{E3779626-C62B-4B2B-B227-18691635174D}">
      <formula1>"□,■"</formula1>
    </dataValidation>
    <dataValidation type="list" allowBlank="1" showInputMessage="1" showErrorMessage="1" sqref="AE8 AM8 AU8 BC8 BK8" xr:uid="{71E360CB-5E13-44EE-8F09-0B912A2FD825}">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rowBreaks count="1" manualBreakCount="1">
    <brk id="15" max="76"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87DC3-851C-4AB0-A9BB-C32E432C04CA}">
  <sheetPr>
    <tabColor rgb="FFFFFF00"/>
    <pageSetUpPr fitToPage="1"/>
  </sheetPr>
  <dimension ref="A1:BX27"/>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1134</v>
      </c>
    </row>
    <row r="2" spans="1:76"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A4" s="8"/>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05" t="s">
        <v>1063</v>
      </c>
      <c r="AF5" s="1739"/>
      <c r="AG5" s="1739"/>
      <c r="AH5" s="1739"/>
      <c r="AI5" s="1739"/>
      <c r="AJ5" s="1739"/>
      <c r="AK5" s="1739"/>
      <c r="AL5" s="1739"/>
      <c r="AM5" s="1739"/>
      <c r="AN5" s="1739"/>
      <c r="AO5" s="1739"/>
      <c r="AP5" s="1739"/>
      <c r="AQ5" s="1739"/>
      <c r="AR5" s="1739"/>
      <c r="AS5" s="1739"/>
      <c r="AT5" s="1739"/>
      <c r="AU5" s="1739"/>
      <c r="AV5" s="1739"/>
      <c r="AW5" s="1739"/>
      <c r="AX5" s="1739"/>
      <c r="AY5" s="1739"/>
      <c r="AZ5" s="1739"/>
      <c r="BA5" s="1739"/>
      <c r="BB5" s="1739"/>
      <c r="BC5" s="1739"/>
      <c r="BD5" s="1739"/>
      <c r="BE5" s="1739"/>
      <c r="BF5" s="1739"/>
      <c r="BG5" s="1739"/>
      <c r="BH5" s="1739"/>
      <c r="BI5" s="1739"/>
      <c r="BJ5" s="1739"/>
      <c r="BK5" s="1739"/>
      <c r="BL5" s="1739"/>
      <c r="BM5" s="1739"/>
      <c r="BN5" s="1739"/>
      <c r="BO5" s="1739"/>
      <c r="BP5" s="1739"/>
      <c r="BQ5" s="1739"/>
      <c r="BR5" s="2306"/>
    </row>
    <row r="6" spans="1:76" ht="27" customHeight="1" thickBot="1">
      <c r="A6" s="1075" t="s">
        <v>1550</v>
      </c>
      <c r="AE6" s="2320">
        <v>101</v>
      </c>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1"/>
      <c r="BC6" s="2321"/>
      <c r="BD6" s="2321"/>
      <c r="BE6" s="2321"/>
      <c r="BF6" s="2321"/>
      <c r="BG6" s="2321"/>
      <c r="BH6" s="2321"/>
      <c r="BI6" s="2321"/>
      <c r="BJ6" s="2321"/>
      <c r="BK6" s="2321"/>
      <c r="BL6" s="2321"/>
      <c r="BM6" s="2321"/>
      <c r="BN6" s="2321"/>
      <c r="BO6" s="2321"/>
      <c r="BP6" s="2321"/>
      <c r="BQ6" s="2321"/>
      <c r="BR6" s="2322"/>
    </row>
    <row r="7" spans="1:76" ht="27" customHeight="1">
      <c r="A7" s="158"/>
      <c r="B7" s="1772" t="s">
        <v>8</v>
      </c>
      <c r="C7" s="1736"/>
      <c r="D7" s="1736"/>
      <c r="E7" s="2081"/>
      <c r="F7" s="1736" t="s">
        <v>11</v>
      </c>
      <c r="G7" s="1736"/>
      <c r="H7" s="1737"/>
      <c r="I7" s="1738" t="s">
        <v>12</v>
      </c>
      <c r="J7" s="1739"/>
      <c r="K7" s="1739"/>
      <c r="L7" s="1739"/>
      <c r="M7" s="1739"/>
      <c r="N7" s="1739"/>
      <c r="O7" s="1739"/>
      <c r="P7" s="1739"/>
      <c r="Q7" s="1739"/>
      <c r="R7" s="1739"/>
      <c r="S7" s="1739"/>
      <c r="T7" s="1739"/>
      <c r="U7" s="1739"/>
      <c r="V7" s="1739"/>
      <c r="W7" s="1739"/>
      <c r="X7" s="1739"/>
      <c r="Y7" s="1739"/>
      <c r="Z7" s="1739"/>
      <c r="AA7" s="1739"/>
      <c r="AB7" s="1739"/>
      <c r="AC7" s="1739"/>
      <c r="AD7" s="1740"/>
      <c r="AE7" s="2084"/>
      <c r="AF7" s="2084"/>
      <c r="AG7" s="2084"/>
      <c r="AH7" s="2084"/>
      <c r="AI7" s="2084"/>
      <c r="AJ7" s="2084"/>
      <c r="AK7" s="2084"/>
      <c r="AL7" s="2084"/>
      <c r="AM7" s="2084"/>
      <c r="AN7" s="2084"/>
      <c r="AO7" s="2084"/>
      <c r="AP7" s="2084"/>
      <c r="AQ7" s="2084"/>
      <c r="AR7" s="2084"/>
      <c r="AS7" s="2084"/>
      <c r="AT7" s="2084"/>
      <c r="AU7" s="2084"/>
      <c r="AV7" s="2084"/>
      <c r="AW7" s="2084"/>
      <c r="AX7" s="2084"/>
      <c r="AY7" s="2084"/>
      <c r="AZ7" s="2084"/>
      <c r="BA7" s="2084"/>
      <c r="BB7" s="2084"/>
      <c r="BC7" s="2084"/>
      <c r="BD7" s="2084"/>
      <c r="BE7" s="2084"/>
      <c r="BF7" s="2084"/>
      <c r="BG7" s="2084"/>
      <c r="BH7" s="2084"/>
      <c r="BI7" s="2084"/>
      <c r="BJ7" s="2084"/>
      <c r="BK7" s="2084"/>
      <c r="BL7" s="2084"/>
      <c r="BM7" s="2084"/>
      <c r="BN7" s="2084"/>
      <c r="BO7" s="2084"/>
      <c r="BP7" s="2084"/>
      <c r="BQ7" s="2084"/>
      <c r="BR7" s="2084"/>
      <c r="BS7" s="1696" t="s">
        <v>17</v>
      </c>
      <c r="BT7" s="1688"/>
      <c r="BU7" s="1688"/>
      <c r="BV7" s="1689"/>
      <c r="BW7" s="1749" t="s">
        <v>13</v>
      </c>
      <c r="BX7" s="1750"/>
    </row>
    <row r="8" spans="1:76" ht="27" customHeight="1" thickBot="1">
      <c r="A8" s="159"/>
      <c r="B8" s="1775" t="s">
        <v>14</v>
      </c>
      <c r="C8" s="1673"/>
      <c r="D8" s="1673"/>
      <c r="E8" s="2088"/>
      <c r="F8" s="1673" t="s">
        <v>15</v>
      </c>
      <c r="G8" s="1673"/>
      <c r="H8" s="1674"/>
      <c r="I8" s="1675" t="s">
        <v>15</v>
      </c>
      <c r="J8" s="1676"/>
      <c r="K8" s="1676"/>
      <c r="L8" s="1677"/>
      <c r="M8" s="1741" t="s">
        <v>16</v>
      </c>
      <c r="N8" s="1742"/>
      <c r="O8" s="1742"/>
      <c r="P8" s="1742"/>
      <c r="Q8" s="1742"/>
      <c r="R8" s="1742"/>
      <c r="S8" s="1742"/>
      <c r="T8" s="1742"/>
      <c r="U8" s="1742"/>
      <c r="V8" s="1742"/>
      <c r="W8" s="1742"/>
      <c r="X8" s="1742"/>
      <c r="Y8" s="1742"/>
      <c r="Z8" s="1742"/>
      <c r="AA8" s="1742"/>
      <c r="AB8" s="1742"/>
      <c r="AC8" s="1742"/>
      <c r="AD8" s="1743"/>
      <c r="AE8" s="2323" t="s">
        <v>1535</v>
      </c>
      <c r="AF8" s="2324"/>
      <c r="AG8" s="2324"/>
      <c r="AH8" s="2324"/>
      <c r="AI8" s="2324"/>
      <c r="AJ8" s="2324"/>
      <c r="AK8" s="2324"/>
      <c r="AL8" s="2325"/>
      <c r="AM8" s="2323" t="s">
        <v>1535</v>
      </c>
      <c r="AN8" s="2324"/>
      <c r="AO8" s="2324"/>
      <c r="AP8" s="2324"/>
      <c r="AQ8" s="2324"/>
      <c r="AR8" s="2324"/>
      <c r="AS8" s="2324"/>
      <c r="AT8" s="2325"/>
      <c r="AU8" s="2323" t="s">
        <v>1535</v>
      </c>
      <c r="AV8" s="2324"/>
      <c r="AW8" s="2324"/>
      <c r="AX8" s="2324"/>
      <c r="AY8" s="2324"/>
      <c r="AZ8" s="2324"/>
      <c r="BA8" s="2324"/>
      <c r="BB8" s="2325"/>
      <c r="BC8" s="2323" t="s">
        <v>1535</v>
      </c>
      <c r="BD8" s="2324"/>
      <c r="BE8" s="2324"/>
      <c r="BF8" s="2324"/>
      <c r="BG8" s="2324"/>
      <c r="BH8" s="2324"/>
      <c r="BI8" s="2324"/>
      <c r="BJ8" s="2325"/>
      <c r="BK8" s="2323" t="s">
        <v>1535</v>
      </c>
      <c r="BL8" s="2324"/>
      <c r="BM8" s="2324"/>
      <c r="BN8" s="2324"/>
      <c r="BO8" s="2324"/>
      <c r="BP8" s="2324"/>
      <c r="BQ8" s="2324"/>
      <c r="BR8" s="2325"/>
      <c r="BS8" s="1963"/>
      <c r="BT8" s="1964"/>
      <c r="BU8" s="1964"/>
      <c r="BV8" s="1965"/>
      <c r="BW8" s="1751"/>
      <c r="BX8" s="1752"/>
    </row>
    <row r="9" spans="1:76" ht="13.5" customHeight="1">
      <c r="A9" s="1693" t="s">
        <v>1080</v>
      </c>
      <c r="B9" s="98" t="s">
        <v>1116</v>
      </c>
      <c r="C9" s="99"/>
      <c r="D9" s="99"/>
      <c r="E9" s="103"/>
      <c r="F9" s="1736" t="s">
        <v>1124</v>
      </c>
      <c r="G9" s="1736"/>
      <c r="H9" s="1737"/>
      <c r="I9" s="2329" t="s">
        <v>943</v>
      </c>
      <c r="J9" s="2330"/>
      <c r="K9" s="2330"/>
      <c r="L9" s="2330"/>
      <c r="M9" s="2330"/>
      <c r="N9" s="2330"/>
      <c r="O9" s="2330"/>
      <c r="P9" s="2330"/>
      <c r="Q9" s="2330"/>
      <c r="R9" s="2330"/>
      <c r="S9" s="2330"/>
      <c r="T9" s="2330"/>
      <c r="U9" s="2330"/>
      <c r="V9" s="2330"/>
      <c r="W9" s="2330"/>
      <c r="X9" s="2330"/>
      <c r="Y9" s="2330"/>
      <c r="Z9" s="2330"/>
      <c r="AA9" s="2330"/>
      <c r="AB9" s="2330"/>
      <c r="AC9" s="2330"/>
      <c r="AD9" s="2331"/>
      <c r="AE9" s="2326" t="str">
        <f>IFERROR(IF(VLOOKUP($AE$6,自己評価書!$B$35:$FY488,26,FALSE)="○","■","□"),"□")</f>
        <v>□</v>
      </c>
      <c r="AF9" s="2327"/>
      <c r="AG9" s="2327"/>
      <c r="AH9" s="2327"/>
      <c r="AI9" s="2327"/>
      <c r="AJ9" s="2327"/>
      <c r="AK9" s="2327"/>
      <c r="AL9" s="2328"/>
      <c r="AM9" s="2326" t="str">
        <f>IFERROR(IF(VLOOKUP($AM$6,自己評価書!$B$35:$FY488,26,FALSE)="○","■","□"),"□")</f>
        <v>□</v>
      </c>
      <c r="AN9" s="2327"/>
      <c r="AO9" s="2327"/>
      <c r="AP9" s="2327"/>
      <c r="AQ9" s="2327"/>
      <c r="AR9" s="2327"/>
      <c r="AS9" s="2327"/>
      <c r="AT9" s="2328"/>
      <c r="AU9" s="2326" t="str">
        <f>IFERROR(IF(VLOOKUP($AU$6,自己評価書!$B$35:$FY488,26,FALSE)="○","■","□"),"□")</f>
        <v>□</v>
      </c>
      <c r="AV9" s="2327"/>
      <c r="AW9" s="2327"/>
      <c r="AX9" s="2327"/>
      <c r="AY9" s="2327"/>
      <c r="AZ9" s="2327"/>
      <c r="BA9" s="2327"/>
      <c r="BB9" s="2328"/>
      <c r="BC9" s="2326" t="str">
        <f>IFERROR(IF(VLOOKUP($BC$6,自己評価書!$B$35:$FY488,26,FALSE)="○","■","□"),"□")</f>
        <v>□</v>
      </c>
      <c r="BD9" s="2327"/>
      <c r="BE9" s="2327"/>
      <c r="BF9" s="2327"/>
      <c r="BG9" s="2327"/>
      <c r="BH9" s="2327"/>
      <c r="BI9" s="2327"/>
      <c r="BJ9" s="2328"/>
      <c r="BK9" s="2326" t="str">
        <f>IFERROR(IF(VLOOKUP($BK$6,自己評価書!$B$35:$FY488,26,FALSE)="○","■","□"),"□")</f>
        <v>□</v>
      </c>
      <c r="BL9" s="2327"/>
      <c r="BM9" s="2327"/>
      <c r="BN9" s="2327"/>
      <c r="BO9" s="2327"/>
      <c r="BP9" s="2327"/>
      <c r="BQ9" s="2327"/>
      <c r="BR9" s="2328"/>
      <c r="BS9" s="104" t="s">
        <v>22</v>
      </c>
      <c r="BT9" s="18" t="s">
        <v>132</v>
      </c>
      <c r="BU9" s="99"/>
      <c r="BV9" s="100"/>
      <c r="BW9" s="105"/>
      <c r="BX9" s="106"/>
    </row>
    <row r="10" spans="1:76" ht="13.5" customHeight="1">
      <c r="A10" s="1694"/>
      <c r="B10" s="1645" t="s">
        <v>1117</v>
      </c>
      <c r="C10" s="1646"/>
      <c r="D10" s="1646"/>
      <c r="E10" s="2101"/>
      <c r="F10" s="1667"/>
      <c r="G10" s="1646"/>
      <c r="H10" s="1647"/>
      <c r="I10" s="1645" t="s">
        <v>1049</v>
      </c>
      <c r="J10" s="1646"/>
      <c r="K10" s="1646"/>
      <c r="L10" s="1647"/>
      <c r="M10" s="2332" t="s">
        <v>1125</v>
      </c>
      <c r="N10" s="2333"/>
      <c r="O10" s="2333"/>
      <c r="P10" s="2333"/>
      <c r="Q10" s="2333"/>
      <c r="R10" s="2333"/>
      <c r="S10" s="2333"/>
      <c r="T10" s="2333"/>
      <c r="U10" s="2333"/>
      <c r="V10" s="2333"/>
      <c r="W10" s="2333"/>
      <c r="X10" s="2333"/>
      <c r="Y10" s="2333"/>
      <c r="Z10" s="2333"/>
      <c r="AA10" s="2333"/>
      <c r="AB10" s="902"/>
      <c r="AC10" s="902"/>
      <c r="AD10" s="884"/>
      <c r="AE10" s="2369" t="str">
        <f>IFERROR(IF(VLOOKUP($AE$6,自己評価書!$B$35:$FY488,32,FALSE)="a.２方向避難","■","□"),"□")</f>
        <v>□</v>
      </c>
      <c r="AF10" s="2370"/>
      <c r="AG10" s="2370"/>
      <c r="AH10" s="2370"/>
      <c r="AI10" s="2370"/>
      <c r="AJ10" s="2370"/>
      <c r="AK10" s="2370"/>
      <c r="AL10" s="2371"/>
      <c r="AM10" s="2369" t="str">
        <f>IFERROR(IF(VLOOKUP($AM$6,自己評価書!$B$35:$FY488,32,FALSE)="a.２方向避難","■","□"),"□")</f>
        <v>□</v>
      </c>
      <c r="AN10" s="2370"/>
      <c r="AO10" s="2370"/>
      <c r="AP10" s="2370"/>
      <c r="AQ10" s="2370"/>
      <c r="AR10" s="2370"/>
      <c r="AS10" s="2370"/>
      <c r="AT10" s="2371"/>
      <c r="AU10" s="2369" t="str">
        <f>IFERROR(IF(VLOOKUP($AU$6,自己評価書!$B$35:$FY488,32,FALSE)="a.２方向避難","■","□"),"□")</f>
        <v>□</v>
      </c>
      <c r="AV10" s="2370"/>
      <c r="AW10" s="2370"/>
      <c r="AX10" s="2370"/>
      <c r="AY10" s="2370"/>
      <c r="AZ10" s="2370"/>
      <c r="BA10" s="2370"/>
      <c r="BB10" s="2371"/>
      <c r="BC10" s="2369" t="str">
        <f>IFERROR(IF(VLOOKUP($BC$6,自己評価書!$B$35:$FY488,32,FALSE)="a.２方向避難","■","□"),"□")</f>
        <v>□</v>
      </c>
      <c r="BD10" s="2370"/>
      <c r="BE10" s="2370"/>
      <c r="BF10" s="2370"/>
      <c r="BG10" s="2370"/>
      <c r="BH10" s="2370"/>
      <c r="BI10" s="2370"/>
      <c r="BJ10" s="2371"/>
      <c r="BK10" s="2369" t="str">
        <f>IFERROR(IF(VLOOKUP($BK$6,自己評価書!$B$35:$FY488,32,FALSE)="a.２方向避難","■","□"),"□")</f>
        <v>□</v>
      </c>
      <c r="BL10" s="2370"/>
      <c r="BM10" s="2370"/>
      <c r="BN10" s="2370"/>
      <c r="BO10" s="2370"/>
      <c r="BP10" s="2370"/>
      <c r="BQ10" s="2370"/>
      <c r="BR10" s="2371"/>
      <c r="BS10" s="16" t="s">
        <v>22</v>
      </c>
      <c r="BT10" s="208" t="s">
        <v>1541</v>
      </c>
      <c r="BU10" s="208"/>
      <c r="BV10" s="568"/>
      <c r="BW10" s="1746" t="s">
        <v>25</v>
      </c>
      <c r="BX10" s="1747"/>
    </row>
    <row r="11" spans="1:76" ht="13.5" customHeight="1">
      <c r="A11" s="1694"/>
      <c r="B11" s="2346" t="s">
        <v>1545</v>
      </c>
      <c r="C11" s="2347"/>
      <c r="D11" s="2347"/>
      <c r="E11" s="2348"/>
      <c r="F11" s="116"/>
      <c r="G11" s="116"/>
      <c r="H11" s="117"/>
      <c r="I11" s="36"/>
      <c r="J11" s="18"/>
      <c r="K11" s="18"/>
      <c r="L11" s="20"/>
      <c r="M11" s="2334" t="s">
        <v>1126</v>
      </c>
      <c r="N11" s="2335"/>
      <c r="O11" s="2335"/>
      <c r="P11" s="2335"/>
      <c r="Q11" s="2335"/>
      <c r="R11" s="2335"/>
      <c r="S11" s="2335"/>
      <c r="T11" s="2335"/>
      <c r="U11" s="2335"/>
      <c r="V11" s="2335"/>
      <c r="W11" s="2335"/>
      <c r="X11" s="2335"/>
      <c r="Y11" s="2335"/>
      <c r="Z11" s="2335"/>
      <c r="AA11" s="2335"/>
      <c r="AB11" s="873"/>
      <c r="AC11" s="873"/>
      <c r="AD11" s="880"/>
      <c r="AE11" s="2355" t="str">
        <f>IFERROR(IF(VLOOKUP($AE$6,自己評価書!$B$35:$FY488,32,FALSE)="b.直通階段","■","□"),"□")</f>
        <v>□</v>
      </c>
      <c r="AF11" s="2356"/>
      <c r="AG11" s="2356"/>
      <c r="AH11" s="2356"/>
      <c r="AI11" s="2356"/>
      <c r="AJ11" s="2356"/>
      <c r="AK11" s="2356"/>
      <c r="AL11" s="2357"/>
      <c r="AM11" s="2355" t="str">
        <f>IFERROR(IF(VLOOKUP($AM$6,自己評価書!$B$35:$FY488,32,FALSE)="b.直通階段","■","□"),"□")</f>
        <v>□</v>
      </c>
      <c r="AN11" s="2356"/>
      <c r="AO11" s="2356"/>
      <c r="AP11" s="2356"/>
      <c r="AQ11" s="2356"/>
      <c r="AR11" s="2356"/>
      <c r="AS11" s="2356"/>
      <c r="AT11" s="2357"/>
      <c r="AU11" s="2355" t="str">
        <f>IFERROR(IF(VLOOKUP($AU$6,自己評価書!$B$35:$FY488,32,FALSE)="b.直通階段","■","□"),"□")</f>
        <v>□</v>
      </c>
      <c r="AV11" s="2356"/>
      <c r="AW11" s="2356"/>
      <c r="AX11" s="2356"/>
      <c r="AY11" s="2356"/>
      <c r="AZ11" s="2356"/>
      <c r="BA11" s="2356"/>
      <c r="BB11" s="2357"/>
      <c r="BC11" s="2355" t="str">
        <f>IFERROR(IF(VLOOKUP($BC$6,自己評価書!$B$35:$FY488,32,FALSE)="b.直通階段","■","□"),"□")</f>
        <v>□</v>
      </c>
      <c r="BD11" s="2356"/>
      <c r="BE11" s="2356"/>
      <c r="BF11" s="2356"/>
      <c r="BG11" s="2356"/>
      <c r="BH11" s="2356"/>
      <c r="BI11" s="2356"/>
      <c r="BJ11" s="2357"/>
      <c r="BK11" s="2355" t="str">
        <f>IFERROR(IF(VLOOKUP($BK$6,自己評価書!$B$35:$FY488,32,FALSE)="b.直通階段","■","□"),"□")</f>
        <v>□</v>
      </c>
      <c r="BL11" s="2356"/>
      <c r="BM11" s="2356"/>
      <c r="BN11" s="2356"/>
      <c r="BO11" s="2356"/>
      <c r="BP11" s="2356"/>
      <c r="BQ11" s="2356"/>
      <c r="BR11" s="2357"/>
      <c r="BS11" s="16" t="s">
        <v>22</v>
      </c>
      <c r="BT11" s="113" t="s">
        <v>1542</v>
      </c>
      <c r="BU11" s="18"/>
      <c r="BV11" s="20"/>
      <c r="BW11" s="1746"/>
      <c r="BX11" s="1747"/>
    </row>
    <row r="12" spans="1:76" ht="13.5" customHeight="1">
      <c r="A12" s="1694"/>
      <c r="B12" s="2346" t="s">
        <v>1546</v>
      </c>
      <c r="C12" s="2347"/>
      <c r="D12" s="2347"/>
      <c r="E12" s="2348"/>
      <c r="F12" s="116"/>
      <c r="G12" s="116"/>
      <c r="H12" s="117"/>
      <c r="I12" s="867"/>
      <c r="J12" s="841"/>
      <c r="K12" s="841"/>
      <c r="L12" s="868"/>
      <c r="M12" s="2336" t="s">
        <v>1548</v>
      </c>
      <c r="N12" s="2337"/>
      <c r="O12" s="2337"/>
      <c r="P12" s="2337"/>
      <c r="Q12" s="2337"/>
      <c r="R12" s="2337"/>
      <c r="S12" s="2337"/>
      <c r="T12" s="2337"/>
      <c r="U12" s="2337"/>
      <c r="V12" s="2337"/>
      <c r="W12" s="2337"/>
      <c r="X12" s="2337"/>
      <c r="Y12" s="2337"/>
      <c r="Z12" s="2337"/>
      <c r="AA12" s="2337"/>
      <c r="AB12" s="2337"/>
      <c r="AC12" s="2337"/>
      <c r="AD12" s="2360"/>
      <c r="AE12" s="2358" t="str">
        <f>IFERROR(IF(VLOOKUP($AE$6,自己評価書!$B$35:$FY488,32,FALSE)="c.その他","■","□"),"□")</f>
        <v>□</v>
      </c>
      <c r="AF12" s="2358"/>
      <c r="AG12" s="2358"/>
      <c r="AH12" s="2358"/>
      <c r="AI12" s="2358"/>
      <c r="AJ12" s="2358"/>
      <c r="AK12" s="2358"/>
      <c r="AL12" s="2358"/>
      <c r="AM12" s="2358" t="str">
        <f>IFERROR(IF(VLOOKUP($AM$6,自己評価書!$B$35:$FY488,32,FALSE)="c.その他","■","□"),"□")</f>
        <v>□</v>
      </c>
      <c r="AN12" s="2358"/>
      <c r="AO12" s="2358"/>
      <c r="AP12" s="2358"/>
      <c r="AQ12" s="2358"/>
      <c r="AR12" s="2358"/>
      <c r="AS12" s="2358"/>
      <c r="AT12" s="2358"/>
      <c r="AU12" s="2358" t="str">
        <f>IFERROR(IF(VLOOKUP($AU$6,自己評価書!$B$35:$FY488,32,FALSE)="c.その他","■","□"),"□")</f>
        <v>□</v>
      </c>
      <c r="AV12" s="2358"/>
      <c r="AW12" s="2358"/>
      <c r="AX12" s="2358"/>
      <c r="AY12" s="2358"/>
      <c r="AZ12" s="2358"/>
      <c r="BA12" s="2358"/>
      <c r="BB12" s="2358"/>
      <c r="BC12" s="2358" t="str">
        <f>IFERROR(IF(VLOOKUP($BC$6,自己評価書!$B$35:$FY488,32,FALSE)="c.その他","■","□"),"□")</f>
        <v>□</v>
      </c>
      <c r="BD12" s="2358"/>
      <c r="BE12" s="2358"/>
      <c r="BF12" s="2358"/>
      <c r="BG12" s="2358"/>
      <c r="BH12" s="2358"/>
      <c r="BI12" s="2358"/>
      <c r="BJ12" s="2358"/>
      <c r="BK12" s="2358" t="str">
        <f>IFERROR(IF(VLOOKUP($BK$6,自己評価書!$B$35:$FY488,32,FALSE)="c.その他","■","□"),"□")</f>
        <v>□</v>
      </c>
      <c r="BL12" s="2358"/>
      <c r="BM12" s="2358"/>
      <c r="BN12" s="2358"/>
      <c r="BO12" s="2358"/>
      <c r="BP12" s="2358"/>
      <c r="BQ12" s="2358"/>
      <c r="BR12" s="2358"/>
      <c r="BS12" s="16" t="s">
        <v>22</v>
      </c>
      <c r="BT12" s="1641"/>
      <c r="BU12" s="1641"/>
      <c r="BV12" s="1642"/>
      <c r="BW12" s="1744" t="s">
        <v>27</v>
      </c>
      <c r="BX12" s="1745"/>
    </row>
    <row r="13" spans="1:76" ht="13.5" customHeight="1">
      <c r="A13" s="1694"/>
      <c r="B13" s="2346" t="s">
        <v>1118</v>
      </c>
      <c r="C13" s="2347"/>
      <c r="D13" s="2347"/>
      <c r="E13" s="2348"/>
      <c r="F13" s="116"/>
      <c r="G13" s="116"/>
      <c r="H13" s="116"/>
      <c r="I13" s="894"/>
      <c r="J13" s="895"/>
      <c r="K13" s="895"/>
      <c r="L13" s="896"/>
      <c r="M13" s="871" t="s">
        <v>1547</v>
      </c>
      <c r="N13" s="872"/>
      <c r="O13" s="872"/>
      <c r="P13" s="872"/>
      <c r="Q13" s="872"/>
      <c r="R13" s="872"/>
      <c r="S13" s="872"/>
      <c r="T13" s="872"/>
      <c r="U13" s="872"/>
      <c r="V13" s="872"/>
      <c r="W13" s="872"/>
      <c r="X13" s="872"/>
      <c r="Y13" s="872"/>
      <c r="Z13" s="872"/>
      <c r="AA13" s="872"/>
      <c r="AB13" s="919"/>
      <c r="AC13" s="919"/>
      <c r="AD13" s="886"/>
      <c r="AE13" s="2359"/>
      <c r="AF13" s="2359"/>
      <c r="AG13" s="2359"/>
      <c r="AH13" s="2359"/>
      <c r="AI13" s="2359"/>
      <c r="AJ13" s="2359"/>
      <c r="AK13" s="2359"/>
      <c r="AL13" s="2359"/>
      <c r="AM13" s="2359"/>
      <c r="AN13" s="2359"/>
      <c r="AO13" s="2359"/>
      <c r="AP13" s="2359"/>
      <c r="AQ13" s="2359"/>
      <c r="AR13" s="2359"/>
      <c r="AS13" s="2359"/>
      <c r="AT13" s="2359"/>
      <c r="AU13" s="2359"/>
      <c r="AV13" s="2359"/>
      <c r="AW13" s="2359"/>
      <c r="AX13" s="2359"/>
      <c r="AY13" s="2359"/>
      <c r="AZ13" s="2359"/>
      <c r="BA13" s="2359"/>
      <c r="BB13" s="2359"/>
      <c r="BC13" s="2359"/>
      <c r="BD13" s="2359"/>
      <c r="BE13" s="2359"/>
      <c r="BF13" s="2359"/>
      <c r="BG13" s="2359"/>
      <c r="BH13" s="2359"/>
      <c r="BI13" s="2359"/>
      <c r="BJ13" s="2359"/>
      <c r="BK13" s="2359"/>
      <c r="BL13" s="2359"/>
      <c r="BM13" s="2359"/>
      <c r="BN13" s="2359"/>
      <c r="BO13" s="2359"/>
      <c r="BP13" s="2359"/>
      <c r="BQ13" s="2359"/>
      <c r="BR13" s="2359"/>
      <c r="BS13" s="16" t="s">
        <v>22</v>
      </c>
      <c r="BT13" s="1641"/>
      <c r="BU13" s="1641"/>
      <c r="BV13" s="1642"/>
      <c r="BW13" s="1068"/>
      <c r="BX13" s="1069"/>
    </row>
    <row r="14" spans="1:76" ht="13.5" customHeight="1">
      <c r="A14" s="1694"/>
      <c r="B14" s="1076"/>
      <c r="C14" s="1077"/>
      <c r="D14" s="1077"/>
      <c r="E14" s="1078"/>
      <c r="F14" s="2361" t="s">
        <v>1061</v>
      </c>
      <c r="G14" s="2362"/>
      <c r="H14" s="2362"/>
      <c r="I14" s="2362"/>
      <c r="J14" s="2362"/>
      <c r="K14" s="2362"/>
      <c r="L14" s="2362"/>
      <c r="M14" s="2362"/>
      <c r="N14" s="2362"/>
      <c r="O14" s="2362"/>
      <c r="P14" s="2362"/>
      <c r="Q14" s="2362"/>
      <c r="R14" s="2362"/>
      <c r="S14" s="2362"/>
      <c r="T14" s="2362"/>
      <c r="U14" s="2362"/>
      <c r="V14" s="2362"/>
      <c r="W14" s="2362"/>
      <c r="X14" s="2362"/>
      <c r="Y14" s="2362"/>
      <c r="Z14" s="2362"/>
      <c r="AA14" s="2362"/>
      <c r="AB14" s="2363" t="s">
        <v>1062</v>
      </c>
      <c r="AC14" s="2362"/>
      <c r="AD14" s="2364"/>
      <c r="AE14" s="2363" t="s">
        <v>1123</v>
      </c>
      <c r="AF14" s="2362"/>
      <c r="AG14" s="2362"/>
      <c r="AH14" s="2362"/>
      <c r="AI14" s="2362"/>
      <c r="AJ14" s="2362"/>
      <c r="AK14" s="2362"/>
      <c r="AL14" s="2362"/>
      <c r="AM14" s="2362"/>
      <c r="AN14" s="2362"/>
      <c r="AO14" s="2362"/>
      <c r="AP14" s="2362"/>
      <c r="AQ14" s="2362"/>
      <c r="AR14" s="2362"/>
      <c r="AS14" s="2362"/>
      <c r="AT14" s="2362"/>
      <c r="AU14" s="2362"/>
      <c r="AV14" s="2362"/>
      <c r="AW14" s="2362"/>
      <c r="AX14" s="2362"/>
      <c r="AY14" s="2362"/>
      <c r="AZ14" s="2362"/>
      <c r="BA14" s="2362"/>
      <c r="BB14" s="2362"/>
      <c r="BC14" s="2362"/>
      <c r="BD14" s="2362"/>
      <c r="BE14" s="2362"/>
      <c r="BF14" s="2362"/>
      <c r="BG14" s="2362"/>
      <c r="BH14" s="2362"/>
      <c r="BI14" s="2362"/>
      <c r="BJ14" s="2362"/>
      <c r="BK14" s="2362"/>
      <c r="BL14" s="2362"/>
      <c r="BM14" s="2362"/>
      <c r="BN14" s="2362"/>
      <c r="BO14" s="2362"/>
      <c r="BP14" s="2362"/>
      <c r="BQ14" s="2362"/>
      <c r="BR14" s="2364"/>
      <c r="BS14" s="210"/>
      <c r="BV14" s="129"/>
      <c r="BW14" s="210"/>
      <c r="BX14" s="403"/>
    </row>
    <row r="15" spans="1:76" ht="13.5" customHeight="1">
      <c r="A15" s="1694"/>
      <c r="B15" s="1076"/>
      <c r="C15" s="1077"/>
      <c r="D15" s="1077"/>
      <c r="E15" s="1078"/>
      <c r="F15" s="2365" t="s">
        <v>1127</v>
      </c>
      <c r="G15" s="2366"/>
      <c r="H15" s="1765"/>
      <c r="I15" s="2019" t="s">
        <v>1128</v>
      </c>
      <c r="J15" s="2159"/>
      <c r="K15" s="2159"/>
      <c r="L15" s="2160"/>
      <c r="M15" s="2332" t="s">
        <v>1129</v>
      </c>
      <c r="N15" s="2333"/>
      <c r="O15" s="2333"/>
      <c r="P15" s="2333"/>
      <c r="Q15" s="2333"/>
      <c r="R15" s="2333"/>
      <c r="S15" s="2333"/>
      <c r="T15" s="2333"/>
      <c r="U15" s="2333"/>
      <c r="V15" s="2333"/>
      <c r="W15" s="2333"/>
      <c r="X15" s="2333"/>
      <c r="Y15" s="2333"/>
      <c r="Z15" s="2333"/>
      <c r="AA15" s="2333"/>
      <c r="AB15" s="902"/>
      <c r="AC15" s="902"/>
      <c r="AD15" s="884"/>
      <c r="AE15" s="1886" t="s">
        <v>22</v>
      </c>
      <c r="AF15" s="1890"/>
      <c r="AG15" s="1890"/>
      <c r="AH15" s="1890"/>
      <c r="AI15" s="1890"/>
      <c r="AJ15" s="1890"/>
      <c r="AK15" s="1890"/>
      <c r="AL15" s="2307"/>
      <c r="AM15" s="1886" t="s">
        <v>22</v>
      </c>
      <c r="AN15" s="1890"/>
      <c r="AO15" s="1890"/>
      <c r="AP15" s="1890"/>
      <c r="AQ15" s="1890"/>
      <c r="AR15" s="1890"/>
      <c r="AS15" s="1890"/>
      <c r="AT15" s="2307"/>
      <c r="AU15" s="1886" t="s">
        <v>22</v>
      </c>
      <c r="AV15" s="1890"/>
      <c r="AW15" s="1890"/>
      <c r="AX15" s="1890"/>
      <c r="AY15" s="1890"/>
      <c r="AZ15" s="1890"/>
      <c r="BA15" s="1890"/>
      <c r="BB15" s="2307"/>
      <c r="BC15" s="1886" t="s">
        <v>22</v>
      </c>
      <c r="BD15" s="1890"/>
      <c r="BE15" s="1890"/>
      <c r="BF15" s="1890"/>
      <c r="BG15" s="1890"/>
      <c r="BH15" s="1890"/>
      <c r="BI15" s="1890"/>
      <c r="BJ15" s="2307"/>
      <c r="BK15" s="1886" t="s">
        <v>22</v>
      </c>
      <c r="BL15" s="1890"/>
      <c r="BM15" s="1890"/>
      <c r="BN15" s="1890"/>
      <c r="BO15" s="1890"/>
      <c r="BP15" s="1890"/>
      <c r="BQ15" s="1890"/>
      <c r="BR15" s="2307"/>
      <c r="BS15" s="210"/>
      <c r="BV15" s="129"/>
      <c r="BW15" s="210"/>
      <c r="BX15" s="403"/>
    </row>
    <row r="16" spans="1:76" ht="13.5" customHeight="1">
      <c r="A16" s="1694"/>
      <c r="B16" s="1076"/>
      <c r="C16" s="1077"/>
      <c r="D16" s="1077"/>
      <c r="E16" s="1078"/>
      <c r="F16" s="2026" t="s">
        <v>1549</v>
      </c>
      <c r="G16" s="1905"/>
      <c r="H16" s="1906"/>
      <c r="I16" s="2001"/>
      <c r="J16" s="1704"/>
      <c r="K16" s="1704"/>
      <c r="L16" s="1705"/>
      <c r="M16" s="2334" t="s">
        <v>1130</v>
      </c>
      <c r="N16" s="2335"/>
      <c r="O16" s="2335"/>
      <c r="P16" s="2335"/>
      <c r="Q16" s="2335"/>
      <c r="R16" s="2335"/>
      <c r="S16" s="2335"/>
      <c r="T16" s="2335"/>
      <c r="U16" s="2335"/>
      <c r="V16" s="2335"/>
      <c r="W16" s="2335"/>
      <c r="X16" s="2335"/>
      <c r="Y16" s="2335"/>
      <c r="Z16" s="2335"/>
      <c r="AA16" s="2335"/>
      <c r="AB16" s="873"/>
      <c r="AC16" s="873"/>
      <c r="AD16" s="880"/>
      <c r="AE16" s="2268" t="s">
        <v>22</v>
      </c>
      <c r="AF16" s="2269"/>
      <c r="AG16" s="2269"/>
      <c r="AH16" s="2269"/>
      <c r="AI16" s="2269"/>
      <c r="AJ16" s="2269"/>
      <c r="AK16" s="2269"/>
      <c r="AL16" s="2270"/>
      <c r="AM16" s="2268" t="s">
        <v>22</v>
      </c>
      <c r="AN16" s="2269"/>
      <c r="AO16" s="2269"/>
      <c r="AP16" s="2269"/>
      <c r="AQ16" s="2269"/>
      <c r="AR16" s="2269"/>
      <c r="AS16" s="2269"/>
      <c r="AT16" s="2270"/>
      <c r="AU16" s="2268" t="s">
        <v>22</v>
      </c>
      <c r="AV16" s="2269"/>
      <c r="AW16" s="2269"/>
      <c r="AX16" s="2269"/>
      <c r="AY16" s="2269"/>
      <c r="AZ16" s="2269"/>
      <c r="BA16" s="2269"/>
      <c r="BB16" s="2270"/>
      <c r="BC16" s="2268" t="s">
        <v>22</v>
      </c>
      <c r="BD16" s="2269"/>
      <c r="BE16" s="2269"/>
      <c r="BF16" s="2269"/>
      <c r="BG16" s="2269"/>
      <c r="BH16" s="2269"/>
      <c r="BI16" s="2269"/>
      <c r="BJ16" s="2270"/>
      <c r="BK16" s="2268" t="s">
        <v>22</v>
      </c>
      <c r="BL16" s="2269"/>
      <c r="BM16" s="2269"/>
      <c r="BN16" s="2269"/>
      <c r="BO16" s="2269"/>
      <c r="BP16" s="2269"/>
      <c r="BQ16" s="2269"/>
      <c r="BR16" s="2270"/>
      <c r="BS16" s="210"/>
      <c r="BV16" s="129"/>
      <c r="BW16" s="210"/>
      <c r="BX16" s="403"/>
    </row>
    <row r="17" spans="1:76" ht="13.5" customHeight="1">
      <c r="A17" s="1694"/>
      <c r="B17" s="1076"/>
      <c r="C17" s="1077"/>
      <c r="D17" s="1077"/>
      <c r="E17" s="1078"/>
      <c r="F17" s="2026"/>
      <c r="G17" s="1905"/>
      <c r="H17" s="1906"/>
      <c r="I17" s="2001"/>
      <c r="J17" s="1704"/>
      <c r="K17" s="1704"/>
      <c r="L17" s="1705"/>
      <c r="M17" s="912" t="s">
        <v>822</v>
      </c>
      <c r="N17" s="913"/>
      <c r="O17" s="913"/>
      <c r="P17" s="913"/>
      <c r="Q17" s="913"/>
      <c r="R17" s="913"/>
      <c r="S17" s="913"/>
      <c r="T17" s="913"/>
      <c r="U17" s="913"/>
      <c r="V17" s="913"/>
      <c r="W17" s="913"/>
      <c r="X17" s="913"/>
      <c r="Y17" s="913"/>
      <c r="Z17" s="913"/>
      <c r="AA17" s="913"/>
      <c r="AB17" s="900"/>
      <c r="AC17" s="900"/>
      <c r="AD17" s="901"/>
      <c r="AE17" s="2308" t="s">
        <v>22</v>
      </c>
      <c r="AF17" s="2309"/>
      <c r="AG17" s="2309"/>
      <c r="AH17" s="2309"/>
      <c r="AI17" s="2309"/>
      <c r="AJ17" s="2309"/>
      <c r="AK17" s="2309"/>
      <c r="AL17" s="2309"/>
      <c r="AM17" s="2367" t="s">
        <v>22</v>
      </c>
      <c r="AN17" s="2367"/>
      <c r="AO17" s="2367"/>
      <c r="AP17" s="2367"/>
      <c r="AQ17" s="2367"/>
      <c r="AR17" s="2367"/>
      <c r="AS17" s="2367"/>
      <c r="AT17" s="2367"/>
      <c r="AU17" s="2367" t="s">
        <v>22</v>
      </c>
      <c r="AV17" s="2367"/>
      <c r="AW17" s="2367"/>
      <c r="AX17" s="2367"/>
      <c r="AY17" s="2367"/>
      <c r="AZ17" s="2367"/>
      <c r="BA17" s="2367"/>
      <c r="BB17" s="2367"/>
      <c r="BC17" s="2367" t="s">
        <v>22</v>
      </c>
      <c r="BD17" s="2367"/>
      <c r="BE17" s="2367"/>
      <c r="BF17" s="2367"/>
      <c r="BG17" s="2367"/>
      <c r="BH17" s="2367"/>
      <c r="BI17" s="2367"/>
      <c r="BJ17" s="2367"/>
      <c r="BK17" s="2309" t="s">
        <v>22</v>
      </c>
      <c r="BL17" s="2309"/>
      <c r="BM17" s="2309"/>
      <c r="BN17" s="2309"/>
      <c r="BO17" s="2309"/>
      <c r="BP17" s="2309"/>
      <c r="BQ17" s="2309"/>
      <c r="BR17" s="2310"/>
      <c r="BS17" s="210"/>
      <c r="BV17" s="129"/>
      <c r="BW17" s="210"/>
      <c r="BX17" s="403"/>
    </row>
    <row r="18" spans="1:76" ht="13.5" customHeight="1">
      <c r="A18" s="1694"/>
      <c r="B18" s="1076"/>
      <c r="C18" s="1077"/>
      <c r="D18" s="1077"/>
      <c r="E18" s="1078"/>
      <c r="F18" s="2026"/>
      <c r="G18" s="1905"/>
      <c r="H18" s="1906"/>
      <c r="I18" s="2001"/>
      <c r="J18" s="1704"/>
      <c r="K18" s="1704"/>
      <c r="L18" s="1705"/>
      <c r="M18" s="30"/>
      <c r="N18" s="30"/>
      <c r="O18" s="30"/>
      <c r="P18" s="30"/>
      <c r="Q18" s="30"/>
      <c r="R18" s="30"/>
      <c r="S18" s="30"/>
      <c r="T18" s="30"/>
      <c r="U18" s="30"/>
      <c r="V18" s="30"/>
      <c r="W18" s="30"/>
      <c r="X18" s="30"/>
      <c r="Y18" s="30"/>
      <c r="Z18" s="30"/>
      <c r="AA18" s="30"/>
      <c r="AB18" s="30"/>
      <c r="AC18" s="30"/>
      <c r="AD18" s="34"/>
      <c r="AE18" s="1887"/>
      <c r="AF18" s="1891"/>
      <c r="AG18" s="1891"/>
      <c r="AH18" s="1891"/>
      <c r="AI18" s="1891"/>
      <c r="AJ18" s="1891"/>
      <c r="AK18" s="1891"/>
      <c r="AL18" s="1891"/>
      <c r="AM18" s="2368"/>
      <c r="AN18" s="2368"/>
      <c r="AO18" s="2368"/>
      <c r="AP18" s="2368"/>
      <c r="AQ18" s="2368"/>
      <c r="AR18" s="2368"/>
      <c r="AS18" s="2368"/>
      <c r="AT18" s="2368"/>
      <c r="AU18" s="2368"/>
      <c r="AV18" s="2368"/>
      <c r="AW18" s="2368"/>
      <c r="AX18" s="2368"/>
      <c r="AY18" s="2368"/>
      <c r="AZ18" s="2368"/>
      <c r="BA18" s="2368"/>
      <c r="BB18" s="2368"/>
      <c r="BC18" s="2368"/>
      <c r="BD18" s="2368"/>
      <c r="BE18" s="2368"/>
      <c r="BF18" s="2368"/>
      <c r="BG18" s="2368"/>
      <c r="BH18" s="2368"/>
      <c r="BI18" s="2368"/>
      <c r="BJ18" s="2368"/>
      <c r="BK18" s="1891"/>
      <c r="BL18" s="1891"/>
      <c r="BM18" s="1891"/>
      <c r="BN18" s="1891"/>
      <c r="BO18" s="1891"/>
      <c r="BP18" s="1891"/>
      <c r="BQ18" s="1891"/>
      <c r="BR18" s="2121"/>
      <c r="BS18" s="210"/>
      <c r="BV18" s="129"/>
      <c r="BW18" s="210"/>
      <c r="BX18" s="403"/>
    </row>
    <row r="19" spans="1:76" ht="14.25" thickBot="1">
      <c r="A19" s="1695"/>
      <c r="B19" s="1079"/>
      <c r="C19" s="1080"/>
      <c r="D19" s="1080"/>
      <c r="E19" s="1081"/>
      <c r="F19" s="2025" t="s">
        <v>1061</v>
      </c>
      <c r="G19" s="1742"/>
      <c r="H19" s="1742"/>
      <c r="I19" s="1742"/>
      <c r="J19" s="1742"/>
      <c r="K19" s="1742"/>
      <c r="L19" s="1742"/>
      <c r="M19" s="1742"/>
      <c r="N19" s="1742"/>
      <c r="O19" s="1742"/>
      <c r="P19" s="1742"/>
      <c r="Q19" s="1742"/>
      <c r="R19" s="1742"/>
      <c r="S19" s="1742"/>
      <c r="T19" s="1742"/>
      <c r="U19" s="1742"/>
      <c r="V19" s="1742"/>
      <c r="W19" s="1742"/>
      <c r="X19" s="1742"/>
      <c r="Y19" s="1742"/>
      <c r="Z19" s="1742"/>
      <c r="AA19" s="1742"/>
      <c r="AB19" s="1741" t="s">
        <v>1062</v>
      </c>
      <c r="AC19" s="1742"/>
      <c r="AD19" s="1743"/>
      <c r="AE19" s="2134" t="str">
        <f>IF($AE$6="","",IFERROR(IF(VLOOKUP($AE$6,自己評価書!$B$35:$FY490,35,FALSE)=0,"",VLOOKUP($AE$6,自己評価書!$B$35:$FY490,35,FALSE)),""))</f>
        <v/>
      </c>
      <c r="AF19" s="2111"/>
      <c r="AG19" s="2111"/>
      <c r="AH19" s="2111"/>
      <c r="AI19" s="2111"/>
      <c r="AJ19" s="2111"/>
      <c r="AK19" s="2111"/>
      <c r="AL19" s="2111"/>
      <c r="AM19" s="2112" t="str">
        <f>IF($AM$6="","",IFERROR(IF(VLOOKUP($AM$6,自己評価書!$B$35:$FY490,35,FALSE)=0,"",VLOOKUP($AM$6,自己評価書!$B$35:$FY490,35,FALSE)),""))</f>
        <v/>
      </c>
      <c r="AN19" s="2112"/>
      <c r="AO19" s="2112"/>
      <c r="AP19" s="2112"/>
      <c r="AQ19" s="2112"/>
      <c r="AR19" s="2112"/>
      <c r="AS19" s="2112"/>
      <c r="AT19" s="2112"/>
      <c r="AU19" s="2112" t="str">
        <f>IF($AU$6="","",IFERROR(IF(VLOOKUP($AU$6,自己評価書!$B$35:$FY490,35,FALSE)=0,"",VLOOKUP($AU$6,自己評価書!$B$35:$FY490,35,FALSE)),""))</f>
        <v/>
      </c>
      <c r="AV19" s="2112"/>
      <c r="AW19" s="2112"/>
      <c r="AX19" s="2112"/>
      <c r="AY19" s="2112"/>
      <c r="AZ19" s="2112"/>
      <c r="BA19" s="2112"/>
      <c r="BB19" s="2112"/>
      <c r="BC19" s="2112" t="str">
        <f>IF($BC$6="","",IFERROR(IF(VLOOKUP($BC$6,自己評価書!$B$35:$FY490,35,FALSE)=0,"",VLOOKUP($BC$6,自己評価書!$B$35:$FY490,35,FALSE)),""))</f>
        <v/>
      </c>
      <c r="BD19" s="2112"/>
      <c r="BE19" s="2112"/>
      <c r="BF19" s="2112"/>
      <c r="BG19" s="2112"/>
      <c r="BH19" s="2112"/>
      <c r="BI19" s="2112"/>
      <c r="BJ19" s="2112"/>
      <c r="BK19" s="2111" t="str">
        <f>IF($BK$6="","",IFERROR(IF(VLOOKUP($BK$6,自己評価書!$B$35:$FY490,35,FALSE)=0,"",VLOOKUP($BK$6,自己評価書!$B$35:$FY490,35,FALSE)),""))</f>
        <v/>
      </c>
      <c r="BL19" s="2111"/>
      <c r="BM19" s="2111"/>
      <c r="BN19" s="2111"/>
      <c r="BO19" s="2111"/>
      <c r="BP19" s="2111"/>
      <c r="BQ19" s="2111"/>
      <c r="BR19" s="2111"/>
      <c r="BS19" s="156"/>
      <c r="BT19" s="154"/>
      <c r="BU19" s="150"/>
      <c r="BV19" s="151"/>
      <c r="BW19" s="156"/>
      <c r="BX19" s="157"/>
    </row>
    <row r="27" spans="1:76">
      <c r="AT27" s="226"/>
    </row>
  </sheetData>
  <sheetProtection algorithmName="SHA-512" hashValue="XTjNmV76z5CrKPSZPjqj88p3nXxhSRKAIhFcKqxUSH0/ckMbU/iz4lHoFKOs65CTX7EsUtgEPwsDz1cDgY1oSQ==" saltValue="e5Dlt/82tfkCAczc1lcS7g==" spinCount="100000" sheet="1" objects="1" scenarios="1"/>
  <mergeCells count="108">
    <mergeCell ref="BW10:BX11"/>
    <mergeCell ref="B11:E11"/>
    <mergeCell ref="M11:AA11"/>
    <mergeCell ref="AE11:AL11"/>
    <mergeCell ref="AM11:AT11"/>
    <mergeCell ref="AU11:BB11"/>
    <mergeCell ref="BC11:BJ11"/>
    <mergeCell ref="BK11:BR11"/>
    <mergeCell ref="AE17:AL18"/>
    <mergeCell ref="BW12:BX12"/>
    <mergeCell ref="B12:E12"/>
    <mergeCell ref="BK16:BR16"/>
    <mergeCell ref="M15:AA15"/>
    <mergeCell ref="AE15:AL15"/>
    <mergeCell ref="AM15:AT15"/>
    <mergeCell ref="AU15:BB15"/>
    <mergeCell ref="BC15:BJ15"/>
    <mergeCell ref="BK15:BR15"/>
    <mergeCell ref="M16:AA16"/>
    <mergeCell ref="AE16:AL16"/>
    <mergeCell ref="AM16:AT16"/>
    <mergeCell ref="AU16:BB16"/>
    <mergeCell ref="BC16:BJ16"/>
    <mergeCell ref="AM17:AT18"/>
    <mergeCell ref="B10:E10"/>
    <mergeCell ref="F10:H10"/>
    <mergeCell ref="I10:L10"/>
    <mergeCell ref="M10:AA10"/>
    <mergeCell ref="AE10:AL10"/>
    <mergeCell ref="AM10:AT10"/>
    <mergeCell ref="AU10:BB10"/>
    <mergeCell ref="BC10:BJ10"/>
    <mergeCell ref="BK10:BR10"/>
    <mergeCell ref="F19:AA19"/>
    <mergeCell ref="AB19:AD19"/>
    <mergeCell ref="F14:AA14"/>
    <mergeCell ref="AB14:AD14"/>
    <mergeCell ref="AE14:BR14"/>
    <mergeCell ref="F15:H15"/>
    <mergeCell ref="F16:H18"/>
    <mergeCell ref="I15:L18"/>
    <mergeCell ref="AE19:AL19"/>
    <mergeCell ref="AM19:AT19"/>
    <mergeCell ref="AU19:BB19"/>
    <mergeCell ref="AU17:BB18"/>
    <mergeCell ref="BC17:BJ18"/>
    <mergeCell ref="BC19:BJ19"/>
    <mergeCell ref="BK19:BR19"/>
    <mergeCell ref="BK17:BR18"/>
    <mergeCell ref="B13:E13"/>
    <mergeCell ref="M12:AD12"/>
    <mergeCell ref="AE12:AL13"/>
    <mergeCell ref="A2:O2"/>
    <mergeCell ref="P2:AO2"/>
    <mergeCell ref="BW7:BX8"/>
    <mergeCell ref="B8:E8"/>
    <mergeCell ref="F8:H8"/>
    <mergeCell ref="I8:L8"/>
    <mergeCell ref="M8:AD8"/>
    <mergeCell ref="B7:E7"/>
    <mergeCell ref="F7:H7"/>
    <mergeCell ref="I7:AD7"/>
    <mergeCell ref="AE5:BR5"/>
    <mergeCell ref="BS7:BV8"/>
    <mergeCell ref="AE6:AL6"/>
    <mergeCell ref="AM6:AT6"/>
    <mergeCell ref="AU6:BB6"/>
    <mergeCell ref="BC6:BJ6"/>
    <mergeCell ref="BK6:BR6"/>
    <mergeCell ref="AQ7:AR7"/>
    <mergeCell ref="A9:A19"/>
    <mergeCell ref="F9:H9"/>
    <mergeCell ref="I9:AD9"/>
    <mergeCell ref="AS7:AT7"/>
    <mergeCell ref="AM8:AT8"/>
    <mergeCell ref="AU7:AV7"/>
    <mergeCell ref="AW7:AX7"/>
    <mergeCell ref="AY7:AZ7"/>
    <mergeCell ref="BT12:BV12"/>
    <mergeCell ref="BT13:BV13"/>
    <mergeCell ref="AE7:AF7"/>
    <mergeCell ref="AG7:AH7"/>
    <mergeCell ref="AI7:AJ7"/>
    <mergeCell ref="AK7:AL7"/>
    <mergeCell ref="AE8:AL8"/>
    <mergeCell ref="AM7:AN7"/>
    <mergeCell ref="AO7:AP7"/>
    <mergeCell ref="AM12:AT13"/>
    <mergeCell ref="AU12:BB13"/>
    <mergeCell ref="BC12:BJ13"/>
    <mergeCell ref="BK12:BR13"/>
    <mergeCell ref="AE9:AL9"/>
    <mergeCell ref="AM9:AT9"/>
    <mergeCell ref="AU9:BB9"/>
    <mergeCell ref="BC9:BJ9"/>
    <mergeCell ref="BK9:BR9"/>
    <mergeCell ref="BQ7:BR7"/>
    <mergeCell ref="BK8:BR8"/>
    <mergeCell ref="BI7:BJ7"/>
    <mergeCell ref="BC8:BJ8"/>
    <mergeCell ref="BK7:BL7"/>
    <mergeCell ref="BM7:BN7"/>
    <mergeCell ref="BO7:BP7"/>
    <mergeCell ref="BA7:BB7"/>
    <mergeCell ref="AU8:BB8"/>
    <mergeCell ref="BC7:BD7"/>
    <mergeCell ref="BE7:BF7"/>
    <mergeCell ref="BG7:BH7"/>
  </mergeCells>
  <phoneticPr fontId="3"/>
  <dataValidations count="3">
    <dataValidation type="list" allowBlank="1" showInputMessage="1" showErrorMessage="1" sqref="BW12:BX13 AE15:AE17 AF15:AL16 AM15:AM17 AN15:AT16 AU15:AU17 AV15:BB16 BC15:BC17 BD15:BJ16 BK15:BK17 BL15:BR16" xr:uid="{BE5C1513-4624-4CAF-B7EA-696B367B39E0}">
      <formula1>"□,■"</formula1>
    </dataValidation>
    <dataValidation type="list" showInputMessage="1" showErrorMessage="1" sqref="BS9:BS13" xr:uid="{25180AD8-7B16-4CED-8E61-B9955080A6DB}">
      <formula1>"□,■"</formula1>
    </dataValidation>
    <dataValidation type="list" allowBlank="1" showInputMessage="1" showErrorMessage="1" sqref="AE8 AM8 AU8 BC8 BK8" xr:uid="{7875013B-ACB4-426C-9808-1C562729115F}">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0" fitToHeight="0" orientation="landscape" blackAndWhite="1" r:id="rId1"/>
  <rowBreaks count="1" manualBreakCount="1">
    <brk id="19" max="76"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E7B67-3D0D-483C-AEB4-50AA1CFB3E9A}">
  <sheetPr>
    <tabColor rgb="FFFFFF00"/>
    <pageSetUpPr fitToPage="1"/>
  </sheetPr>
  <dimension ref="A1:BX31"/>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1135</v>
      </c>
    </row>
    <row r="2" spans="1:76"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05" t="s">
        <v>1063</v>
      </c>
      <c r="AF5" s="1739"/>
      <c r="AG5" s="1739"/>
      <c r="AH5" s="1739"/>
      <c r="AI5" s="1739"/>
      <c r="AJ5" s="1739"/>
      <c r="AK5" s="1739"/>
      <c r="AL5" s="1739"/>
      <c r="AM5" s="1739"/>
      <c r="AN5" s="1739"/>
      <c r="AO5" s="1739"/>
      <c r="AP5" s="1739"/>
      <c r="AQ5" s="1739"/>
      <c r="AR5" s="1739"/>
      <c r="AS5" s="1739"/>
      <c r="AT5" s="1739"/>
      <c r="AU5" s="1739"/>
      <c r="AV5" s="1739"/>
      <c r="AW5" s="1739"/>
      <c r="AX5" s="1739"/>
      <c r="AY5" s="1739"/>
      <c r="AZ5" s="1739"/>
      <c r="BA5" s="1739"/>
      <c r="BB5" s="1739"/>
      <c r="BC5" s="1739"/>
      <c r="BD5" s="1739"/>
      <c r="BE5" s="1739"/>
      <c r="BF5" s="1739"/>
      <c r="BG5" s="1739"/>
      <c r="BH5" s="1739"/>
      <c r="BI5" s="1739"/>
      <c r="BJ5" s="1739"/>
      <c r="BK5" s="1739"/>
      <c r="BL5" s="1739"/>
      <c r="BM5" s="1739"/>
      <c r="BN5" s="1739"/>
      <c r="BO5" s="1739"/>
      <c r="BP5" s="1739"/>
      <c r="BQ5" s="1739"/>
      <c r="BR5" s="2306"/>
    </row>
    <row r="6" spans="1:76" ht="27" customHeight="1" thickBot="1">
      <c r="A6" s="1075" t="s">
        <v>1551</v>
      </c>
      <c r="AE6" s="2320">
        <v>101</v>
      </c>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1"/>
      <c r="BC6" s="2321"/>
      <c r="BD6" s="2321"/>
      <c r="BE6" s="2321"/>
      <c r="BF6" s="2321"/>
      <c r="BG6" s="2321"/>
      <c r="BH6" s="2321"/>
      <c r="BI6" s="2321"/>
      <c r="BJ6" s="2321"/>
      <c r="BK6" s="2321"/>
      <c r="BL6" s="2321"/>
      <c r="BM6" s="2321"/>
      <c r="BN6" s="2321"/>
      <c r="BO6" s="2321"/>
      <c r="BP6" s="2321"/>
      <c r="BQ6" s="2321"/>
      <c r="BR6" s="2322"/>
    </row>
    <row r="7" spans="1:76" ht="27" customHeight="1">
      <c r="A7" s="158"/>
      <c r="B7" s="1772" t="s">
        <v>8</v>
      </c>
      <c r="C7" s="1736"/>
      <c r="D7" s="1736"/>
      <c r="E7" s="2081"/>
      <c r="F7" s="1736" t="s">
        <v>11</v>
      </c>
      <c r="G7" s="1736"/>
      <c r="H7" s="1737"/>
      <c r="I7" s="1738" t="s">
        <v>12</v>
      </c>
      <c r="J7" s="1739"/>
      <c r="K7" s="1739"/>
      <c r="L7" s="1739"/>
      <c r="M7" s="1739"/>
      <c r="N7" s="1739"/>
      <c r="O7" s="1739"/>
      <c r="P7" s="1739"/>
      <c r="Q7" s="1739"/>
      <c r="R7" s="1739"/>
      <c r="S7" s="1739"/>
      <c r="T7" s="1739"/>
      <c r="U7" s="1739"/>
      <c r="V7" s="1739"/>
      <c r="W7" s="1739"/>
      <c r="X7" s="1739"/>
      <c r="Y7" s="1739"/>
      <c r="Z7" s="1739"/>
      <c r="AA7" s="1739"/>
      <c r="AB7" s="1739"/>
      <c r="AC7" s="1739"/>
      <c r="AD7" s="1740"/>
      <c r="AE7" s="2084"/>
      <c r="AF7" s="2084"/>
      <c r="AG7" s="2084"/>
      <c r="AH7" s="2084"/>
      <c r="AI7" s="2084"/>
      <c r="AJ7" s="2084"/>
      <c r="AK7" s="2084"/>
      <c r="AL7" s="2084"/>
      <c r="AM7" s="2084"/>
      <c r="AN7" s="2084"/>
      <c r="AO7" s="2084"/>
      <c r="AP7" s="2084"/>
      <c r="AQ7" s="2084"/>
      <c r="AR7" s="2084"/>
      <c r="AS7" s="2084"/>
      <c r="AT7" s="2084"/>
      <c r="AU7" s="2084"/>
      <c r="AV7" s="2084"/>
      <c r="AW7" s="2084"/>
      <c r="AX7" s="2084"/>
      <c r="AY7" s="2084"/>
      <c r="AZ7" s="2084"/>
      <c r="BA7" s="2084"/>
      <c r="BB7" s="2084"/>
      <c r="BC7" s="2084"/>
      <c r="BD7" s="2084"/>
      <c r="BE7" s="2084"/>
      <c r="BF7" s="2084"/>
      <c r="BG7" s="2084"/>
      <c r="BH7" s="2084"/>
      <c r="BI7" s="2084"/>
      <c r="BJ7" s="2084"/>
      <c r="BK7" s="2084"/>
      <c r="BL7" s="2084"/>
      <c r="BM7" s="2084"/>
      <c r="BN7" s="2084"/>
      <c r="BO7" s="2084"/>
      <c r="BP7" s="2084"/>
      <c r="BQ7" s="2084"/>
      <c r="BR7" s="2084"/>
      <c r="BS7" s="1696" t="s">
        <v>17</v>
      </c>
      <c r="BT7" s="1688"/>
      <c r="BU7" s="1688"/>
      <c r="BV7" s="1689"/>
      <c r="BW7" s="1749" t="s">
        <v>13</v>
      </c>
      <c r="BX7" s="1750"/>
    </row>
    <row r="8" spans="1:76" ht="27" customHeight="1" thickBot="1">
      <c r="A8" s="159"/>
      <c r="B8" s="1775" t="s">
        <v>14</v>
      </c>
      <c r="C8" s="1673"/>
      <c r="D8" s="1673"/>
      <c r="E8" s="2088"/>
      <c r="F8" s="1673" t="s">
        <v>15</v>
      </c>
      <c r="G8" s="1673"/>
      <c r="H8" s="1674"/>
      <c r="I8" s="1675" t="s">
        <v>15</v>
      </c>
      <c r="J8" s="1676"/>
      <c r="K8" s="1676"/>
      <c r="L8" s="1677"/>
      <c r="M8" s="1741" t="s">
        <v>16</v>
      </c>
      <c r="N8" s="1742"/>
      <c r="O8" s="1742"/>
      <c r="P8" s="1742"/>
      <c r="Q8" s="1742"/>
      <c r="R8" s="1742"/>
      <c r="S8" s="1742"/>
      <c r="T8" s="1742"/>
      <c r="U8" s="1742"/>
      <c r="V8" s="1742"/>
      <c r="W8" s="1742"/>
      <c r="X8" s="1742"/>
      <c r="Y8" s="1742"/>
      <c r="Z8" s="1742"/>
      <c r="AA8" s="1742"/>
      <c r="AB8" s="1742"/>
      <c r="AC8" s="1742"/>
      <c r="AD8" s="1743"/>
      <c r="AE8" s="2323" t="s">
        <v>1535</v>
      </c>
      <c r="AF8" s="2324"/>
      <c r="AG8" s="2324"/>
      <c r="AH8" s="2324"/>
      <c r="AI8" s="2324"/>
      <c r="AJ8" s="2324"/>
      <c r="AK8" s="2324"/>
      <c r="AL8" s="2325"/>
      <c r="AM8" s="2323" t="s">
        <v>1535</v>
      </c>
      <c r="AN8" s="2324"/>
      <c r="AO8" s="2324"/>
      <c r="AP8" s="2324"/>
      <c r="AQ8" s="2324"/>
      <c r="AR8" s="2324"/>
      <c r="AS8" s="2324"/>
      <c r="AT8" s="2325"/>
      <c r="AU8" s="2323" t="s">
        <v>1535</v>
      </c>
      <c r="AV8" s="2324"/>
      <c r="AW8" s="2324"/>
      <c r="AX8" s="2324"/>
      <c r="AY8" s="2324"/>
      <c r="AZ8" s="2324"/>
      <c r="BA8" s="2324"/>
      <c r="BB8" s="2325"/>
      <c r="BC8" s="2323" t="s">
        <v>1535</v>
      </c>
      <c r="BD8" s="2324"/>
      <c r="BE8" s="2324"/>
      <c r="BF8" s="2324"/>
      <c r="BG8" s="2324"/>
      <c r="BH8" s="2324"/>
      <c r="BI8" s="2324"/>
      <c r="BJ8" s="2325"/>
      <c r="BK8" s="2323" t="s">
        <v>1535</v>
      </c>
      <c r="BL8" s="2324"/>
      <c r="BM8" s="2324"/>
      <c r="BN8" s="2324"/>
      <c r="BO8" s="2324"/>
      <c r="BP8" s="2324"/>
      <c r="BQ8" s="2324"/>
      <c r="BR8" s="2325"/>
      <c r="BS8" s="1963"/>
      <c r="BT8" s="1964"/>
      <c r="BU8" s="1964"/>
      <c r="BV8" s="1965"/>
      <c r="BW8" s="1751"/>
      <c r="BX8" s="1752"/>
    </row>
    <row r="9" spans="1:76" ht="13.5" customHeight="1">
      <c r="A9" s="1693" t="s">
        <v>1080</v>
      </c>
      <c r="B9" s="98" t="s">
        <v>1136</v>
      </c>
      <c r="C9" s="99"/>
      <c r="D9" s="99"/>
      <c r="E9" s="103"/>
      <c r="F9" s="1736" t="s">
        <v>1138</v>
      </c>
      <c r="G9" s="1736"/>
      <c r="H9" s="1737"/>
      <c r="I9" s="2329" t="s">
        <v>943</v>
      </c>
      <c r="J9" s="2330"/>
      <c r="K9" s="2330"/>
      <c r="L9" s="2330"/>
      <c r="M9" s="2330"/>
      <c r="N9" s="2330"/>
      <c r="O9" s="2330"/>
      <c r="P9" s="2330"/>
      <c r="Q9" s="2330"/>
      <c r="R9" s="2330"/>
      <c r="S9" s="2330"/>
      <c r="T9" s="2330"/>
      <c r="U9" s="2330"/>
      <c r="V9" s="2330"/>
      <c r="W9" s="2330"/>
      <c r="X9" s="2330"/>
      <c r="Y9" s="2330"/>
      <c r="Z9" s="2330"/>
      <c r="AA9" s="2330"/>
      <c r="AB9" s="2330"/>
      <c r="AC9" s="2330"/>
      <c r="AD9" s="2331"/>
      <c r="AE9" s="2326" t="str">
        <f>IFERROR(IF(VLOOKUP($AE$6,自己評価書!$B$35:$FY488,36,FALSE)="○","■","□"),"□")</f>
        <v>□</v>
      </c>
      <c r="AF9" s="2327"/>
      <c r="AG9" s="2327"/>
      <c r="AH9" s="2327"/>
      <c r="AI9" s="2327"/>
      <c r="AJ9" s="2327"/>
      <c r="AK9" s="2327"/>
      <c r="AL9" s="2328"/>
      <c r="AM9" s="2326" t="str">
        <f>IFERROR(IF(VLOOKUP($AM$6,自己評価書!$B$35:$FY488,36,FALSE)="○","■","□"),"□")</f>
        <v>□</v>
      </c>
      <c r="AN9" s="2327"/>
      <c r="AO9" s="2327"/>
      <c r="AP9" s="2327"/>
      <c r="AQ9" s="2327"/>
      <c r="AR9" s="2327"/>
      <c r="AS9" s="2327"/>
      <c r="AT9" s="2328"/>
      <c r="AU9" s="2326" t="str">
        <f>IFERROR(IF(VLOOKUP($AU$6,自己評価書!$B$35:$FY488,36,FALSE)="○","■","□"),"□")</f>
        <v>□</v>
      </c>
      <c r="AV9" s="2327"/>
      <c r="AW9" s="2327"/>
      <c r="AX9" s="2327"/>
      <c r="AY9" s="2327"/>
      <c r="AZ9" s="2327"/>
      <c r="BA9" s="2327"/>
      <c r="BB9" s="2328"/>
      <c r="BC9" s="2326" t="str">
        <f>IFERROR(IF(VLOOKUP($BC$6,自己評価書!$B$35:$FY488,36,FALSE)="○","■","□"),"□")</f>
        <v>□</v>
      </c>
      <c r="BD9" s="2327"/>
      <c r="BE9" s="2327"/>
      <c r="BF9" s="2327"/>
      <c r="BG9" s="2327"/>
      <c r="BH9" s="2327"/>
      <c r="BI9" s="2327"/>
      <c r="BJ9" s="2328"/>
      <c r="BK9" s="2326" t="str">
        <f>IFERROR(IF(VLOOKUP($BK$6,自己評価書!$B$35:$FY488,36,FALSE)="○","■","□"),"□")</f>
        <v>□</v>
      </c>
      <c r="BL9" s="2327"/>
      <c r="BM9" s="2327"/>
      <c r="BN9" s="2327"/>
      <c r="BO9" s="2327"/>
      <c r="BP9" s="2327"/>
      <c r="BQ9" s="2327"/>
      <c r="BR9" s="2328"/>
      <c r="BS9" s="104" t="s">
        <v>22</v>
      </c>
      <c r="BT9" s="18" t="s">
        <v>132</v>
      </c>
      <c r="BU9" s="99"/>
      <c r="BV9" s="100"/>
      <c r="BW9" s="105"/>
      <c r="BX9" s="106"/>
    </row>
    <row r="10" spans="1:76" ht="13.5" customHeight="1">
      <c r="A10" s="1694"/>
      <c r="B10" s="1645" t="s">
        <v>1050</v>
      </c>
      <c r="C10" s="1646"/>
      <c r="D10" s="1646"/>
      <c r="E10" s="2101"/>
      <c r="F10" s="1667"/>
      <c r="G10" s="1646"/>
      <c r="H10" s="1647"/>
      <c r="I10" s="1645" t="s">
        <v>477</v>
      </c>
      <c r="J10" s="1646"/>
      <c r="K10" s="1646"/>
      <c r="L10" s="1647"/>
      <c r="M10" s="192" t="s">
        <v>1140</v>
      </c>
      <c r="N10" s="193"/>
      <c r="O10" s="193"/>
      <c r="P10" s="193"/>
      <c r="Q10" s="193"/>
      <c r="R10" s="193"/>
      <c r="S10" s="193"/>
      <c r="T10" s="193"/>
      <c r="U10" s="193"/>
      <c r="V10" s="193"/>
      <c r="W10" s="193"/>
      <c r="X10" s="193"/>
      <c r="Y10" s="193"/>
      <c r="Z10" s="193"/>
      <c r="AA10" s="193"/>
      <c r="AB10" s="193"/>
      <c r="AC10" s="193"/>
      <c r="AD10" s="914"/>
      <c r="AE10" s="2350" t="str">
        <f>IFERROR(IF(VLOOKUP($AE$6,自己評価書!$B$35:$FY488,37,FALSE)="○","■","□"),"□")</f>
        <v>□</v>
      </c>
      <c r="AF10" s="2351"/>
      <c r="AG10" s="2351"/>
      <c r="AH10" s="2351"/>
      <c r="AI10" s="2351"/>
      <c r="AJ10" s="2351"/>
      <c r="AK10" s="2351"/>
      <c r="AL10" s="2352"/>
      <c r="AM10" s="2350" t="str">
        <f>IFERROR(IF(VLOOKUP($AM$6,自己評価書!$B$35:$FY488,37,FALSE)="○","■","□"),"□")</f>
        <v>□</v>
      </c>
      <c r="AN10" s="2351"/>
      <c r="AO10" s="2351"/>
      <c r="AP10" s="2351"/>
      <c r="AQ10" s="2351"/>
      <c r="AR10" s="2351"/>
      <c r="AS10" s="2351"/>
      <c r="AT10" s="2352"/>
      <c r="AU10" s="2350" t="str">
        <f>IFERROR(IF(VLOOKUP($AU$6,自己評価書!$B$35:$FY488,37,FALSE)="○","■","□"),"□")</f>
        <v>□</v>
      </c>
      <c r="AV10" s="2351"/>
      <c r="AW10" s="2351"/>
      <c r="AX10" s="2351"/>
      <c r="AY10" s="2351"/>
      <c r="AZ10" s="2351"/>
      <c r="BA10" s="2351"/>
      <c r="BB10" s="2352"/>
      <c r="BC10" s="2350" t="str">
        <f>IFERROR(IF(VLOOKUP($BC$6,自己評価書!$B$35:$FY488,37,FALSE)="○","■","□"),"□")</f>
        <v>□</v>
      </c>
      <c r="BD10" s="2351"/>
      <c r="BE10" s="2351"/>
      <c r="BF10" s="2351"/>
      <c r="BG10" s="2351"/>
      <c r="BH10" s="2351"/>
      <c r="BI10" s="2351"/>
      <c r="BJ10" s="2352"/>
      <c r="BK10" s="2350" t="str">
        <f>IFERROR(IF(VLOOKUP($BK$6,自己評価書!$B$35:$FY488,37,FALSE)="○","■","□"),"□")</f>
        <v>□</v>
      </c>
      <c r="BL10" s="2351"/>
      <c r="BM10" s="2351"/>
      <c r="BN10" s="2351"/>
      <c r="BO10" s="2351"/>
      <c r="BP10" s="2351"/>
      <c r="BQ10" s="2351"/>
      <c r="BR10" s="2352"/>
      <c r="BS10" s="16" t="s">
        <v>22</v>
      </c>
      <c r="BT10" s="208" t="s">
        <v>1541</v>
      </c>
      <c r="BU10" s="208"/>
      <c r="BV10" s="568"/>
      <c r="BW10" s="1746" t="s">
        <v>25</v>
      </c>
      <c r="BX10" s="1747"/>
    </row>
    <row r="11" spans="1:76" ht="13.5" customHeight="1">
      <c r="A11" s="1694"/>
      <c r="B11" s="2346" t="s">
        <v>1137</v>
      </c>
      <c r="C11" s="2347"/>
      <c r="D11" s="2347"/>
      <c r="E11" s="2348"/>
      <c r="F11" s="116"/>
      <c r="G11" s="116"/>
      <c r="H11" s="117"/>
      <c r="I11" s="1645" t="s">
        <v>870</v>
      </c>
      <c r="J11" s="1646"/>
      <c r="K11" s="1646"/>
      <c r="L11" s="1647"/>
      <c r="M11" s="916" t="s">
        <v>1141</v>
      </c>
      <c r="N11" s="917"/>
      <c r="O11" s="917"/>
      <c r="P11" s="917"/>
      <c r="Q11" s="917"/>
      <c r="R11" s="917"/>
      <c r="S11" s="917"/>
      <c r="T11" s="917"/>
      <c r="U11" s="917"/>
      <c r="V11" s="917"/>
      <c r="W11" s="917"/>
      <c r="X11" s="917"/>
      <c r="Y11" s="917"/>
      <c r="Z11" s="917"/>
      <c r="AA11" s="917"/>
      <c r="AB11" s="917"/>
      <c r="AC11" s="917"/>
      <c r="AD11" s="918"/>
      <c r="AE11" s="2372" t="str">
        <f>IFERROR(IF(VLOOKUP($AE$6,自己評価書!$B$35:$FY489,38,FALSE)="○","■","□"),"□")</f>
        <v>□</v>
      </c>
      <c r="AF11" s="2373"/>
      <c r="AG11" s="2373"/>
      <c r="AH11" s="2373"/>
      <c r="AI11" s="2373"/>
      <c r="AJ11" s="2373"/>
      <c r="AK11" s="2373"/>
      <c r="AL11" s="2374"/>
      <c r="AM11" s="2372" t="str">
        <f>IFERROR(IF(VLOOKUP($AM$6,自己評価書!$B$35:$FY489,38,FALSE)="○","■","□"),"□")</f>
        <v>□</v>
      </c>
      <c r="AN11" s="2373"/>
      <c r="AO11" s="2373"/>
      <c r="AP11" s="2373"/>
      <c r="AQ11" s="2373"/>
      <c r="AR11" s="2373"/>
      <c r="AS11" s="2373"/>
      <c r="AT11" s="2374"/>
      <c r="AU11" s="2372" t="str">
        <f>IFERROR(IF(VLOOKUP($AU$6,自己評価書!$B$35:$FY489,38,FALSE)="○","■","□"),"□")</f>
        <v>□</v>
      </c>
      <c r="AV11" s="2373"/>
      <c r="AW11" s="2373"/>
      <c r="AX11" s="2373"/>
      <c r="AY11" s="2373"/>
      <c r="AZ11" s="2373"/>
      <c r="BA11" s="2373"/>
      <c r="BB11" s="2374"/>
      <c r="BC11" s="2372" t="str">
        <f>IFERROR(IF(VLOOKUP($BC$6,自己評価書!$B$35:$FY489,38,FALSE)="○","■","□"),"□")</f>
        <v>□</v>
      </c>
      <c r="BD11" s="2373"/>
      <c r="BE11" s="2373"/>
      <c r="BF11" s="2373"/>
      <c r="BG11" s="2373"/>
      <c r="BH11" s="2373"/>
      <c r="BI11" s="2373"/>
      <c r="BJ11" s="2374"/>
      <c r="BK11" s="2372" t="str">
        <f>IFERROR(IF(VLOOKUP($BK$6,自己評価書!$B$35:$FY489,38,FALSE)="○","■","□"),"□")</f>
        <v>□</v>
      </c>
      <c r="BL11" s="2373"/>
      <c r="BM11" s="2373"/>
      <c r="BN11" s="2373"/>
      <c r="BO11" s="2373"/>
      <c r="BP11" s="2373"/>
      <c r="BQ11" s="2373"/>
      <c r="BR11" s="2374"/>
      <c r="BS11" s="16" t="s">
        <v>22</v>
      </c>
      <c r="BT11" s="113" t="s">
        <v>1542</v>
      </c>
      <c r="BU11" s="18"/>
      <c r="BV11" s="20"/>
      <c r="BW11" s="1746"/>
      <c r="BX11" s="1747"/>
    </row>
    <row r="12" spans="1:76" ht="13.5" customHeight="1">
      <c r="A12" s="1694"/>
      <c r="B12" s="2346"/>
      <c r="C12" s="2347"/>
      <c r="D12" s="2347"/>
      <c r="E12" s="2348"/>
      <c r="F12" s="116"/>
      <c r="G12" s="116"/>
      <c r="H12" s="117"/>
      <c r="I12" s="2195" t="s">
        <v>1139</v>
      </c>
      <c r="J12" s="2196"/>
      <c r="K12" s="2196"/>
      <c r="L12" s="2197"/>
      <c r="M12" s="751" t="s">
        <v>1139</v>
      </c>
      <c r="N12" s="113"/>
      <c r="O12" s="113"/>
      <c r="P12" s="113"/>
      <c r="Q12" s="113"/>
      <c r="R12" s="113"/>
      <c r="S12" s="113"/>
      <c r="T12" s="113"/>
      <c r="U12" s="113"/>
      <c r="V12" s="113"/>
      <c r="W12" s="113"/>
      <c r="X12" s="113"/>
      <c r="Y12" s="113"/>
      <c r="Z12" s="113"/>
      <c r="AA12" s="113"/>
      <c r="AB12" s="113"/>
      <c r="AC12" s="113"/>
      <c r="AD12" s="915"/>
      <c r="AE12" s="2350" t="str">
        <f>IFERROR(IF(VLOOKUP($AE$6,自己評価書!$B$35:$FY490,39,FALSE)="○","■","□"),"□")</f>
        <v>□</v>
      </c>
      <c r="AF12" s="2351"/>
      <c r="AG12" s="2351"/>
      <c r="AH12" s="2351"/>
      <c r="AI12" s="2351"/>
      <c r="AJ12" s="2351"/>
      <c r="AK12" s="2351"/>
      <c r="AL12" s="2352"/>
      <c r="AM12" s="2350" t="str">
        <f>IFERROR(IF(VLOOKUP($AM$6,自己評価書!$B$35:$FY490,39,FALSE)="○","■","□"),"□")</f>
        <v>□</v>
      </c>
      <c r="AN12" s="2351"/>
      <c r="AO12" s="2351"/>
      <c r="AP12" s="2351"/>
      <c r="AQ12" s="2351"/>
      <c r="AR12" s="2351"/>
      <c r="AS12" s="2351"/>
      <c r="AT12" s="2352"/>
      <c r="AU12" s="2350" t="str">
        <f>IFERROR(IF(VLOOKUP($AU$6,自己評価書!$B$35:$FY490,39,FALSE)="○","■","□"),"□")</f>
        <v>□</v>
      </c>
      <c r="AV12" s="2351"/>
      <c r="AW12" s="2351"/>
      <c r="AX12" s="2351"/>
      <c r="AY12" s="2351"/>
      <c r="AZ12" s="2351"/>
      <c r="BA12" s="2351"/>
      <c r="BB12" s="2352"/>
      <c r="BC12" s="2350" t="str">
        <f>IFERROR(IF(VLOOKUP($BC$6,自己評価書!$B$35:$FY490,39,FALSE)="○","■","□"),"□")</f>
        <v>□</v>
      </c>
      <c r="BD12" s="2351"/>
      <c r="BE12" s="2351"/>
      <c r="BF12" s="2351"/>
      <c r="BG12" s="2351"/>
      <c r="BH12" s="2351"/>
      <c r="BI12" s="2351"/>
      <c r="BJ12" s="2352"/>
      <c r="BK12" s="2350" t="str">
        <f>IFERROR(IF(VLOOKUP($BK$6,自己評価書!$B$35:$FY490,39,FALSE)="○","■","□"),"□")</f>
        <v>□</v>
      </c>
      <c r="BL12" s="2351"/>
      <c r="BM12" s="2351"/>
      <c r="BN12" s="2351"/>
      <c r="BO12" s="2351"/>
      <c r="BP12" s="2351"/>
      <c r="BQ12" s="2351"/>
      <c r="BR12" s="2352"/>
      <c r="BS12" s="16" t="s">
        <v>22</v>
      </c>
      <c r="BT12" s="1641"/>
      <c r="BU12" s="1641"/>
      <c r="BV12" s="1642"/>
      <c r="BW12" s="1744" t="s">
        <v>27</v>
      </c>
      <c r="BX12" s="1745"/>
    </row>
    <row r="13" spans="1:76" ht="13.5" customHeight="1">
      <c r="A13" s="1694"/>
      <c r="B13" s="909"/>
      <c r="C13" s="925"/>
      <c r="D13" s="925"/>
      <c r="E13" s="910"/>
      <c r="F13" s="116"/>
      <c r="G13" s="116"/>
      <c r="H13" s="116"/>
      <c r="I13" s="867"/>
      <c r="J13" s="841"/>
      <c r="K13" s="841"/>
      <c r="L13" s="868"/>
      <c r="M13" s="907"/>
      <c r="N13" s="847" t="s">
        <v>1051</v>
      </c>
      <c r="O13" s="908"/>
      <c r="P13" s="908"/>
      <c r="Q13" s="908"/>
      <c r="R13" s="908"/>
      <c r="S13" s="908"/>
      <c r="T13" s="908"/>
      <c r="U13" s="908"/>
      <c r="V13" s="908"/>
      <c r="W13" s="908"/>
      <c r="X13" s="908"/>
      <c r="Y13" s="908"/>
      <c r="Z13" s="908"/>
      <c r="AA13" s="908"/>
      <c r="AB13" s="873"/>
      <c r="AC13" s="873"/>
      <c r="AD13" s="921"/>
      <c r="AE13" s="2355" t="str">
        <f>IFERROR(IF(VLOOKUP($AE$6,自己評価書!$B$35:$FY490,40,FALSE)="滑り棒","■","□"),"□")</f>
        <v>□</v>
      </c>
      <c r="AF13" s="2356"/>
      <c r="AG13" s="2356"/>
      <c r="AH13" s="2356"/>
      <c r="AI13" s="2356"/>
      <c r="AJ13" s="2356"/>
      <c r="AK13" s="2356"/>
      <c r="AL13" s="2357"/>
      <c r="AM13" s="2355" t="str">
        <f>IFERROR(IF(VLOOKUP($AM$6,自己評価書!$B$35:$FY490,40,FALSE)="滑り棒","■","□"),"□")</f>
        <v>□</v>
      </c>
      <c r="AN13" s="2356"/>
      <c r="AO13" s="2356"/>
      <c r="AP13" s="2356"/>
      <c r="AQ13" s="2356"/>
      <c r="AR13" s="2356"/>
      <c r="AS13" s="2356"/>
      <c r="AT13" s="2357"/>
      <c r="AU13" s="2355" t="str">
        <f>IFERROR(IF(VLOOKUP($AU$6,自己評価書!$B$35:$FY490,40,FALSE)="滑り棒","■","□"),"□")</f>
        <v>□</v>
      </c>
      <c r="AV13" s="2356"/>
      <c r="AW13" s="2356"/>
      <c r="AX13" s="2356"/>
      <c r="AY13" s="2356"/>
      <c r="AZ13" s="2356"/>
      <c r="BA13" s="2356"/>
      <c r="BB13" s="2357"/>
      <c r="BC13" s="2355" t="str">
        <f>IFERROR(IF(VLOOKUP($BC$6,自己評価書!$B$35:$FY490,40,FALSE)="滑り棒","■","□"),"□")</f>
        <v>□</v>
      </c>
      <c r="BD13" s="2356"/>
      <c r="BE13" s="2356"/>
      <c r="BF13" s="2356"/>
      <c r="BG13" s="2356"/>
      <c r="BH13" s="2356"/>
      <c r="BI13" s="2356"/>
      <c r="BJ13" s="2357"/>
      <c r="BK13" s="2355" t="str">
        <f>IFERROR(IF(VLOOKUP($BK$6,自己評価書!$B$35:$FY490,40,FALSE)="滑り棒","■","□"),"□")</f>
        <v>□</v>
      </c>
      <c r="BL13" s="2356"/>
      <c r="BM13" s="2356"/>
      <c r="BN13" s="2356"/>
      <c r="BO13" s="2356"/>
      <c r="BP13" s="2356"/>
      <c r="BQ13" s="2356"/>
      <c r="BR13" s="2357"/>
      <c r="BS13" s="16" t="s">
        <v>22</v>
      </c>
      <c r="BT13" s="1641"/>
      <c r="BU13" s="1641"/>
      <c r="BV13" s="1642"/>
      <c r="BW13" s="210"/>
      <c r="BX13" s="403"/>
    </row>
    <row r="14" spans="1:76" ht="13.5" customHeight="1">
      <c r="A14" s="1694"/>
      <c r="B14" s="909"/>
      <c r="C14" s="925"/>
      <c r="D14" s="925"/>
      <c r="E14" s="910"/>
      <c r="F14" s="116"/>
      <c r="G14" s="116"/>
      <c r="H14" s="116"/>
      <c r="I14" s="867"/>
      <c r="J14" s="841"/>
      <c r="K14" s="841"/>
      <c r="L14" s="868"/>
      <c r="M14" s="907"/>
      <c r="N14" s="847" t="s">
        <v>1052</v>
      </c>
      <c r="O14" s="908"/>
      <c r="P14" s="908"/>
      <c r="Q14" s="908"/>
      <c r="R14" s="908"/>
      <c r="S14" s="908"/>
      <c r="T14" s="908"/>
      <c r="U14" s="908"/>
      <c r="V14" s="908"/>
      <c r="W14" s="908"/>
      <c r="X14" s="908"/>
      <c r="Y14" s="908"/>
      <c r="Z14" s="908"/>
      <c r="AA14" s="908"/>
      <c r="AB14" s="873"/>
      <c r="AC14" s="873"/>
      <c r="AD14" s="921"/>
      <c r="AE14" s="2355" t="str">
        <f>IFERROR(IF(VLOOKUP($AE$6,自己評価書!$B$35:$FY491,40,FALSE)="滑り台","■","□"),"□")</f>
        <v>□</v>
      </c>
      <c r="AF14" s="2356"/>
      <c r="AG14" s="2356"/>
      <c r="AH14" s="2356"/>
      <c r="AI14" s="2356"/>
      <c r="AJ14" s="2356"/>
      <c r="AK14" s="2356"/>
      <c r="AL14" s="2357"/>
      <c r="AM14" s="2355" t="str">
        <f>IFERROR(IF(VLOOKUP($AM$6,自己評価書!$B$35:$FY491,40,FALSE)="滑り台","■","□"),"□")</f>
        <v>□</v>
      </c>
      <c r="AN14" s="2356"/>
      <c r="AO14" s="2356"/>
      <c r="AP14" s="2356"/>
      <c r="AQ14" s="2356"/>
      <c r="AR14" s="2356"/>
      <c r="AS14" s="2356"/>
      <c r="AT14" s="2357"/>
      <c r="AU14" s="2355" t="str">
        <f>IFERROR(IF(VLOOKUP($AU$6,自己評価書!$B$35:$FY491,40,FALSE)="滑り台","■","□"),"□")</f>
        <v>□</v>
      </c>
      <c r="AV14" s="2356"/>
      <c r="AW14" s="2356"/>
      <c r="AX14" s="2356"/>
      <c r="AY14" s="2356"/>
      <c r="AZ14" s="2356"/>
      <c r="BA14" s="2356"/>
      <c r="BB14" s="2357"/>
      <c r="BC14" s="2355" t="str">
        <f>IFERROR(IF(VLOOKUP($BC$6,自己評価書!$B$35:$FY491,40,FALSE)="滑り台","■","□"),"□")</f>
        <v>□</v>
      </c>
      <c r="BD14" s="2356"/>
      <c r="BE14" s="2356"/>
      <c r="BF14" s="2356"/>
      <c r="BG14" s="2356"/>
      <c r="BH14" s="2356"/>
      <c r="BI14" s="2356"/>
      <c r="BJ14" s="2357"/>
      <c r="BK14" s="2355" t="str">
        <f>IFERROR(IF(VLOOKUP($BK$6,自己評価書!$B$35:$FY491,40,FALSE)="滑り台","■","□"),"□")</f>
        <v>□</v>
      </c>
      <c r="BL14" s="2356"/>
      <c r="BM14" s="2356"/>
      <c r="BN14" s="2356"/>
      <c r="BO14" s="2356"/>
      <c r="BP14" s="2356"/>
      <c r="BQ14" s="2356"/>
      <c r="BR14" s="2357"/>
      <c r="BS14" s="210"/>
      <c r="BV14" s="129"/>
      <c r="BW14" s="210"/>
      <c r="BX14" s="403"/>
    </row>
    <row r="15" spans="1:76" ht="13.5" customHeight="1">
      <c r="A15" s="1694"/>
      <c r="B15" s="909"/>
      <c r="C15" s="925"/>
      <c r="D15" s="925"/>
      <c r="E15" s="910"/>
      <c r="F15" s="116"/>
      <c r="G15" s="116"/>
      <c r="H15" s="116"/>
      <c r="I15" s="867"/>
      <c r="J15" s="841"/>
      <c r="K15" s="841"/>
      <c r="L15" s="868"/>
      <c r="M15" s="907"/>
      <c r="N15" s="847" t="s">
        <v>1053</v>
      </c>
      <c r="O15" s="908"/>
      <c r="P15" s="908"/>
      <c r="Q15" s="908"/>
      <c r="R15" s="908"/>
      <c r="S15" s="908"/>
      <c r="T15" s="908"/>
      <c r="U15" s="908"/>
      <c r="V15" s="908"/>
      <c r="W15" s="908"/>
      <c r="X15" s="908"/>
      <c r="Y15" s="908"/>
      <c r="Z15" s="908"/>
      <c r="AA15" s="908"/>
      <c r="AB15" s="873"/>
      <c r="AC15" s="873"/>
      <c r="AD15" s="921"/>
      <c r="AE15" s="2355" t="str">
        <f>IFERROR(IF(VLOOKUP($AE$6,自己評価書!$B$35:$FY492,40,FALSE)="緩降機","■","□"),"□")</f>
        <v>□</v>
      </c>
      <c r="AF15" s="2356"/>
      <c r="AG15" s="2356"/>
      <c r="AH15" s="2356"/>
      <c r="AI15" s="2356"/>
      <c r="AJ15" s="2356"/>
      <c r="AK15" s="2356"/>
      <c r="AL15" s="2357"/>
      <c r="AM15" s="2355" t="str">
        <f>IFERROR(IF(VLOOKUP($AM$6,自己評価書!$B$35:$FY492,40,FALSE)="緩降機","■","□"),"□")</f>
        <v>□</v>
      </c>
      <c r="AN15" s="2356"/>
      <c r="AO15" s="2356"/>
      <c r="AP15" s="2356"/>
      <c r="AQ15" s="2356"/>
      <c r="AR15" s="2356"/>
      <c r="AS15" s="2356"/>
      <c r="AT15" s="2357"/>
      <c r="AU15" s="2355" t="str">
        <f>IFERROR(IF(VLOOKUP($AU$6,自己評価書!$B$35:$FY492,40,FALSE)="緩降機","■","□"),"□")</f>
        <v>□</v>
      </c>
      <c r="AV15" s="2356"/>
      <c r="AW15" s="2356"/>
      <c r="AX15" s="2356"/>
      <c r="AY15" s="2356"/>
      <c r="AZ15" s="2356"/>
      <c r="BA15" s="2356"/>
      <c r="BB15" s="2357"/>
      <c r="BC15" s="2355" t="str">
        <f>IFERROR(IF(VLOOKUP($BC$6,自己評価書!$B$35:$FY492,40,FALSE)="緩降機","■","□"),"□")</f>
        <v>□</v>
      </c>
      <c r="BD15" s="2356"/>
      <c r="BE15" s="2356"/>
      <c r="BF15" s="2356"/>
      <c r="BG15" s="2356"/>
      <c r="BH15" s="2356"/>
      <c r="BI15" s="2356"/>
      <c r="BJ15" s="2357"/>
      <c r="BK15" s="2355" t="str">
        <f>IFERROR(IF(VLOOKUP($BK$6,自己評価書!$B$35:$FY492,40,FALSE)="緩降機","■","□"),"□")</f>
        <v>□</v>
      </c>
      <c r="BL15" s="2356"/>
      <c r="BM15" s="2356"/>
      <c r="BN15" s="2356"/>
      <c r="BO15" s="2356"/>
      <c r="BP15" s="2356"/>
      <c r="BQ15" s="2356"/>
      <c r="BR15" s="2357"/>
      <c r="BS15" s="210"/>
      <c r="BV15" s="129"/>
      <c r="BW15" s="210"/>
      <c r="BX15" s="403"/>
    </row>
    <row r="16" spans="1:76" ht="13.5" customHeight="1">
      <c r="A16" s="1694"/>
      <c r="B16" s="909"/>
      <c r="C16" s="925"/>
      <c r="D16" s="925"/>
      <c r="E16" s="910"/>
      <c r="F16" s="116"/>
      <c r="G16" s="116"/>
      <c r="H16" s="116"/>
      <c r="I16" s="867"/>
      <c r="J16" s="841"/>
      <c r="K16" s="841"/>
      <c r="L16" s="868"/>
      <c r="M16" s="907"/>
      <c r="N16" s="847" t="s">
        <v>1054</v>
      </c>
      <c r="O16" s="908"/>
      <c r="P16" s="908"/>
      <c r="Q16" s="908"/>
      <c r="R16" s="908"/>
      <c r="S16" s="908"/>
      <c r="T16" s="908"/>
      <c r="U16" s="908"/>
      <c r="V16" s="908"/>
      <c r="W16" s="908"/>
      <c r="X16" s="908"/>
      <c r="Y16" s="908"/>
      <c r="Z16" s="908"/>
      <c r="AA16" s="908"/>
      <c r="AB16" s="873"/>
      <c r="AC16" s="873"/>
      <c r="AD16" s="921"/>
      <c r="AE16" s="2355" t="str">
        <f>IFERROR(IF(VLOOKUP($AE$6,自己評価書!$B$35:$FY493,40,FALSE)="避難用タラップ","■","□"),"□")</f>
        <v>□</v>
      </c>
      <c r="AF16" s="2356"/>
      <c r="AG16" s="2356"/>
      <c r="AH16" s="2356"/>
      <c r="AI16" s="2356"/>
      <c r="AJ16" s="2356"/>
      <c r="AK16" s="2356"/>
      <c r="AL16" s="2357"/>
      <c r="AM16" s="2355" t="str">
        <f>IFERROR(IF(VLOOKUP($AM$6,自己評価書!$B$35:$FY493,40,FALSE)="避難用タラップ","■","□"),"□")</f>
        <v>□</v>
      </c>
      <c r="AN16" s="2356"/>
      <c r="AO16" s="2356"/>
      <c r="AP16" s="2356"/>
      <c r="AQ16" s="2356"/>
      <c r="AR16" s="2356"/>
      <c r="AS16" s="2356"/>
      <c r="AT16" s="2357"/>
      <c r="AU16" s="2355" t="str">
        <f>IFERROR(IF(VLOOKUP($AU$6,自己評価書!$B$35:$FY493,40,FALSE)="避難用タラップ","■","□"),"□")</f>
        <v>□</v>
      </c>
      <c r="AV16" s="2356"/>
      <c r="AW16" s="2356"/>
      <c r="AX16" s="2356"/>
      <c r="AY16" s="2356"/>
      <c r="AZ16" s="2356"/>
      <c r="BA16" s="2356"/>
      <c r="BB16" s="2357"/>
      <c r="BC16" s="2355" t="str">
        <f>IFERROR(IF(VLOOKUP($BC$6,自己評価書!$B$35:$FY493,40,FALSE)="避難用タラップ","■","□"),"□")</f>
        <v>□</v>
      </c>
      <c r="BD16" s="2356"/>
      <c r="BE16" s="2356"/>
      <c r="BF16" s="2356"/>
      <c r="BG16" s="2356"/>
      <c r="BH16" s="2356"/>
      <c r="BI16" s="2356"/>
      <c r="BJ16" s="2357"/>
      <c r="BK16" s="2355" t="str">
        <f>IFERROR(IF(VLOOKUP($BK$6,自己評価書!$B$35:$FY493,40,FALSE)="避難用タラップ","■","□"),"□")</f>
        <v>□</v>
      </c>
      <c r="BL16" s="2356"/>
      <c r="BM16" s="2356"/>
      <c r="BN16" s="2356"/>
      <c r="BO16" s="2356"/>
      <c r="BP16" s="2356"/>
      <c r="BQ16" s="2356"/>
      <c r="BR16" s="2357"/>
      <c r="BS16" s="210"/>
      <c r="BV16" s="129"/>
      <c r="BW16" s="210"/>
      <c r="BX16" s="403"/>
    </row>
    <row r="17" spans="1:76" ht="13.5" customHeight="1">
      <c r="A17" s="1694"/>
      <c r="B17" s="909"/>
      <c r="C17" s="925"/>
      <c r="D17" s="925"/>
      <c r="E17" s="910"/>
      <c r="F17" s="116"/>
      <c r="G17" s="116"/>
      <c r="H17" s="116"/>
      <c r="I17" s="867"/>
      <c r="J17" s="841"/>
      <c r="K17" s="841"/>
      <c r="L17" s="868"/>
      <c r="M17" s="907"/>
      <c r="N17" s="847" t="s">
        <v>1055</v>
      </c>
      <c r="O17" s="908"/>
      <c r="P17" s="908"/>
      <c r="Q17" s="908"/>
      <c r="R17" s="908"/>
      <c r="S17" s="908"/>
      <c r="T17" s="908"/>
      <c r="U17" s="908"/>
      <c r="V17" s="908"/>
      <c r="W17" s="908"/>
      <c r="X17" s="908"/>
      <c r="Y17" s="908"/>
      <c r="Z17" s="908"/>
      <c r="AA17" s="908"/>
      <c r="AB17" s="873"/>
      <c r="AC17" s="873"/>
      <c r="AD17" s="921"/>
      <c r="AE17" s="2355" t="str">
        <f>IFERROR(IF(VLOOKUP($AE$6,自己評価書!$B$35:$FY494,40,FALSE)="避難ロープ","■","□"),"□")</f>
        <v>□</v>
      </c>
      <c r="AF17" s="2356"/>
      <c r="AG17" s="2356"/>
      <c r="AH17" s="2356"/>
      <c r="AI17" s="2356"/>
      <c r="AJ17" s="2356"/>
      <c r="AK17" s="2356"/>
      <c r="AL17" s="2357"/>
      <c r="AM17" s="2355" t="str">
        <f>IFERROR(IF(VLOOKUP($AM$6,自己評価書!$B$35:$FY494,40,FALSE)="避難ロープ","■","□"),"□")</f>
        <v>□</v>
      </c>
      <c r="AN17" s="2356"/>
      <c r="AO17" s="2356"/>
      <c r="AP17" s="2356"/>
      <c r="AQ17" s="2356"/>
      <c r="AR17" s="2356"/>
      <c r="AS17" s="2356"/>
      <c r="AT17" s="2357"/>
      <c r="AU17" s="2355" t="str">
        <f>IFERROR(IF(VLOOKUP($AU$6,自己評価書!$B$35:$FY494,40,FALSE)="避難ロープ","■","□"),"□")</f>
        <v>□</v>
      </c>
      <c r="AV17" s="2356"/>
      <c r="AW17" s="2356"/>
      <c r="AX17" s="2356"/>
      <c r="AY17" s="2356"/>
      <c r="AZ17" s="2356"/>
      <c r="BA17" s="2356"/>
      <c r="BB17" s="2357"/>
      <c r="BC17" s="2355" t="str">
        <f>IFERROR(IF(VLOOKUP($BC$6,自己評価書!$B$35:$FY494,40,FALSE)="避難ロープ","■","□"),"□")</f>
        <v>□</v>
      </c>
      <c r="BD17" s="2356"/>
      <c r="BE17" s="2356"/>
      <c r="BF17" s="2356"/>
      <c r="BG17" s="2356"/>
      <c r="BH17" s="2356"/>
      <c r="BI17" s="2356"/>
      <c r="BJ17" s="2357"/>
      <c r="BK17" s="2355" t="str">
        <f>IFERROR(IF(VLOOKUP($BK$6,自己評価書!$B$35:$FY494,40,FALSE)="避難ロープ","■","□"),"□")</f>
        <v>□</v>
      </c>
      <c r="BL17" s="2356"/>
      <c r="BM17" s="2356"/>
      <c r="BN17" s="2356"/>
      <c r="BO17" s="2356"/>
      <c r="BP17" s="2356"/>
      <c r="BQ17" s="2356"/>
      <c r="BR17" s="2357"/>
      <c r="BS17" s="210"/>
      <c r="BV17" s="129"/>
      <c r="BW17" s="210"/>
      <c r="BX17" s="403"/>
    </row>
    <row r="18" spans="1:76" ht="13.5" customHeight="1">
      <c r="A18" s="1694"/>
      <c r="B18" s="909"/>
      <c r="C18" s="925"/>
      <c r="D18" s="925"/>
      <c r="E18" s="910"/>
      <c r="F18" s="116"/>
      <c r="G18" s="116"/>
      <c r="H18" s="116"/>
      <c r="I18" s="867"/>
      <c r="J18" s="841"/>
      <c r="K18" s="841"/>
      <c r="L18" s="868"/>
      <c r="M18" s="907"/>
      <c r="N18" s="847" t="s">
        <v>1056</v>
      </c>
      <c r="O18" s="908"/>
      <c r="P18" s="908"/>
      <c r="Q18" s="908"/>
      <c r="R18" s="908"/>
      <c r="S18" s="908"/>
      <c r="T18" s="908"/>
      <c r="U18" s="908"/>
      <c r="V18" s="908"/>
      <c r="W18" s="908"/>
      <c r="X18" s="908"/>
      <c r="Y18" s="908"/>
      <c r="Z18" s="908"/>
      <c r="AA18" s="908"/>
      <c r="AB18" s="873"/>
      <c r="AC18" s="873"/>
      <c r="AD18" s="921"/>
      <c r="AE18" s="2355" t="str">
        <f>IFERROR(IF(VLOOKUP($AE$6,自己評価書!$B$35:$FY495,40,FALSE)="避難はしご","■","□"),"□")</f>
        <v>□</v>
      </c>
      <c r="AF18" s="2356"/>
      <c r="AG18" s="2356"/>
      <c r="AH18" s="2356"/>
      <c r="AI18" s="2356"/>
      <c r="AJ18" s="2356"/>
      <c r="AK18" s="2356"/>
      <c r="AL18" s="2357"/>
      <c r="AM18" s="2355" t="str">
        <f>IFERROR(IF(VLOOKUP($AM$6,自己評価書!$B$35:$FY495,40,FALSE)="避難はしご","■","□"),"□")</f>
        <v>□</v>
      </c>
      <c r="AN18" s="2356"/>
      <c r="AO18" s="2356"/>
      <c r="AP18" s="2356"/>
      <c r="AQ18" s="2356"/>
      <c r="AR18" s="2356"/>
      <c r="AS18" s="2356"/>
      <c r="AT18" s="2357"/>
      <c r="AU18" s="2355" t="str">
        <f>IFERROR(IF(VLOOKUP($AU$6,自己評価書!$B$35:$FY495,40,FALSE)="避難はしご","■","□"),"□")</f>
        <v>□</v>
      </c>
      <c r="AV18" s="2356"/>
      <c r="AW18" s="2356"/>
      <c r="AX18" s="2356"/>
      <c r="AY18" s="2356"/>
      <c r="AZ18" s="2356"/>
      <c r="BA18" s="2356"/>
      <c r="BB18" s="2357"/>
      <c r="BC18" s="2355" t="str">
        <f>IFERROR(IF(VLOOKUP($BC$6,自己評価書!$B$35:$FY495,40,FALSE)="避難はしご","■","□"),"□")</f>
        <v>□</v>
      </c>
      <c r="BD18" s="2356"/>
      <c r="BE18" s="2356"/>
      <c r="BF18" s="2356"/>
      <c r="BG18" s="2356"/>
      <c r="BH18" s="2356"/>
      <c r="BI18" s="2356"/>
      <c r="BJ18" s="2357"/>
      <c r="BK18" s="2355" t="str">
        <f>IFERROR(IF(VLOOKUP($BK$6,自己評価書!$B$35:$FY495,40,FALSE)="避難はしご","■","□"),"□")</f>
        <v>□</v>
      </c>
      <c r="BL18" s="2356"/>
      <c r="BM18" s="2356"/>
      <c r="BN18" s="2356"/>
      <c r="BO18" s="2356"/>
      <c r="BP18" s="2356"/>
      <c r="BQ18" s="2356"/>
      <c r="BR18" s="2357"/>
      <c r="BS18" s="210"/>
      <c r="BV18" s="129"/>
      <c r="BW18" s="210"/>
      <c r="BX18" s="403"/>
    </row>
    <row r="19" spans="1:76" ht="13.5" customHeight="1">
      <c r="A19" s="1694"/>
      <c r="B19" s="909"/>
      <c r="C19" s="925"/>
      <c r="D19" s="925"/>
      <c r="E19" s="910"/>
      <c r="F19" s="116"/>
      <c r="G19" s="116"/>
      <c r="H19" s="116"/>
      <c r="I19" s="867"/>
      <c r="J19" s="841"/>
      <c r="K19" s="841"/>
      <c r="L19" s="868"/>
      <c r="M19" s="907"/>
      <c r="N19" s="847" t="s">
        <v>1057</v>
      </c>
      <c r="O19" s="908"/>
      <c r="P19" s="908"/>
      <c r="Q19" s="908"/>
      <c r="R19" s="908"/>
      <c r="S19" s="908"/>
      <c r="T19" s="908"/>
      <c r="U19" s="908"/>
      <c r="V19" s="908"/>
      <c r="W19" s="908"/>
      <c r="X19" s="908"/>
      <c r="Y19" s="908"/>
      <c r="Z19" s="908"/>
      <c r="AA19" s="908"/>
      <c r="AB19" s="873"/>
      <c r="AC19" s="873"/>
      <c r="AD19" s="921"/>
      <c r="AE19" s="2355" t="str">
        <f>IFERROR(IF(VLOOKUP($AE$6,自己評価書!$B$35:$FY496,40,FALSE)="避難橋","■","□"),"□")</f>
        <v>□</v>
      </c>
      <c r="AF19" s="2356"/>
      <c r="AG19" s="2356"/>
      <c r="AH19" s="2356"/>
      <c r="AI19" s="2356"/>
      <c r="AJ19" s="2356"/>
      <c r="AK19" s="2356"/>
      <c r="AL19" s="2357"/>
      <c r="AM19" s="2355" t="str">
        <f>IFERROR(IF(VLOOKUP($AM$6,自己評価書!$B$35:$FY496,40,FALSE)="避難橋","■","□"),"□")</f>
        <v>□</v>
      </c>
      <c r="AN19" s="2356"/>
      <c r="AO19" s="2356"/>
      <c r="AP19" s="2356"/>
      <c r="AQ19" s="2356"/>
      <c r="AR19" s="2356"/>
      <c r="AS19" s="2356"/>
      <c r="AT19" s="2357"/>
      <c r="AU19" s="2355" t="str">
        <f>IFERROR(IF(VLOOKUP($AU$6,自己評価書!$B$35:$FY496,40,FALSE)="避難橋","■","□"),"□")</f>
        <v>□</v>
      </c>
      <c r="AV19" s="2356"/>
      <c r="AW19" s="2356"/>
      <c r="AX19" s="2356"/>
      <c r="AY19" s="2356"/>
      <c r="AZ19" s="2356"/>
      <c r="BA19" s="2356"/>
      <c r="BB19" s="2357"/>
      <c r="BC19" s="2355" t="str">
        <f>IFERROR(IF(VLOOKUP($BC$6,自己評価書!$B$35:$FY496,40,FALSE)="避難橋","■","□"),"□")</f>
        <v>□</v>
      </c>
      <c r="BD19" s="2356"/>
      <c r="BE19" s="2356"/>
      <c r="BF19" s="2356"/>
      <c r="BG19" s="2356"/>
      <c r="BH19" s="2356"/>
      <c r="BI19" s="2356"/>
      <c r="BJ19" s="2357"/>
      <c r="BK19" s="2355" t="str">
        <f>IFERROR(IF(VLOOKUP($BK$6,自己評価書!$B$35:$FY496,40,FALSE)="避難橋","■","□"),"□")</f>
        <v>□</v>
      </c>
      <c r="BL19" s="2356"/>
      <c r="BM19" s="2356"/>
      <c r="BN19" s="2356"/>
      <c r="BO19" s="2356"/>
      <c r="BP19" s="2356"/>
      <c r="BQ19" s="2356"/>
      <c r="BR19" s="2357"/>
      <c r="BS19" s="210"/>
      <c r="BV19" s="129"/>
      <c r="BW19" s="210"/>
      <c r="BX19" s="403"/>
    </row>
    <row r="20" spans="1:76" ht="13.5" customHeight="1">
      <c r="A20" s="1694"/>
      <c r="B20" s="909"/>
      <c r="C20" s="925"/>
      <c r="D20" s="925"/>
      <c r="E20" s="910"/>
      <c r="F20" s="116"/>
      <c r="G20" s="116"/>
      <c r="H20" s="116"/>
      <c r="I20" s="867"/>
      <c r="J20" s="841"/>
      <c r="K20" s="841"/>
      <c r="L20" s="868"/>
      <c r="M20" s="905"/>
      <c r="N20" s="187" t="s">
        <v>1058</v>
      </c>
      <c r="O20" s="906"/>
      <c r="P20" s="906"/>
      <c r="Q20" s="906"/>
      <c r="R20" s="906"/>
      <c r="S20" s="906"/>
      <c r="T20" s="906"/>
      <c r="U20" s="906"/>
      <c r="V20" s="906"/>
      <c r="W20" s="906"/>
      <c r="X20" s="906"/>
      <c r="Y20" s="906"/>
      <c r="Z20" s="906"/>
      <c r="AA20" s="906"/>
      <c r="AB20" s="919"/>
      <c r="AC20" s="919"/>
      <c r="AD20" s="920"/>
      <c r="AE20" s="2375" t="str">
        <f>IFERROR(IF(VLOOKUP($AE$6,自己評価書!$B$35:$FY497,40,FALSE)="救助袋","■","□"),"□")</f>
        <v>□</v>
      </c>
      <c r="AF20" s="2376"/>
      <c r="AG20" s="2376"/>
      <c r="AH20" s="2376"/>
      <c r="AI20" s="2376"/>
      <c r="AJ20" s="2376"/>
      <c r="AK20" s="2376"/>
      <c r="AL20" s="2377"/>
      <c r="AM20" s="2375" t="str">
        <f>IFERROR(IF(VLOOKUP($AM$6,自己評価書!$B$35:$FY497,40,FALSE)="救助袋","■","□"),"□")</f>
        <v>□</v>
      </c>
      <c r="AN20" s="2376"/>
      <c r="AO20" s="2376"/>
      <c r="AP20" s="2376"/>
      <c r="AQ20" s="2376"/>
      <c r="AR20" s="2376"/>
      <c r="AS20" s="2376"/>
      <c r="AT20" s="2377"/>
      <c r="AU20" s="2375" t="str">
        <f>IFERROR(IF(VLOOKUP($AU$6,自己評価書!$B$35:$FY497,40,FALSE)="救助袋","■","□"),"□")</f>
        <v>□</v>
      </c>
      <c r="AV20" s="2376"/>
      <c r="AW20" s="2376"/>
      <c r="AX20" s="2376"/>
      <c r="AY20" s="2376"/>
      <c r="AZ20" s="2376"/>
      <c r="BA20" s="2376"/>
      <c r="BB20" s="2377"/>
      <c r="BC20" s="2375" t="str">
        <f>IFERROR(IF(VLOOKUP($BC$6,自己評価書!$B$35:$FY497,40,FALSE)="救助袋","■","□"),"□")</f>
        <v>□</v>
      </c>
      <c r="BD20" s="2376"/>
      <c r="BE20" s="2376"/>
      <c r="BF20" s="2376"/>
      <c r="BG20" s="2376"/>
      <c r="BH20" s="2376"/>
      <c r="BI20" s="2376"/>
      <c r="BJ20" s="2377"/>
      <c r="BK20" s="2375" t="str">
        <f>IFERROR(IF(VLOOKUP($BK$6,自己評価書!$B$35:$FY497,40,FALSE)="救助袋","■","□"),"□")</f>
        <v>□</v>
      </c>
      <c r="BL20" s="2376"/>
      <c r="BM20" s="2376"/>
      <c r="BN20" s="2376"/>
      <c r="BO20" s="2376"/>
      <c r="BP20" s="2376"/>
      <c r="BQ20" s="2376"/>
      <c r="BR20" s="2377"/>
      <c r="BS20" s="210"/>
      <c r="BV20" s="129"/>
      <c r="BW20" s="210"/>
      <c r="BX20" s="403"/>
    </row>
    <row r="21" spans="1:76" ht="13.5" customHeight="1">
      <c r="A21" s="1694"/>
      <c r="B21" s="909"/>
      <c r="C21" s="925"/>
      <c r="D21" s="925"/>
      <c r="E21" s="910"/>
      <c r="F21" s="116"/>
      <c r="G21" s="116"/>
      <c r="H21" s="116"/>
      <c r="I21" s="867"/>
      <c r="J21" s="841"/>
      <c r="K21" s="841"/>
      <c r="L21" s="868"/>
      <c r="M21" s="903"/>
      <c r="N21" s="904" t="s">
        <v>822</v>
      </c>
      <c r="O21" s="904"/>
      <c r="P21" s="113"/>
      <c r="Q21" s="113"/>
      <c r="R21" s="113"/>
      <c r="S21" s="113"/>
      <c r="T21" s="113"/>
      <c r="U21" s="113"/>
      <c r="V21" s="113"/>
      <c r="W21" s="113"/>
      <c r="X21" s="113"/>
      <c r="Y21" s="113"/>
      <c r="Z21" s="113"/>
      <c r="AA21" s="113"/>
      <c r="AB21" s="113"/>
      <c r="AC21" s="113"/>
      <c r="AD21" s="915"/>
      <c r="AE21" s="2350" t="str">
        <f>IFERROR(IF(VLOOKUP($AE$6,自己評価書!$B$35:$FY499,42,FALSE)="○","■","□"),"□")</f>
        <v>□</v>
      </c>
      <c r="AF21" s="2351"/>
      <c r="AG21" s="2351"/>
      <c r="AH21" s="2351"/>
      <c r="AI21" s="2351"/>
      <c r="AJ21" s="2351"/>
      <c r="AK21" s="2351"/>
      <c r="AL21" s="2352"/>
      <c r="AM21" s="2350" t="str">
        <f>IFERROR(IF(VLOOKUP($AM$6,自己評価書!$B$35:$FY499,42,FALSE)="○","■","□"),"□")</f>
        <v>□</v>
      </c>
      <c r="AN21" s="2351"/>
      <c r="AO21" s="2351"/>
      <c r="AP21" s="2351"/>
      <c r="AQ21" s="2351"/>
      <c r="AR21" s="2351"/>
      <c r="AS21" s="2351"/>
      <c r="AT21" s="2352"/>
      <c r="AU21" s="2350" t="str">
        <f>IFERROR(IF(VLOOKUP($AU$6,自己評価書!$B$35:$FY499,42,FALSE)="○","■","□"),"□")</f>
        <v>□</v>
      </c>
      <c r="AV21" s="2351"/>
      <c r="AW21" s="2351"/>
      <c r="AX21" s="2351"/>
      <c r="AY21" s="2351"/>
      <c r="AZ21" s="2351"/>
      <c r="BA21" s="2351"/>
      <c r="BB21" s="2352"/>
      <c r="BC21" s="2350" t="str">
        <f>IFERROR(IF(VLOOKUP($BC$6,自己評価書!$B$35:$FY499,42,FALSE)="○","■","□"),"□")</f>
        <v>□</v>
      </c>
      <c r="BD21" s="2351"/>
      <c r="BE21" s="2351"/>
      <c r="BF21" s="2351"/>
      <c r="BG21" s="2351"/>
      <c r="BH21" s="2351"/>
      <c r="BI21" s="2351"/>
      <c r="BJ21" s="2352"/>
      <c r="BK21" s="2350" t="str">
        <f>IFERROR(IF(VLOOKUP($BK$6,自己評価書!$B$35:$FY499,42,FALSE)="○","■","□"),"□")</f>
        <v>□</v>
      </c>
      <c r="BL21" s="2351"/>
      <c r="BM21" s="2351"/>
      <c r="BN21" s="2351"/>
      <c r="BO21" s="2351"/>
      <c r="BP21" s="2351"/>
      <c r="BQ21" s="2351"/>
      <c r="BR21" s="2352"/>
      <c r="BS21" s="210"/>
      <c r="BV21" s="129"/>
      <c r="BW21" s="210"/>
      <c r="BX21" s="403"/>
    </row>
    <row r="22" spans="1:76" ht="13.5" customHeight="1">
      <c r="A22" s="1694"/>
      <c r="B22" s="909"/>
      <c r="C22" s="925"/>
      <c r="D22" s="925"/>
      <c r="E22" s="910"/>
      <c r="F22" s="116"/>
      <c r="G22" s="116"/>
      <c r="H22" s="116"/>
      <c r="I22" s="867"/>
      <c r="J22" s="841"/>
      <c r="K22" s="841"/>
      <c r="L22" s="868"/>
      <c r="M22" s="926"/>
      <c r="N22" s="927"/>
      <c r="O22" s="927"/>
      <c r="P22" s="113"/>
      <c r="Q22" s="113"/>
      <c r="R22" s="113"/>
      <c r="S22" s="113"/>
      <c r="T22" s="113"/>
      <c r="U22" s="113"/>
      <c r="V22" s="113"/>
      <c r="W22" s="113"/>
      <c r="X22" s="113"/>
      <c r="Y22" s="113"/>
      <c r="Z22" s="113"/>
      <c r="AA22" s="113"/>
      <c r="AB22" s="113"/>
      <c r="AC22" s="113"/>
      <c r="AD22" s="928"/>
      <c r="AE22" s="2378" t="str">
        <f>IFERROR(IF(VLOOKUP($AE$6,自己評価書!$B$35:$FY488,43,FALSE)="","",VLOOKUP($AE$6,自己評価書!$B$35:$FY488,43,FALSE)),"")</f>
        <v/>
      </c>
      <c r="AF22" s="2379"/>
      <c r="AG22" s="2379"/>
      <c r="AH22" s="2379"/>
      <c r="AI22" s="2379"/>
      <c r="AJ22" s="2379"/>
      <c r="AK22" s="2379"/>
      <c r="AL22" s="2380"/>
      <c r="AM22" s="2378" t="str">
        <f>IFERROR(IF(VLOOKUP($AM$6,自己評価書!$B$35:$FY488,43,FALSE)="","",VLOOKUP($AM$6,自己評価書!$B$35:$FY488,43,FALSE)),"")</f>
        <v/>
      </c>
      <c r="AN22" s="2379"/>
      <c r="AO22" s="2379"/>
      <c r="AP22" s="2379"/>
      <c r="AQ22" s="2379"/>
      <c r="AR22" s="2379"/>
      <c r="AS22" s="2379"/>
      <c r="AT22" s="2380"/>
      <c r="AU22" s="2378" t="str">
        <f>IFERROR(IF(VLOOKUP($AU$6,自己評価書!$B$35:$FY488,43,FALSE)="","",VLOOKUP($AU$6,自己評価書!$B$35:$FY488,43,FALSE)),"")</f>
        <v/>
      </c>
      <c r="AV22" s="2379"/>
      <c r="AW22" s="2379"/>
      <c r="AX22" s="2379"/>
      <c r="AY22" s="2379"/>
      <c r="AZ22" s="2379"/>
      <c r="BA22" s="2379"/>
      <c r="BB22" s="2380"/>
      <c r="BC22" s="2378" t="str">
        <f>IFERROR(IF(VLOOKUP($BC$6,自己評価書!$B$35:$FY488,43,FALSE)="","",VLOOKUP($BC$6,自己評価書!$B$35:$FY488,43,FALSE)),"")</f>
        <v/>
      </c>
      <c r="BD22" s="2379"/>
      <c r="BE22" s="2379"/>
      <c r="BF22" s="2379"/>
      <c r="BG22" s="2379"/>
      <c r="BH22" s="2379"/>
      <c r="BI22" s="2379"/>
      <c r="BJ22" s="2380"/>
      <c r="BK22" s="2378" t="str">
        <f>IFERROR(IF(VLOOKUP($BK$6,自己評価書!$B$35:$FY488,43,FALSE)="","",VLOOKUP($BK$6,自己評価書!$B$35:$FY488,43,FALSE)),"")</f>
        <v/>
      </c>
      <c r="BL22" s="2379"/>
      <c r="BM22" s="2379"/>
      <c r="BN22" s="2379"/>
      <c r="BO22" s="2379"/>
      <c r="BP22" s="2379"/>
      <c r="BQ22" s="2379"/>
      <c r="BR22" s="2380"/>
      <c r="BS22" s="210"/>
      <c r="BV22" s="129"/>
      <c r="BW22" s="210"/>
      <c r="BX22" s="403"/>
    </row>
    <row r="23" spans="1:76" ht="14.25" thickBot="1">
      <c r="A23" s="1695"/>
      <c r="B23" s="149"/>
      <c r="C23" s="150"/>
      <c r="D23" s="150"/>
      <c r="E23" s="215"/>
      <c r="F23" s="2025" t="s">
        <v>1061</v>
      </c>
      <c r="G23" s="1742"/>
      <c r="H23" s="1742"/>
      <c r="I23" s="1742"/>
      <c r="J23" s="1742"/>
      <c r="K23" s="1742"/>
      <c r="L23" s="1742"/>
      <c r="M23" s="1742"/>
      <c r="N23" s="1742"/>
      <c r="O23" s="1742"/>
      <c r="P23" s="1742"/>
      <c r="Q23" s="1742"/>
      <c r="R23" s="1742"/>
      <c r="S23" s="1742"/>
      <c r="T23" s="1742"/>
      <c r="U23" s="1742"/>
      <c r="V23" s="1742"/>
      <c r="W23" s="1742"/>
      <c r="X23" s="1742"/>
      <c r="Y23" s="1742"/>
      <c r="Z23" s="1742"/>
      <c r="AA23" s="1742"/>
      <c r="AB23" s="1741" t="s">
        <v>1062</v>
      </c>
      <c r="AC23" s="1742"/>
      <c r="AD23" s="1743"/>
      <c r="AE23" s="1741" t="s">
        <v>1123</v>
      </c>
      <c r="AF23" s="1742"/>
      <c r="AG23" s="1742"/>
      <c r="AH23" s="1742"/>
      <c r="AI23" s="1742"/>
      <c r="AJ23" s="1742"/>
      <c r="AK23" s="1742"/>
      <c r="AL23" s="1742"/>
      <c r="AM23" s="1742"/>
      <c r="AN23" s="1742"/>
      <c r="AO23" s="1742"/>
      <c r="AP23" s="1742"/>
      <c r="AQ23" s="1742"/>
      <c r="AR23" s="1742"/>
      <c r="AS23" s="1742"/>
      <c r="AT23" s="1742"/>
      <c r="AU23" s="1742"/>
      <c r="AV23" s="1742"/>
      <c r="AW23" s="1742"/>
      <c r="AX23" s="1742"/>
      <c r="AY23" s="1742"/>
      <c r="AZ23" s="1742"/>
      <c r="BA23" s="1742"/>
      <c r="BB23" s="1742"/>
      <c r="BC23" s="1742"/>
      <c r="BD23" s="1742"/>
      <c r="BE23" s="1742"/>
      <c r="BF23" s="1742"/>
      <c r="BG23" s="1742"/>
      <c r="BH23" s="1742"/>
      <c r="BI23" s="1742"/>
      <c r="BJ23" s="1742"/>
      <c r="BK23" s="1742"/>
      <c r="BL23" s="1742"/>
      <c r="BM23" s="1742"/>
      <c r="BN23" s="1742"/>
      <c r="BO23" s="1742"/>
      <c r="BP23" s="1742"/>
      <c r="BQ23" s="1742"/>
      <c r="BR23" s="1743"/>
      <c r="BS23" s="156"/>
      <c r="BT23" s="154"/>
      <c r="BU23" s="150"/>
      <c r="BV23" s="151"/>
      <c r="BW23" s="156"/>
      <c r="BX23" s="157"/>
    </row>
    <row r="31" spans="1:76">
      <c r="AT31" s="226"/>
    </row>
  </sheetData>
  <sheetProtection algorithmName="SHA-512" hashValue="+YjkvIhdOmnnQKasm4EUGH4HiV6r1ka8KvScVoyp5V//E3IB0IQ8Mfl+qrAo620nnWeYUQszGqb2D0NMSp7gvg==" saltValue="c99+OFRh6kQsEJndGSe20A==" spinCount="100000" sheet="1" objects="1" scenarios="1"/>
  <mergeCells count="129">
    <mergeCell ref="AE22:AL22"/>
    <mergeCell ref="AM22:AT22"/>
    <mergeCell ref="AU22:BB22"/>
    <mergeCell ref="BC22:BJ22"/>
    <mergeCell ref="BK22:BR22"/>
    <mergeCell ref="AE21:AL21"/>
    <mergeCell ref="AM21:AT21"/>
    <mergeCell ref="AU21:BB21"/>
    <mergeCell ref="BC21:BJ21"/>
    <mergeCell ref="BK21:BR21"/>
    <mergeCell ref="AE20:AL20"/>
    <mergeCell ref="AM20:AT20"/>
    <mergeCell ref="AU20:BB20"/>
    <mergeCell ref="BC20:BJ20"/>
    <mergeCell ref="BK20:BR20"/>
    <mergeCell ref="AU18:BB18"/>
    <mergeCell ref="AE19:AL19"/>
    <mergeCell ref="AM19:AT19"/>
    <mergeCell ref="AU19:BB19"/>
    <mergeCell ref="AU15:BB15"/>
    <mergeCell ref="BK15:BR15"/>
    <mergeCell ref="BT13:BV13"/>
    <mergeCell ref="BK17:BR17"/>
    <mergeCell ref="BC18:BJ18"/>
    <mergeCell ref="BK18:BR18"/>
    <mergeCell ref="BC16:BJ16"/>
    <mergeCell ref="BK16:BR16"/>
    <mergeCell ref="AE17:AL17"/>
    <mergeCell ref="AM17:AT17"/>
    <mergeCell ref="AU17:BB17"/>
    <mergeCell ref="BC17:BJ17"/>
    <mergeCell ref="BC13:BJ13"/>
    <mergeCell ref="AU14:BB14"/>
    <mergeCell ref="BW10:BX11"/>
    <mergeCell ref="AE11:AL11"/>
    <mergeCell ref="AM11:AT11"/>
    <mergeCell ref="AU11:BB11"/>
    <mergeCell ref="BC11:BJ11"/>
    <mergeCell ref="BK11:BR11"/>
    <mergeCell ref="BW12:BX12"/>
    <mergeCell ref="AE12:AL12"/>
    <mergeCell ref="AM12:AT12"/>
    <mergeCell ref="AU12:BB12"/>
    <mergeCell ref="BC12:BJ12"/>
    <mergeCell ref="BT12:BV12"/>
    <mergeCell ref="AE10:AL10"/>
    <mergeCell ref="AM10:AT10"/>
    <mergeCell ref="A2:O2"/>
    <mergeCell ref="P2:AO2"/>
    <mergeCell ref="AE5:BR5"/>
    <mergeCell ref="BK7:BL7"/>
    <mergeCell ref="BM7:BN7"/>
    <mergeCell ref="BO7:BP7"/>
    <mergeCell ref="BQ7:BR7"/>
    <mergeCell ref="BK8:BR8"/>
    <mergeCell ref="AE14:AL14"/>
    <mergeCell ref="AE13:AL13"/>
    <mergeCell ref="AM13:AT13"/>
    <mergeCell ref="AM14:AT14"/>
    <mergeCell ref="B11:E11"/>
    <mergeCell ref="I11:L11"/>
    <mergeCell ref="B12:E12"/>
    <mergeCell ref="I12:L12"/>
    <mergeCell ref="F10:H10"/>
    <mergeCell ref="I10:L10"/>
    <mergeCell ref="BC14:BJ14"/>
    <mergeCell ref="BK14:BR14"/>
    <mergeCell ref="A9:A23"/>
    <mergeCell ref="F9:H9"/>
    <mergeCell ref="I9:AD9"/>
    <mergeCell ref="AE9:AL9"/>
    <mergeCell ref="AM9:AT9"/>
    <mergeCell ref="B10:E10"/>
    <mergeCell ref="AU9:BB9"/>
    <mergeCell ref="BC9:BJ9"/>
    <mergeCell ref="F23:AA23"/>
    <mergeCell ref="AB23:AD23"/>
    <mergeCell ref="AE23:BR23"/>
    <mergeCell ref="AE16:AL16"/>
    <mergeCell ref="AM16:AT16"/>
    <mergeCell ref="AE15:AL15"/>
    <mergeCell ref="AM15:AT15"/>
    <mergeCell ref="AU16:BB16"/>
    <mergeCell ref="BC19:BJ19"/>
    <mergeCell ref="BK19:BR19"/>
    <mergeCell ref="AE18:AL18"/>
    <mergeCell ref="AM18:AT18"/>
    <mergeCell ref="BK9:BR9"/>
    <mergeCell ref="AU10:BB10"/>
    <mergeCell ref="BC10:BJ10"/>
    <mergeCell ref="BK10:BR10"/>
    <mergeCell ref="BK13:BR13"/>
    <mergeCell ref="BK12:BR12"/>
    <mergeCell ref="BC15:BJ15"/>
    <mergeCell ref="AU13:BB13"/>
    <mergeCell ref="BW7:BX8"/>
    <mergeCell ref="B8:E8"/>
    <mergeCell ref="F8:H8"/>
    <mergeCell ref="I8:L8"/>
    <mergeCell ref="M8:AD8"/>
    <mergeCell ref="AE6:AL6"/>
    <mergeCell ref="AM6:AT6"/>
    <mergeCell ref="AU6:BB6"/>
    <mergeCell ref="BC6:BJ6"/>
    <mergeCell ref="BK6:BR6"/>
    <mergeCell ref="B7:E7"/>
    <mergeCell ref="F7:H7"/>
    <mergeCell ref="I7:AD7"/>
    <mergeCell ref="BS7:BV8"/>
    <mergeCell ref="AE7:AF7"/>
    <mergeCell ref="AG7:AH7"/>
    <mergeCell ref="AI7:AJ7"/>
    <mergeCell ref="AK7:AL7"/>
    <mergeCell ref="AE8:AL8"/>
    <mergeCell ref="AM7:AN7"/>
    <mergeCell ref="AO7:AP7"/>
    <mergeCell ref="AQ7:AR7"/>
    <mergeCell ref="AS7:AT7"/>
    <mergeCell ref="AM8:AT8"/>
    <mergeCell ref="AU7:AV7"/>
    <mergeCell ref="AW7:AX7"/>
    <mergeCell ref="AY7:AZ7"/>
    <mergeCell ref="BA7:BB7"/>
    <mergeCell ref="AU8:BB8"/>
    <mergeCell ref="BC7:BD7"/>
    <mergeCell ref="BE7:BF7"/>
    <mergeCell ref="BG7:BH7"/>
    <mergeCell ref="BI7:BJ7"/>
    <mergeCell ref="BC8:BJ8"/>
  </mergeCells>
  <phoneticPr fontId="3"/>
  <dataValidations count="3">
    <dataValidation type="list" showInputMessage="1" showErrorMessage="1" sqref="BS9:BS13" xr:uid="{B36D3369-EFD8-496F-B155-F54A17599116}">
      <formula1>"□,■"</formula1>
    </dataValidation>
    <dataValidation type="list" allowBlank="1" showInputMessage="1" showErrorMessage="1" sqref="BW12:BX12" xr:uid="{C2EE0F5C-715F-4BFA-BE68-6FD772A2FC69}">
      <formula1>"□,■"</formula1>
    </dataValidation>
    <dataValidation type="list" allowBlank="1" showInputMessage="1" showErrorMessage="1" sqref="AE8 AM8 AU8 BC8 BK8" xr:uid="{1B748067-4AD8-4A7D-A08A-7CEFFBE64B37}">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2D1AA-39D2-40EA-BAE4-1346525CDAE5}">
  <sheetPr>
    <tabColor rgb="FFFFFF00"/>
    <pageSetUpPr fitToPage="1"/>
  </sheetPr>
  <dimension ref="A1:BX27"/>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1135</v>
      </c>
    </row>
    <row r="2" spans="1:76"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05" t="s">
        <v>1063</v>
      </c>
      <c r="AF5" s="1739"/>
      <c r="AG5" s="1739"/>
      <c r="AH5" s="1739"/>
      <c r="AI5" s="1739"/>
      <c r="AJ5" s="1739"/>
      <c r="AK5" s="1739"/>
      <c r="AL5" s="1739"/>
      <c r="AM5" s="1739"/>
      <c r="AN5" s="1739"/>
      <c r="AO5" s="1739"/>
      <c r="AP5" s="1739"/>
      <c r="AQ5" s="1739"/>
      <c r="AR5" s="1739"/>
      <c r="AS5" s="1739"/>
      <c r="AT5" s="1739"/>
      <c r="AU5" s="1739"/>
      <c r="AV5" s="1739"/>
      <c r="AW5" s="1739"/>
      <c r="AX5" s="1739"/>
      <c r="AY5" s="1739"/>
      <c r="AZ5" s="1739"/>
      <c r="BA5" s="1739"/>
      <c r="BB5" s="1739"/>
      <c r="BC5" s="1739"/>
      <c r="BD5" s="1739"/>
      <c r="BE5" s="1739"/>
      <c r="BF5" s="1739"/>
      <c r="BG5" s="1739"/>
      <c r="BH5" s="1739"/>
      <c r="BI5" s="1739"/>
      <c r="BJ5" s="1739"/>
      <c r="BK5" s="1739"/>
      <c r="BL5" s="1739"/>
      <c r="BM5" s="1739"/>
      <c r="BN5" s="1739"/>
      <c r="BO5" s="1739"/>
      <c r="BP5" s="1739"/>
      <c r="BQ5" s="1739"/>
      <c r="BR5" s="2306"/>
    </row>
    <row r="6" spans="1:76" ht="27" customHeight="1" thickBot="1">
      <c r="AE6" s="2320">
        <v>101</v>
      </c>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1"/>
      <c r="BC6" s="2321"/>
      <c r="BD6" s="2321"/>
      <c r="BE6" s="2321"/>
      <c r="BF6" s="2321"/>
      <c r="BG6" s="2321"/>
      <c r="BH6" s="2321"/>
      <c r="BI6" s="2321"/>
      <c r="BJ6" s="2321"/>
      <c r="BK6" s="2321"/>
      <c r="BL6" s="2321"/>
      <c r="BM6" s="2321"/>
      <c r="BN6" s="2321"/>
      <c r="BO6" s="2321"/>
      <c r="BP6" s="2321"/>
      <c r="BQ6" s="2321"/>
      <c r="BR6" s="2322"/>
    </row>
    <row r="7" spans="1:76" ht="27" customHeight="1">
      <c r="A7" s="158"/>
      <c r="B7" s="1772" t="s">
        <v>8</v>
      </c>
      <c r="C7" s="1736"/>
      <c r="D7" s="1736"/>
      <c r="E7" s="2081"/>
      <c r="F7" s="1736" t="s">
        <v>11</v>
      </c>
      <c r="G7" s="1736"/>
      <c r="H7" s="1737"/>
      <c r="I7" s="1738" t="s">
        <v>12</v>
      </c>
      <c r="J7" s="1739"/>
      <c r="K7" s="1739"/>
      <c r="L7" s="1739"/>
      <c r="M7" s="1739"/>
      <c r="N7" s="1739"/>
      <c r="O7" s="1739"/>
      <c r="P7" s="1739"/>
      <c r="Q7" s="1739"/>
      <c r="R7" s="1739"/>
      <c r="S7" s="1739"/>
      <c r="T7" s="1739"/>
      <c r="U7" s="1739"/>
      <c r="V7" s="1739"/>
      <c r="W7" s="1739"/>
      <c r="X7" s="1739"/>
      <c r="Y7" s="1739"/>
      <c r="Z7" s="1739"/>
      <c r="AA7" s="1739"/>
      <c r="AB7" s="1739"/>
      <c r="AC7" s="1739"/>
      <c r="AD7" s="1740"/>
      <c r="AE7" s="2084"/>
      <c r="AF7" s="2084"/>
      <c r="AG7" s="2084"/>
      <c r="AH7" s="2084"/>
      <c r="AI7" s="2084"/>
      <c r="AJ7" s="2084"/>
      <c r="AK7" s="2084"/>
      <c r="AL7" s="2084"/>
      <c r="AM7" s="2084"/>
      <c r="AN7" s="2084"/>
      <c r="AO7" s="2084"/>
      <c r="AP7" s="2084"/>
      <c r="AQ7" s="2084"/>
      <c r="AR7" s="2084"/>
      <c r="AS7" s="2084"/>
      <c r="AT7" s="2084"/>
      <c r="AU7" s="2084"/>
      <c r="AV7" s="2084"/>
      <c r="AW7" s="2084"/>
      <c r="AX7" s="2084"/>
      <c r="AY7" s="2084"/>
      <c r="AZ7" s="2084"/>
      <c r="BA7" s="2084"/>
      <c r="BB7" s="2084"/>
      <c r="BC7" s="2084"/>
      <c r="BD7" s="2084"/>
      <c r="BE7" s="2084"/>
      <c r="BF7" s="2084"/>
      <c r="BG7" s="2084"/>
      <c r="BH7" s="2084"/>
      <c r="BI7" s="2084"/>
      <c r="BJ7" s="2084"/>
      <c r="BK7" s="2084"/>
      <c r="BL7" s="2084"/>
      <c r="BM7" s="2084"/>
      <c r="BN7" s="2084"/>
      <c r="BO7" s="2084"/>
      <c r="BP7" s="2084"/>
      <c r="BQ7" s="2084"/>
      <c r="BR7" s="2084"/>
      <c r="BS7" s="1696" t="s">
        <v>17</v>
      </c>
      <c r="BT7" s="1688"/>
      <c r="BU7" s="1688"/>
      <c r="BV7" s="1689"/>
      <c r="BW7" s="1749" t="s">
        <v>13</v>
      </c>
      <c r="BX7" s="1750"/>
    </row>
    <row r="8" spans="1:76" ht="27" customHeight="1" thickBot="1">
      <c r="A8" s="159"/>
      <c r="B8" s="1775" t="s">
        <v>14</v>
      </c>
      <c r="C8" s="1673"/>
      <c r="D8" s="1673"/>
      <c r="E8" s="2088"/>
      <c r="F8" s="1673" t="s">
        <v>15</v>
      </c>
      <c r="G8" s="1673"/>
      <c r="H8" s="1674"/>
      <c r="I8" s="1675" t="s">
        <v>15</v>
      </c>
      <c r="J8" s="1676"/>
      <c r="K8" s="1676"/>
      <c r="L8" s="1677"/>
      <c r="M8" s="1741" t="s">
        <v>16</v>
      </c>
      <c r="N8" s="1742"/>
      <c r="O8" s="1742"/>
      <c r="P8" s="1742"/>
      <c r="Q8" s="1742"/>
      <c r="R8" s="1742"/>
      <c r="S8" s="1742"/>
      <c r="T8" s="1742"/>
      <c r="U8" s="1742"/>
      <c r="V8" s="1742"/>
      <c r="W8" s="1742"/>
      <c r="X8" s="1742"/>
      <c r="Y8" s="1742"/>
      <c r="Z8" s="1742"/>
      <c r="AA8" s="1742"/>
      <c r="AB8" s="1742"/>
      <c r="AC8" s="1742"/>
      <c r="AD8" s="1743"/>
      <c r="AE8" s="2323" t="s">
        <v>1535</v>
      </c>
      <c r="AF8" s="2324"/>
      <c r="AG8" s="2324"/>
      <c r="AH8" s="2324"/>
      <c r="AI8" s="2324"/>
      <c r="AJ8" s="2324"/>
      <c r="AK8" s="2324"/>
      <c r="AL8" s="2325"/>
      <c r="AM8" s="2323" t="s">
        <v>1535</v>
      </c>
      <c r="AN8" s="2324"/>
      <c r="AO8" s="2324"/>
      <c r="AP8" s="2324"/>
      <c r="AQ8" s="2324"/>
      <c r="AR8" s="2324"/>
      <c r="AS8" s="2324"/>
      <c r="AT8" s="2325"/>
      <c r="AU8" s="2323" t="s">
        <v>1535</v>
      </c>
      <c r="AV8" s="2324"/>
      <c r="AW8" s="2324"/>
      <c r="AX8" s="2324"/>
      <c r="AY8" s="2324"/>
      <c r="AZ8" s="2324"/>
      <c r="BA8" s="2324"/>
      <c r="BB8" s="2325"/>
      <c r="BC8" s="2323" t="s">
        <v>1535</v>
      </c>
      <c r="BD8" s="2324"/>
      <c r="BE8" s="2324"/>
      <c r="BF8" s="2324"/>
      <c r="BG8" s="2324"/>
      <c r="BH8" s="2324"/>
      <c r="BI8" s="2324"/>
      <c r="BJ8" s="2325"/>
      <c r="BK8" s="2323" t="s">
        <v>1535</v>
      </c>
      <c r="BL8" s="2324"/>
      <c r="BM8" s="2324"/>
      <c r="BN8" s="2324"/>
      <c r="BO8" s="2324"/>
      <c r="BP8" s="2324"/>
      <c r="BQ8" s="2324"/>
      <c r="BR8" s="2325"/>
      <c r="BS8" s="1963"/>
      <c r="BT8" s="1964"/>
      <c r="BU8" s="1964"/>
      <c r="BV8" s="1965"/>
      <c r="BW8" s="1751"/>
      <c r="BX8" s="1752"/>
    </row>
    <row r="9" spans="1:76" ht="13.5" customHeight="1">
      <c r="A9" s="1693" t="s">
        <v>1080</v>
      </c>
      <c r="B9" s="98" t="s">
        <v>1523</v>
      </c>
      <c r="C9" s="99"/>
      <c r="D9" s="99"/>
      <c r="E9" s="103"/>
      <c r="F9" s="1736" t="s">
        <v>1524</v>
      </c>
      <c r="G9" s="1736"/>
      <c r="H9" s="1737"/>
      <c r="I9" s="1645" t="s">
        <v>1527</v>
      </c>
      <c r="J9" s="1646"/>
      <c r="K9" s="1646"/>
      <c r="L9" s="1647"/>
      <c r="M9" s="410" t="s">
        <v>943</v>
      </c>
      <c r="N9" s="410"/>
      <c r="O9" s="410"/>
      <c r="P9" s="410"/>
      <c r="Q9" s="410"/>
      <c r="R9" s="410"/>
      <c r="S9" s="410"/>
      <c r="T9" s="410"/>
      <c r="U9" s="410"/>
      <c r="V9" s="410"/>
      <c r="W9" s="410"/>
      <c r="X9" s="410"/>
      <c r="Y9" s="410"/>
      <c r="Z9" s="410"/>
      <c r="AA9" s="410"/>
      <c r="AB9" s="410"/>
      <c r="AC9" s="410"/>
      <c r="AD9" s="800"/>
      <c r="AE9" s="2326" t="str">
        <f>IFERROR(IF(VLOOKUP($AE$6,自己評価書!$B$35:$FY488,45,FALSE)=0,"■","□"),"□")</f>
        <v>■</v>
      </c>
      <c r="AF9" s="2327"/>
      <c r="AG9" s="2327"/>
      <c r="AH9" s="2327"/>
      <c r="AI9" s="2327"/>
      <c r="AJ9" s="2327"/>
      <c r="AK9" s="2327"/>
      <c r="AL9" s="2328"/>
      <c r="AM9" s="2326" t="str">
        <f>IFERROR(IF(VLOOKUP($AM$6,自己評価書!$B$35:$FY488,45,FALSE)=0,"■","□"),"□")</f>
        <v>□</v>
      </c>
      <c r="AN9" s="2327"/>
      <c r="AO9" s="2327"/>
      <c r="AP9" s="2327"/>
      <c r="AQ9" s="2327"/>
      <c r="AR9" s="2327"/>
      <c r="AS9" s="2327"/>
      <c r="AT9" s="2328"/>
      <c r="AU9" s="2326" t="str">
        <f>IFERROR(IF(VLOOKUP($AU$6,自己評価書!$B$35:$FY488,45,FALSE)=0,"■","□"),"□")</f>
        <v>□</v>
      </c>
      <c r="AV9" s="2327"/>
      <c r="AW9" s="2327"/>
      <c r="AX9" s="2327"/>
      <c r="AY9" s="2327"/>
      <c r="AZ9" s="2327"/>
      <c r="BA9" s="2327"/>
      <c r="BB9" s="2328"/>
      <c r="BC9" s="2326" t="str">
        <f>IFERROR(IF(VLOOKUP($BC$6,自己評価書!$B$35:$FY488,45,FALSE)=0,"■","□"),"□")</f>
        <v>□</v>
      </c>
      <c r="BD9" s="2327"/>
      <c r="BE9" s="2327"/>
      <c r="BF9" s="2327"/>
      <c r="BG9" s="2327"/>
      <c r="BH9" s="2327"/>
      <c r="BI9" s="2327"/>
      <c r="BJ9" s="2328"/>
      <c r="BK9" s="2326" t="str">
        <f>IFERROR(IF(VLOOKUP($BK$6,自己評価書!$B$35:$FY488,45,FALSE)=0,"■","□"),"□")</f>
        <v>□</v>
      </c>
      <c r="BL9" s="2327"/>
      <c r="BM9" s="2327"/>
      <c r="BN9" s="2327"/>
      <c r="BO9" s="2327"/>
      <c r="BP9" s="2327"/>
      <c r="BQ9" s="2327"/>
      <c r="BR9" s="2328"/>
      <c r="BS9" s="104" t="s">
        <v>22</v>
      </c>
      <c r="BT9" s="18" t="s">
        <v>132</v>
      </c>
      <c r="BU9" s="99"/>
      <c r="BV9" s="100"/>
      <c r="BW9" s="105"/>
      <c r="BX9" s="106"/>
    </row>
    <row r="10" spans="1:76" ht="13.5" customHeight="1">
      <c r="A10" s="1694"/>
      <c r="B10" s="1645" t="s">
        <v>1127</v>
      </c>
      <c r="C10" s="1646"/>
      <c r="D10" s="1646"/>
      <c r="E10" s="2101"/>
      <c r="F10" s="1667" t="s">
        <v>870</v>
      </c>
      <c r="G10" s="1646"/>
      <c r="H10" s="1647"/>
      <c r="I10" s="1645" t="s">
        <v>1528</v>
      </c>
      <c r="J10" s="1646"/>
      <c r="K10" s="1646"/>
      <c r="L10" s="1647"/>
      <c r="M10" s="192" t="s">
        <v>1529</v>
      </c>
      <c r="N10" s="193"/>
      <c r="O10" s="193"/>
      <c r="P10" s="193"/>
      <c r="Q10" s="193"/>
      <c r="R10" s="182"/>
      <c r="S10" s="192" t="s">
        <v>1530</v>
      </c>
      <c r="T10" s="193"/>
      <c r="U10" s="193"/>
      <c r="V10" s="193"/>
      <c r="W10" s="193"/>
      <c r="X10" s="193"/>
      <c r="Y10" s="193"/>
      <c r="Z10" s="193"/>
      <c r="AA10" s="193"/>
      <c r="AB10" s="193"/>
      <c r="AC10" s="193"/>
      <c r="AD10" s="914"/>
      <c r="AE10" s="1886" t="s">
        <v>22</v>
      </c>
      <c r="AF10" s="1890"/>
      <c r="AG10" s="1890"/>
      <c r="AH10" s="1890"/>
      <c r="AI10" s="1890"/>
      <c r="AJ10" s="1890"/>
      <c r="AK10" s="1890"/>
      <c r="AL10" s="2307"/>
      <c r="AM10" s="1886" t="s">
        <v>22</v>
      </c>
      <c r="AN10" s="1890"/>
      <c r="AO10" s="1890"/>
      <c r="AP10" s="1890"/>
      <c r="AQ10" s="1890"/>
      <c r="AR10" s="1890"/>
      <c r="AS10" s="1890"/>
      <c r="AT10" s="2307"/>
      <c r="AU10" s="1886" t="s">
        <v>22</v>
      </c>
      <c r="AV10" s="1890"/>
      <c r="AW10" s="1890"/>
      <c r="AX10" s="1890"/>
      <c r="AY10" s="1890"/>
      <c r="AZ10" s="1890"/>
      <c r="BA10" s="1890"/>
      <c r="BB10" s="2307"/>
      <c r="BC10" s="1886" t="s">
        <v>22</v>
      </c>
      <c r="BD10" s="1890"/>
      <c r="BE10" s="1890"/>
      <c r="BF10" s="1890"/>
      <c r="BG10" s="1890"/>
      <c r="BH10" s="1890"/>
      <c r="BI10" s="1890"/>
      <c r="BJ10" s="2307"/>
      <c r="BK10" s="1886" t="s">
        <v>22</v>
      </c>
      <c r="BL10" s="1890"/>
      <c r="BM10" s="1890"/>
      <c r="BN10" s="1890"/>
      <c r="BO10" s="1890"/>
      <c r="BP10" s="1890"/>
      <c r="BQ10" s="1890"/>
      <c r="BR10" s="2307"/>
      <c r="BS10" s="16" t="s">
        <v>22</v>
      </c>
      <c r="BT10" s="208" t="s">
        <v>1541</v>
      </c>
      <c r="BU10" s="208"/>
      <c r="BV10" s="568"/>
      <c r="BW10" s="1746" t="s">
        <v>25</v>
      </c>
      <c r="BX10" s="1747"/>
    </row>
    <row r="11" spans="1:76" ht="13.5" customHeight="1">
      <c r="A11" s="1694"/>
      <c r="B11" s="2346" t="s">
        <v>1137</v>
      </c>
      <c r="C11" s="2347"/>
      <c r="D11" s="2347"/>
      <c r="E11" s="2348"/>
      <c r="F11" s="1667" t="s">
        <v>1525</v>
      </c>
      <c r="G11" s="1646"/>
      <c r="H11" s="1647"/>
      <c r="I11" s="1645"/>
      <c r="J11" s="1646"/>
      <c r="K11" s="1646"/>
      <c r="L11" s="1647"/>
      <c r="M11" s="751"/>
      <c r="N11" s="113"/>
      <c r="O11" s="113"/>
      <c r="P11" s="113"/>
      <c r="Q11" s="113"/>
      <c r="R11" s="179"/>
      <c r="S11" s="1023" t="s">
        <v>1531</v>
      </c>
      <c r="T11" s="1022"/>
      <c r="U11" s="1022"/>
      <c r="V11" s="1022"/>
      <c r="W11" s="1022"/>
      <c r="X11" s="1022"/>
      <c r="Y11" s="1022"/>
      <c r="Z11" s="1022"/>
      <c r="AA11" s="1022"/>
      <c r="AB11" s="1022"/>
      <c r="AC11" s="1022"/>
      <c r="AD11" s="1072"/>
      <c r="AE11" s="2268" t="s">
        <v>22</v>
      </c>
      <c r="AF11" s="2269"/>
      <c r="AG11" s="2269"/>
      <c r="AH11" s="2269"/>
      <c r="AI11" s="2269"/>
      <c r="AJ11" s="2269"/>
      <c r="AK11" s="2269"/>
      <c r="AL11" s="2270"/>
      <c r="AM11" s="2268" t="s">
        <v>22</v>
      </c>
      <c r="AN11" s="2269"/>
      <c r="AO11" s="2269"/>
      <c r="AP11" s="2269"/>
      <c r="AQ11" s="2269"/>
      <c r="AR11" s="2269"/>
      <c r="AS11" s="2269"/>
      <c r="AT11" s="2270"/>
      <c r="AU11" s="2268" t="s">
        <v>22</v>
      </c>
      <c r="AV11" s="2269"/>
      <c r="AW11" s="2269"/>
      <c r="AX11" s="2269"/>
      <c r="AY11" s="2269"/>
      <c r="AZ11" s="2269"/>
      <c r="BA11" s="2269"/>
      <c r="BB11" s="2270"/>
      <c r="BC11" s="2268" t="s">
        <v>22</v>
      </c>
      <c r="BD11" s="2269"/>
      <c r="BE11" s="2269"/>
      <c r="BF11" s="2269"/>
      <c r="BG11" s="2269"/>
      <c r="BH11" s="2269"/>
      <c r="BI11" s="2269"/>
      <c r="BJ11" s="2270"/>
      <c r="BK11" s="2268" t="s">
        <v>22</v>
      </c>
      <c r="BL11" s="2269"/>
      <c r="BM11" s="2269"/>
      <c r="BN11" s="2269"/>
      <c r="BO11" s="2269"/>
      <c r="BP11" s="2269"/>
      <c r="BQ11" s="2269"/>
      <c r="BR11" s="2270"/>
      <c r="BS11" s="16" t="s">
        <v>22</v>
      </c>
      <c r="BT11" s="113" t="s">
        <v>1542</v>
      </c>
      <c r="BU11" s="18"/>
      <c r="BV11" s="20"/>
      <c r="BW11" s="1746"/>
      <c r="BX11" s="1747"/>
    </row>
    <row r="12" spans="1:76" ht="13.5" customHeight="1">
      <c r="A12" s="1694"/>
      <c r="B12" s="2346"/>
      <c r="C12" s="2347"/>
      <c r="D12" s="2347"/>
      <c r="E12" s="2348"/>
      <c r="F12" s="116"/>
      <c r="G12" s="116"/>
      <c r="H12" s="117"/>
      <c r="I12" s="2195"/>
      <c r="J12" s="2196"/>
      <c r="K12" s="2196"/>
      <c r="L12" s="2197"/>
      <c r="M12" s="751"/>
      <c r="N12" s="113"/>
      <c r="O12" s="113"/>
      <c r="P12" s="113"/>
      <c r="Q12" s="113"/>
      <c r="R12" s="179"/>
      <c r="S12" s="1073" t="s">
        <v>1532</v>
      </c>
      <c r="T12" s="851"/>
      <c r="U12" s="851"/>
      <c r="V12" s="851"/>
      <c r="W12" s="851"/>
      <c r="X12" s="851"/>
      <c r="Y12" s="851"/>
      <c r="Z12" s="851"/>
      <c r="AA12" s="851"/>
      <c r="AB12" s="851"/>
      <c r="AC12" s="851"/>
      <c r="AD12" s="955"/>
      <c r="AE12" s="2268" t="s">
        <v>22</v>
      </c>
      <c r="AF12" s="2269"/>
      <c r="AG12" s="2269"/>
      <c r="AH12" s="2269"/>
      <c r="AI12" s="2269"/>
      <c r="AJ12" s="2269"/>
      <c r="AK12" s="2269"/>
      <c r="AL12" s="2270"/>
      <c r="AM12" s="2268" t="s">
        <v>22</v>
      </c>
      <c r="AN12" s="2269"/>
      <c r="AO12" s="2269"/>
      <c r="AP12" s="2269"/>
      <c r="AQ12" s="2269"/>
      <c r="AR12" s="2269"/>
      <c r="AS12" s="2269"/>
      <c r="AT12" s="2270"/>
      <c r="AU12" s="2268" t="s">
        <v>22</v>
      </c>
      <c r="AV12" s="2269"/>
      <c r="AW12" s="2269"/>
      <c r="AX12" s="2269"/>
      <c r="AY12" s="2269"/>
      <c r="AZ12" s="2269"/>
      <c r="BA12" s="2269"/>
      <c r="BB12" s="2270"/>
      <c r="BC12" s="2268" t="s">
        <v>22</v>
      </c>
      <c r="BD12" s="2269"/>
      <c r="BE12" s="2269"/>
      <c r="BF12" s="2269"/>
      <c r="BG12" s="2269"/>
      <c r="BH12" s="2269"/>
      <c r="BI12" s="2269"/>
      <c r="BJ12" s="2270"/>
      <c r="BK12" s="2268" t="s">
        <v>22</v>
      </c>
      <c r="BL12" s="2269"/>
      <c r="BM12" s="2269"/>
      <c r="BN12" s="2269"/>
      <c r="BO12" s="2269"/>
      <c r="BP12" s="2269"/>
      <c r="BQ12" s="2269"/>
      <c r="BR12" s="2270"/>
      <c r="BS12" s="16" t="s">
        <v>22</v>
      </c>
      <c r="BT12" s="1641"/>
      <c r="BU12" s="1641"/>
      <c r="BV12" s="1642"/>
      <c r="BW12" s="1744" t="s">
        <v>27</v>
      </c>
      <c r="BX12" s="1745"/>
    </row>
    <row r="13" spans="1:76" ht="13.5" customHeight="1">
      <c r="A13" s="1694"/>
      <c r="B13" s="909"/>
      <c r="C13" s="925"/>
      <c r="D13" s="925"/>
      <c r="E13" s="910"/>
      <c r="F13" s="2026" t="s">
        <v>1526</v>
      </c>
      <c r="G13" s="1905"/>
      <c r="H13" s="1906"/>
      <c r="I13" s="894"/>
      <c r="J13" s="895"/>
      <c r="K13" s="895"/>
      <c r="L13" s="896"/>
      <c r="M13" s="905"/>
      <c r="N13" s="187"/>
      <c r="O13" s="906"/>
      <c r="P13" s="906"/>
      <c r="Q13" s="906"/>
      <c r="R13" s="1061"/>
      <c r="S13" s="1062" t="s">
        <v>822</v>
      </c>
      <c r="T13" s="1063"/>
      <c r="U13" s="1063"/>
      <c r="V13" s="1063"/>
      <c r="W13" s="1063"/>
      <c r="X13" s="1063"/>
      <c r="Y13" s="1063"/>
      <c r="Z13" s="1063"/>
      <c r="AA13" s="1063"/>
      <c r="AB13" s="875"/>
      <c r="AC13" s="875"/>
      <c r="AD13" s="1074"/>
      <c r="AE13" s="2381" t="s">
        <v>22</v>
      </c>
      <c r="AF13" s="2382"/>
      <c r="AG13" s="2382"/>
      <c r="AH13" s="2382"/>
      <c r="AI13" s="2382"/>
      <c r="AJ13" s="2382"/>
      <c r="AK13" s="2382"/>
      <c r="AL13" s="2383"/>
      <c r="AM13" s="2381" t="s">
        <v>22</v>
      </c>
      <c r="AN13" s="2382"/>
      <c r="AO13" s="2382"/>
      <c r="AP13" s="2382"/>
      <c r="AQ13" s="2382"/>
      <c r="AR13" s="2382"/>
      <c r="AS13" s="2382"/>
      <c r="AT13" s="2383"/>
      <c r="AU13" s="2381" t="s">
        <v>22</v>
      </c>
      <c r="AV13" s="2382"/>
      <c r="AW13" s="2382"/>
      <c r="AX13" s="2382"/>
      <c r="AY13" s="2382"/>
      <c r="AZ13" s="2382"/>
      <c r="BA13" s="2382"/>
      <c r="BB13" s="2383"/>
      <c r="BC13" s="2381" t="s">
        <v>22</v>
      </c>
      <c r="BD13" s="2382"/>
      <c r="BE13" s="2382"/>
      <c r="BF13" s="2382"/>
      <c r="BG13" s="2382"/>
      <c r="BH13" s="2382"/>
      <c r="BI13" s="2382"/>
      <c r="BJ13" s="2383"/>
      <c r="BK13" s="2381" t="s">
        <v>22</v>
      </c>
      <c r="BL13" s="2382"/>
      <c r="BM13" s="2382"/>
      <c r="BN13" s="2382"/>
      <c r="BO13" s="2382"/>
      <c r="BP13" s="2382"/>
      <c r="BQ13" s="2382"/>
      <c r="BR13" s="2383"/>
      <c r="BS13" s="16" t="s">
        <v>22</v>
      </c>
      <c r="BT13" s="1641"/>
      <c r="BU13" s="1641"/>
      <c r="BV13" s="1642"/>
      <c r="BW13" s="210"/>
      <c r="BX13" s="403"/>
    </row>
    <row r="14" spans="1:76" ht="13.5" customHeight="1">
      <c r="A14" s="1694"/>
      <c r="B14" s="909"/>
      <c r="C14" s="925"/>
      <c r="D14" s="925"/>
      <c r="E14" s="910"/>
      <c r="F14" s="2026"/>
      <c r="G14" s="1905"/>
      <c r="H14" s="1906"/>
      <c r="I14" s="1645" t="s">
        <v>1533</v>
      </c>
      <c r="J14" s="1646"/>
      <c r="K14" s="1646"/>
      <c r="L14" s="1647"/>
      <c r="M14" s="22" t="s">
        <v>943</v>
      </c>
      <c r="N14" s="22"/>
      <c r="O14" s="22"/>
      <c r="P14" s="22"/>
      <c r="Q14" s="22"/>
      <c r="R14" s="22"/>
      <c r="S14" s="22"/>
      <c r="T14" s="22"/>
      <c r="U14" s="22"/>
      <c r="V14" s="22"/>
      <c r="W14" s="22"/>
      <c r="X14" s="22"/>
      <c r="Y14" s="22"/>
      <c r="Z14" s="22"/>
      <c r="AA14" s="22"/>
      <c r="AB14" s="22"/>
      <c r="AC14" s="22"/>
      <c r="AD14" s="49"/>
      <c r="AE14" s="2375" t="str">
        <f>IFERROR(IF(VLOOKUP($AE$6,自己評価書!$B$35:$FY493,45,FALSE)=0,"■","□"),"□")</f>
        <v>■</v>
      </c>
      <c r="AF14" s="2376"/>
      <c r="AG14" s="2376"/>
      <c r="AH14" s="2376"/>
      <c r="AI14" s="2376"/>
      <c r="AJ14" s="2376"/>
      <c r="AK14" s="2376"/>
      <c r="AL14" s="2377"/>
      <c r="AM14" s="2375" t="str">
        <f>IFERROR(IF(VLOOKUP($AM$6,自己評価書!$B$35:$FY493,45,FALSE)=0,"■","□"),"□")</f>
        <v>□</v>
      </c>
      <c r="AN14" s="2376"/>
      <c r="AO14" s="2376"/>
      <c r="AP14" s="2376"/>
      <c r="AQ14" s="2376"/>
      <c r="AR14" s="2376"/>
      <c r="AS14" s="2376"/>
      <c r="AT14" s="2377"/>
      <c r="AU14" s="2375" t="str">
        <f>IFERROR(IF(VLOOKUP($AU$6,自己評価書!$B$35:$FY493,45,FALSE)=0,"■","□"),"□")</f>
        <v>□</v>
      </c>
      <c r="AV14" s="2376"/>
      <c r="AW14" s="2376"/>
      <c r="AX14" s="2376"/>
      <c r="AY14" s="2376"/>
      <c r="AZ14" s="2376"/>
      <c r="BA14" s="2376"/>
      <c r="BB14" s="2377"/>
      <c r="BC14" s="2375" t="str">
        <f>IFERROR(IF(VLOOKUP($BC$6,自己評価書!$B$35:$FY493,45,FALSE)=0,"■","□"),"□")</f>
        <v>□</v>
      </c>
      <c r="BD14" s="2376"/>
      <c r="BE14" s="2376"/>
      <c r="BF14" s="2376"/>
      <c r="BG14" s="2376"/>
      <c r="BH14" s="2376"/>
      <c r="BI14" s="2376"/>
      <c r="BJ14" s="2377"/>
      <c r="BK14" s="2375" t="str">
        <f>IFERROR(IF(VLOOKUP($BK$6,自己評価書!$B$35:$FY493,45,FALSE)=0,"■","□"),"□")</f>
        <v>□</v>
      </c>
      <c r="BL14" s="2376"/>
      <c r="BM14" s="2376"/>
      <c r="BN14" s="2376"/>
      <c r="BO14" s="2376"/>
      <c r="BP14" s="2376"/>
      <c r="BQ14" s="2376"/>
      <c r="BR14" s="2377"/>
      <c r="BS14" s="210"/>
      <c r="BV14" s="129"/>
      <c r="BW14" s="210"/>
      <c r="BX14" s="403"/>
    </row>
    <row r="15" spans="1:76" ht="13.5" customHeight="1">
      <c r="A15" s="1694"/>
      <c r="B15" s="909"/>
      <c r="C15" s="925"/>
      <c r="D15" s="925"/>
      <c r="E15" s="910"/>
      <c r="F15" s="2026"/>
      <c r="G15" s="1905"/>
      <c r="H15" s="1906"/>
      <c r="I15" s="1645" t="s">
        <v>1528</v>
      </c>
      <c r="J15" s="1646"/>
      <c r="K15" s="1646"/>
      <c r="L15" s="1647"/>
      <c r="M15" s="192" t="s">
        <v>1534</v>
      </c>
      <c r="N15" s="193"/>
      <c r="O15" s="193"/>
      <c r="P15" s="193"/>
      <c r="Q15" s="193"/>
      <c r="R15" s="182"/>
      <c r="S15" s="192" t="s">
        <v>1530</v>
      </c>
      <c r="T15" s="193"/>
      <c r="U15" s="193"/>
      <c r="V15" s="193"/>
      <c r="W15" s="193"/>
      <c r="X15" s="193"/>
      <c r="Y15" s="193"/>
      <c r="Z15" s="193"/>
      <c r="AA15" s="193"/>
      <c r="AB15" s="193"/>
      <c r="AC15" s="193"/>
      <c r="AD15" s="914"/>
      <c r="AE15" s="2268" t="s">
        <v>22</v>
      </c>
      <c r="AF15" s="2269"/>
      <c r="AG15" s="2269"/>
      <c r="AH15" s="2269"/>
      <c r="AI15" s="2269"/>
      <c r="AJ15" s="2269"/>
      <c r="AK15" s="2269"/>
      <c r="AL15" s="2270"/>
      <c r="AM15" s="2268" t="s">
        <v>22</v>
      </c>
      <c r="AN15" s="2269"/>
      <c r="AO15" s="2269"/>
      <c r="AP15" s="2269"/>
      <c r="AQ15" s="2269"/>
      <c r="AR15" s="2269"/>
      <c r="AS15" s="2269"/>
      <c r="AT15" s="2270"/>
      <c r="AU15" s="2268" t="s">
        <v>22</v>
      </c>
      <c r="AV15" s="2269"/>
      <c r="AW15" s="2269"/>
      <c r="AX15" s="2269"/>
      <c r="AY15" s="2269"/>
      <c r="AZ15" s="2269"/>
      <c r="BA15" s="2269"/>
      <c r="BB15" s="2270"/>
      <c r="BC15" s="2268" t="s">
        <v>22</v>
      </c>
      <c r="BD15" s="2269"/>
      <c r="BE15" s="2269"/>
      <c r="BF15" s="2269"/>
      <c r="BG15" s="2269"/>
      <c r="BH15" s="2269"/>
      <c r="BI15" s="2269"/>
      <c r="BJ15" s="2270"/>
      <c r="BK15" s="2268" t="s">
        <v>22</v>
      </c>
      <c r="BL15" s="2269"/>
      <c r="BM15" s="2269"/>
      <c r="BN15" s="2269"/>
      <c r="BO15" s="2269"/>
      <c r="BP15" s="2269"/>
      <c r="BQ15" s="2269"/>
      <c r="BR15" s="2270"/>
      <c r="BS15" s="210"/>
      <c r="BV15" s="129"/>
      <c r="BW15" s="210"/>
      <c r="BX15" s="403"/>
    </row>
    <row r="16" spans="1:76" ht="13.5" customHeight="1">
      <c r="A16" s="1694"/>
      <c r="B16" s="909"/>
      <c r="C16" s="925"/>
      <c r="D16" s="925"/>
      <c r="E16" s="910"/>
      <c r="F16" s="116"/>
      <c r="G16" s="116"/>
      <c r="H16" s="116"/>
      <c r="I16" s="867"/>
      <c r="J16" s="841"/>
      <c r="K16" s="841"/>
      <c r="L16" s="868"/>
      <c r="M16" s="751"/>
      <c r="N16" s="113"/>
      <c r="O16" s="113"/>
      <c r="P16" s="113"/>
      <c r="Q16" s="113"/>
      <c r="R16" s="179"/>
      <c r="S16" s="1023" t="s">
        <v>1531</v>
      </c>
      <c r="T16" s="1022"/>
      <c r="U16" s="1022"/>
      <c r="V16" s="1022"/>
      <c r="W16" s="1022"/>
      <c r="X16" s="1022"/>
      <c r="Y16" s="1022"/>
      <c r="Z16" s="1022"/>
      <c r="AA16" s="1022"/>
      <c r="AB16" s="1022"/>
      <c r="AC16" s="1022"/>
      <c r="AD16" s="1072"/>
      <c r="AE16" s="2268" t="s">
        <v>22</v>
      </c>
      <c r="AF16" s="2269"/>
      <c r="AG16" s="2269"/>
      <c r="AH16" s="2269"/>
      <c r="AI16" s="2269"/>
      <c r="AJ16" s="2269"/>
      <c r="AK16" s="2269"/>
      <c r="AL16" s="2270"/>
      <c r="AM16" s="2268" t="s">
        <v>22</v>
      </c>
      <c r="AN16" s="2269"/>
      <c r="AO16" s="2269"/>
      <c r="AP16" s="2269"/>
      <c r="AQ16" s="2269"/>
      <c r="AR16" s="2269"/>
      <c r="AS16" s="2269"/>
      <c r="AT16" s="2270"/>
      <c r="AU16" s="2268" t="s">
        <v>22</v>
      </c>
      <c r="AV16" s="2269"/>
      <c r="AW16" s="2269"/>
      <c r="AX16" s="2269"/>
      <c r="AY16" s="2269"/>
      <c r="AZ16" s="2269"/>
      <c r="BA16" s="2269"/>
      <c r="BB16" s="2270"/>
      <c r="BC16" s="2268" t="s">
        <v>22</v>
      </c>
      <c r="BD16" s="2269"/>
      <c r="BE16" s="2269"/>
      <c r="BF16" s="2269"/>
      <c r="BG16" s="2269"/>
      <c r="BH16" s="2269"/>
      <c r="BI16" s="2269"/>
      <c r="BJ16" s="2270"/>
      <c r="BK16" s="2268" t="s">
        <v>22</v>
      </c>
      <c r="BL16" s="2269"/>
      <c r="BM16" s="2269"/>
      <c r="BN16" s="2269"/>
      <c r="BO16" s="2269"/>
      <c r="BP16" s="2269"/>
      <c r="BQ16" s="2269"/>
      <c r="BR16" s="2270"/>
      <c r="BS16" s="210"/>
      <c r="BV16" s="129"/>
      <c r="BW16" s="210"/>
      <c r="BX16" s="403"/>
    </row>
    <row r="17" spans="1:76" ht="13.5" customHeight="1">
      <c r="A17" s="1694"/>
      <c r="B17" s="909"/>
      <c r="C17" s="925"/>
      <c r="D17" s="925"/>
      <c r="E17" s="910"/>
      <c r="F17" s="116"/>
      <c r="G17" s="116"/>
      <c r="H17" s="116"/>
      <c r="I17" s="867"/>
      <c r="J17" s="841"/>
      <c r="K17" s="841"/>
      <c r="L17" s="868"/>
      <c r="M17" s="751"/>
      <c r="N17" s="113"/>
      <c r="O17" s="113"/>
      <c r="P17" s="113"/>
      <c r="Q17" s="113"/>
      <c r="R17" s="179"/>
      <c r="S17" s="1073" t="s">
        <v>1532</v>
      </c>
      <c r="T17" s="851"/>
      <c r="U17" s="851"/>
      <c r="V17" s="851"/>
      <c r="W17" s="851"/>
      <c r="X17" s="851"/>
      <c r="Y17" s="851"/>
      <c r="Z17" s="851"/>
      <c r="AA17" s="851"/>
      <c r="AB17" s="851"/>
      <c r="AC17" s="851"/>
      <c r="AD17" s="955"/>
      <c r="AE17" s="2268" t="s">
        <v>22</v>
      </c>
      <c r="AF17" s="2269"/>
      <c r="AG17" s="2269"/>
      <c r="AH17" s="2269"/>
      <c r="AI17" s="2269"/>
      <c r="AJ17" s="2269"/>
      <c r="AK17" s="2269"/>
      <c r="AL17" s="2270"/>
      <c r="AM17" s="2268" t="s">
        <v>22</v>
      </c>
      <c r="AN17" s="2269"/>
      <c r="AO17" s="2269"/>
      <c r="AP17" s="2269"/>
      <c r="AQ17" s="2269"/>
      <c r="AR17" s="2269"/>
      <c r="AS17" s="2269"/>
      <c r="AT17" s="2270"/>
      <c r="AU17" s="2268" t="s">
        <v>22</v>
      </c>
      <c r="AV17" s="2269"/>
      <c r="AW17" s="2269"/>
      <c r="AX17" s="2269"/>
      <c r="AY17" s="2269"/>
      <c r="AZ17" s="2269"/>
      <c r="BA17" s="2269"/>
      <c r="BB17" s="2270"/>
      <c r="BC17" s="2268" t="s">
        <v>22</v>
      </c>
      <c r="BD17" s="2269"/>
      <c r="BE17" s="2269"/>
      <c r="BF17" s="2269"/>
      <c r="BG17" s="2269"/>
      <c r="BH17" s="2269"/>
      <c r="BI17" s="2269"/>
      <c r="BJ17" s="2270"/>
      <c r="BK17" s="2268" t="s">
        <v>22</v>
      </c>
      <c r="BL17" s="2269"/>
      <c r="BM17" s="2269"/>
      <c r="BN17" s="2269"/>
      <c r="BO17" s="2269"/>
      <c r="BP17" s="2269"/>
      <c r="BQ17" s="2269"/>
      <c r="BR17" s="2270"/>
      <c r="BS17" s="210"/>
      <c r="BV17" s="129"/>
      <c r="BW17" s="210"/>
      <c r="BX17" s="403"/>
    </row>
    <row r="18" spans="1:76" ht="13.5" customHeight="1">
      <c r="A18" s="1694"/>
      <c r="B18" s="909"/>
      <c r="C18" s="925"/>
      <c r="D18" s="925"/>
      <c r="E18" s="910"/>
      <c r="F18" s="116"/>
      <c r="G18" s="116"/>
      <c r="H18" s="116"/>
      <c r="I18" s="867"/>
      <c r="J18" s="841"/>
      <c r="K18" s="841"/>
      <c r="L18" s="868"/>
      <c r="M18" s="905"/>
      <c r="N18" s="187"/>
      <c r="O18" s="906"/>
      <c r="P18" s="906"/>
      <c r="Q18" s="906"/>
      <c r="R18" s="1061"/>
      <c r="S18" s="1062" t="s">
        <v>822</v>
      </c>
      <c r="T18" s="1063"/>
      <c r="U18" s="1063"/>
      <c r="V18" s="1063"/>
      <c r="W18" s="1063"/>
      <c r="X18" s="1063"/>
      <c r="Y18" s="1063"/>
      <c r="Z18" s="1063"/>
      <c r="AA18" s="1063"/>
      <c r="AB18" s="875"/>
      <c r="AC18" s="875"/>
      <c r="AD18" s="1074"/>
      <c r="AE18" s="2268" t="s">
        <v>22</v>
      </c>
      <c r="AF18" s="2269"/>
      <c r="AG18" s="2269"/>
      <c r="AH18" s="2269"/>
      <c r="AI18" s="2269"/>
      <c r="AJ18" s="2269"/>
      <c r="AK18" s="2269"/>
      <c r="AL18" s="2270"/>
      <c r="AM18" s="2268" t="s">
        <v>22</v>
      </c>
      <c r="AN18" s="2269"/>
      <c r="AO18" s="2269"/>
      <c r="AP18" s="2269"/>
      <c r="AQ18" s="2269"/>
      <c r="AR18" s="2269"/>
      <c r="AS18" s="2269"/>
      <c r="AT18" s="2270"/>
      <c r="AU18" s="2268" t="s">
        <v>22</v>
      </c>
      <c r="AV18" s="2269"/>
      <c r="AW18" s="2269"/>
      <c r="AX18" s="2269"/>
      <c r="AY18" s="2269"/>
      <c r="AZ18" s="2269"/>
      <c r="BA18" s="2269"/>
      <c r="BB18" s="2270"/>
      <c r="BC18" s="2268" t="s">
        <v>22</v>
      </c>
      <c r="BD18" s="2269"/>
      <c r="BE18" s="2269"/>
      <c r="BF18" s="2269"/>
      <c r="BG18" s="2269"/>
      <c r="BH18" s="2269"/>
      <c r="BI18" s="2269"/>
      <c r="BJ18" s="2270"/>
      <c r="BK18" s="2268" t="s">
        <v>22</v>
      </c>
      <c r="BL18" s="2269"/>
      <c r="BM18" s="2269"/>
      <c r="BN18" s="2269"/>
      <c r="BO18" s="2269"/>
      <c r="BP18" s="2269"/>
      <c r="BQ18" s="2269"/>
      <c r="BR18" s="2270"/>
      <c r="BS18" s="210"/>
      <c r="BV18" s="129"/>
      <c r="BW18" s="210"/>
      <c r="BX18" s="403"/>
    </row>
    <row r="19" spans="1:76" ht="14.25" thickBot="1">
      <c r="A19" s="1695"/>
      <c r="B19" s="149"/>
      <c r="C19" s="150"/>
      <c r="D19" s="150"/>
      <c r="E19" s="215"/>
      <c r="F19" s="2025" t="s">
        <v>1061</v>
      </c>
      <c r="G19" s="1742"/>
      <c r="H19" s="1742"/>
      <c r="I19" s="1742"/>
      <c r="J19" s="1742"/>
      <c r="K19" s="1742"/>
      <c r="L19" s="1742"/>
      <c r="M19" s="1742"/>
      <c r="N19" s="1742"/>
      <c r="O19" s="1742"/>
      <c r="P19" s="1742"/>
      <c r="Q19" s="1742"/>
      <c r="R19" s="1742"/>
      <c r="S19" s="1742"/>
      <c r="T19" s="1742"/>
      <c r="U19" s="1742"/>
      <c r="V19" s="1742"/>
      <c r="W19" s="1742"/>
      <c r="X19" s="1742"/>
      <c r="Y19" s="1742"/>
      <c r="Z19" s="1742"/>
      <c r="AA19" s="1742"/>
      <c r="AB19" s="1741" t="s">
        <v>1062</v>
      </c>
      <c r="AC19" s="1742"/>
      <c r="AD19" s="1743"/>
      <c r="AE19" s="2134" t="str">
        <f>IF($AE$6="","",IFERROR(IF(VLOOKUP($AE$6,自己評価書!$B$35:$FY495,45,FALSE)=0,"",VLOOKUP($AE$6,自己評価書!$B$35:$FY495,45,FALSE)),""))</f>
        <v/>
      </c>
      <c r="AF19" s="2111"/>
      <c r="AG19" s="2111"/>
      <c r="AH19" s="2111"/>
      <c r="AI19" s="2111"/>
      <c r="AJ19" s="2111"/>
      <c r="AK19" s="2111"/>
      <c r="AL19" s="2111"/>
      <c r="AM19" s="2112" t="str">
        <f>IF($AM$6="","",IFERROR(IF(VLOOKUP($AM$6,自己評価書!$B$35:$FY495,45,FALSE)=0,"",VLOOKUP($AM$6,自己評価書!$B$35:$FY495,45,FALSE)),""))</f>
        <v/>
      </c>
      <c r="AN19" s="2112"/>
      <c r="AO19" s="2112"/>
      <c r="AP19" s="2112"/>
      <c r="AQ19" s="2112"/>
      <c r="AR19" s="2112"/>
      <c r="AS19" s="2112"/>
      <c r="AT19" s="2112"/>
      <c r="AU19" s="2112" t="str">
        <f>IF($AU$6="","",IFERROR(IF(VLOOKUP($AU$6,自己評価書!$B$35:$FY495,45,FALSE)=0,"",VLOOKUP($AU$6,自己評価書!$B$35:$FY495,45,FALSE)),""))</f>
        <v/>
      </c>
      <c r="AV19" s="2112"/>
      <c r="AW19" s="2112"/>
      <c r="AX19" s="2112"/>
      <c r="AY19" s="2112"/>
      <c r="AZ19" s="2112"/>
      <c r="BA19" s="2112"/>
      <c r="BB19" s="2112"/>
      <c r="BC19" s="2112" t="str">
        <f>IF($BC$6="","",IFERROR(IF(VLOOKUP($BC$6,自己評価書!$B$35:$FY495,45,FALSE)=0,"",VLOOKUP($BC$6,自己評価書!$B$35:$FY495,45,FALSE)),""))</f>
        <v/>
      </c>
      <c r="BD19" s="2112"/>
      <c r="BE19" s="2112"/>
      <c r="BF19" s="2112"/>
      <c r="BG19" s="2112"/>
      <c r="BH19" s="2112"/>
      <c r="BI19" s="2112"/>
      <c r="BJ19" s="2112"/>
      <c r="BK19" s="2111" t="str">
        <f>IF($BK$6="","",IFERROR(IF(VLOOKUP($BK$6,自己評価書!$B$35:$FY495,45,FALSE)=0,"",VLOOKUP($BK$6,自己評価書!$B$35:$FY495,45,FALSE)),""))</f>
        <v/>
      </c>
      <c r="BL19" s="2111"/>
      <c r="BM19" s="2111"/>
      <c r="BN19" s="2111"/>
      <c r="BO19" s="2111"/>
      <c r="BP19" s="2111"/>
      <c r="BQ19" s="2111"/>
      <c r="BR19" s="2111"/>
      <c r="BS19" s="156"/>
      <c r="BT19" s="154"/>
      <c r="BU19" s="150"/>
      <c r="BV19" s="151"/>
      <c r="BW19" s="156"/>
      <c r="BX19" s="157"/>
    </row>
    <row r="27" spans="1:76">
      <c r="AT27" s="226"/>
    </row>
  </sheetData>
  <sheetProtection algorithmName="SHA-512" hashValue="Tk1mIO+0kDA6KIKohKts+6nq7N3M5MnCSBrqnguBx4A6QEeK8rz2bHFyx6ihLUMzJ1bWPK/WjBWZhLKBo17Obw==" saltValue="EDbWEuutS60gXPjBdD0yaw==" spinCount="100000" sheet="1" objects="1" scenarios="1"/>
  <mergeCells count="117">
    <mergeCell ref="BC19:BJ19"/>
    <mergeCell ref="BK19:BR19"/>
    <mergeCell ref="AE18:AL18"/>
    <mergeCell ref="AM18:AT18"/>
    <mergeCell ref="AU18:BB18"/>
    <mergeCell ref="BC18:BJ18"/>
    <mergeCell ref="BK18:BR18"/>
    <mergeCell ref="F13:H15"/>
    <mergeCell ref="I9:L9"/>
    <mergeCell ref="AE19:AL19"/>
    <mergeCell ref="AM19:AT19"/>
    <mergeCell ref="AU19:BB19"/>
    <mergeCell ref="I14:L14"/>
    <mergeCell ref="I15:L15"/>
    <mergeCell ref="F19:AA19"/>
    <mergeCell ref="AB19:AD19"/>
    <mergeCell ref="AE16:AL16"/>
    <mergeCell ref="AM16:AT16"/>
    <mergeCell ref="AU16:BB16"/>
    <mergeCell ref="AE14:AL14"/>
    <mergeCell ref="AM14:AT14"/>
    <mergeCell ref="AU14:BB14"/>
    <mergeCell ref="AE15:AL15"/>
    <mergeCell ref="AM15:AT15"/>
    <mergeCell ref="AU15:BB15"/>
    <mergeCell ref="BC15:BJ15"/>
    <mergeCell ref="BK15:BR15"/>
    <mergeCell ref="BC16:BJ16"/>
    <mergeCell ref="BK16:BR16"/>
    <mergeCell ref="AE17:AL17"/>
    <mergeCell ref="AM17:AT17"/>
    <mergeCell ref="AU17:BB17"/>
    <mergeCell ref="BC17:BJ17"/>
    <mergeCell ref="BK17:BR17"/>
    <mergeCell ref="BW12:BX12"/>
    <mergeCell ref="AE13:AL13"/>
    <mergeCell ref="AM13:AT13"/>
    <mergeCell ref="AU13:BB13"/>
    <mergeCell ref="BC13:BJ13"/>
    <mergeCell ref="BK13:BR13"/>
    <mergeCell ref="BC12:BJ12"/>
    <mergeCell ref="BT12:BV12"/>
    <mergeCell ref="BT13:BV13"/>
    <mergeCell ref="BW10:BX11"/>
    <mergeCell ref="B11:E11"/>
    <mergeCell ref="I11:L11"/>
    <mergeCell ref="AE11:AL11"/>
    <mergeCell ref="AM11:AT11"/>
    <mergeCell ref="AU11:BB11"/>
    <mergeCell ref="BC11:BJ11"/>
    <mergeCell ref="BK11:BR11"/>
    <mergeCell ref="F11:H11"/>
    <mergeCell ref="F10:H10"/>
    <mergeCell ref="I10:L10"/>
    <mergeCell ref="AE10:AL10"/>
    <mergeCell ref="AM10:AT10"/>
    <mergeCell ref="AU10:BB10"/>
    <mergeCell ref="BC10:BJ10"/>
    <mergeCell ref="A9:A19"/>
    <mergeCell ref="F9:H9"/>
    <mergeCell ref="AE9:AL9"/>
    <mergeCell ref="AM9:AT9"/>
    <mergeCell ref="AU9:BB9"/>
    <mergeCell ref="BC9:BJ9"/>
    <mergeCell ref="BK9:BR9"/>
    <mergeCell ref="B10:E10"/>
    <mergeCell ref="BE7:BF7"/>
    <mergeCell ref="BG7:BH7"/>
    <mergeCell ref="BI7:BJ7"/>
    <mergeCell ref="BC8:BJ8"/>
    <mergeCell ref="BK7:BL7"/>
    <mergeCell ref="BM7:BN7"/>
    <mergeCell ref="BO7:BP7"/>
    <mergeCell ref="BK10:BR10"/>
    <mergeCell ref="B12:E12"/>
    <mergeCell ref="I12:L12"/>
    <mergeCell ref="AE12:AL12"/>
    <mergeCell ref="AM12:AT12"/>
    <mergeCell ref="AU12:BB12"/>
    <mergeCell ref="BK12:BR12"/>
    <mergeCell ref="BC14:BJ14"/>
    <mergeCell ref="BK14:BR14"/>
    <mergeCell ref="BS7:BV8"/>
    <mergeCell ref="BW7:BX8"/>
    <mergeCell ref="B8:E8"/>
    <mergeCell ref="F8:H8"/>
    <mergeCell ref="I8:L8"/>
    <mergeCell ref="M8:AD8"/>
    <mergeCell ref="AE6:AL6"/>
    <mergeCell ref="AM6:AT6"/>
    <mergeCell ref="AU6:BB6"/>
    <mergeCell ref="BC6:BJ6"/>
    <mergeCell ref="AU7:AV7"/>
    <mergeCell ref="AW7:AX7"/>
    <mergeCell ref="AY7:AZ7"/>
    <mergeCell ref="BA7:BB7"/>
    <mergeCell ref="AU8:BB8"/>
    <mergeCell ref="BC7:BD7"/>
    <mergeCell ref="BK6:BR6"/>
    <mergeCell ref="BQ7:BR7"/>
    <mergeCell ref="BK8:BR8"/>
    <mergeCell ref="AE8:AL8"/>
    <mergeCell ref="AM8:AT8"/>
    <mergeCell ref="A2:O2"/>
    <mergeCell ref="P2:AO2"/>
    <mergeCell ref="B7:E7"/>
    <mergeCell ref="F7:H7"/>
    <mergeCell ref="I7:AD7"/>
    <mergeCell ref="AE5:BR5"/>
    <mergeCell ref="AE7:AF7"/>
    <mergeCell ref="AG7:AH7"/>
    <mergeCell ref="AI7:AJ7"/>
    <mergeCell ref="AK7:AL7"/>
    <mergeCell ref="AM7:AN7"/>
    <mergeCell ref="AO7:AP7"/>
    <mergeCell ref="AQ7:AR7"/>
    <mergeCell ref="AS7:AT7"/>
  </mergeCells>
  <phoneticPr fontId="3"/>
  <dataValidations count="3">
    <dataValidation type="list" allowBlank="1" showInputMessage="1" showErrorMessage="1" sqref="BW12:BX12 AE10:BR13 AE15:BR18" xr:uid="{3F8B6805-9F72-4F7A-8D52-8E92FAA227E4}">
      <formula1>"□,■"</formula1>
    </dataValidation>
    <dataValidation type="list" showInputMessage="1" showErrorMessage="1" sqref="BS9:BS13" xr:uid="{B8F17C49-BA32-46FB-A124-6EABFBD144A4}">
      <formula1>"□,■"</formula1>
    </dataValidation>
    <dataValidation type="list" allowBlank="1" showInputMessage="1" showErrorMessage="1" sqref="AE8 AM8 AU8 BC8 BK8" xr:uid="{73B71FEE-69C0-47B3-B9A5-2528D69DC19C}">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098E4-D49A-4719-84E5-F5471E8D46C8}">
  <sheetPr>
    <tabColor rgb="FFFFFF00"/>
    <pageSetUpPr fitToPage="1"/>
  </sheetPr>
  <dimension ref="A1:BX38"/>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1143</v>
      </c>
    </row>
    <row r="2" spans="1:76"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A4" s="8" t="s">
        <v>149</v>
      </c>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c r="BX4" s="929" t="s">
        <v>1142</v>
      </c>
    </row>
    <row r="5" spans="1:76" ht="27" customHeight="1">
      <c r="A5" s="158"/>
      <c r="B5" s="1772" t="s">
        <v>8</v>
      </c>
      <c r="C5" s="1736"/>
      <c r="D5" s="1736"/>
      <c r="E5" s="2081"/>
      <c r="F5" s="1736" t="s">
        <v>11</v>
      </c>
      <c r="G5" s="1736"/>
      <c r="H5" s="1737"/>
      <c r="I5" s="1738" t="s">
        <v>12</v>
      </c>
      <c r="J5" s="1739"/>
      <c r="K5" s="1739"/>
      <c r="L5" s="1739"/>
      <c r="M5" s="1739"/>
      <c r="N5" s="1739"/>
      <c r="O5" s="1739"/>
      <c r="P5" s="1739"/>
      <c r="Q5" s="1739"/>
      <c r="R5" s="1739"/>
      <c r="S5" s="1739"/>
      <c r="T5" s="1739"/>
      <c r="U5" s="1739"/>
      <c r="V5" s="1739"/>
      <c r="W5" s="1739"/>
      <c r="X5" s="1739"/>
      <c r="Y5" s="1739"/>
      <c r="Z5" s="1739"/>
      <c r="AA5" s="1739"/>
      <c r="AB5" s="1739"/>
      <c r="AC5" s="1739"/>
      <c r="AD5" s="1739"/>
      <c r="AE5" s="1739"/>
      <c r="AF5" s="1739"/>
      <c r="AG5" s="1739"/>
      <c r="AH5" s="1739"/>
      <c r="AI5" s="1739"/>
      <c r="AJ5" s="1739"/>
      <c r="AK5" s="1739"/>
      <c r="AL5" s="1739"/>
      <c r="AM5" s="1739"/>
      <c r="AN5" s="1739"/>
      <c r="AO5" s="1739"/>
      <c r="AP5" s="1739"/>
      <c r="AQ5" s="1739"/>
      <c r="AR5" s="1739"/>
      <c r="AS5" s="1739"/>
      <c r="AT5" s="1739"/>
      <c r="AU5" s="1739"/>
      <c r="AV5" s="1739"/>
      <c r="AW5" s="1739"/>
      <c r="AX5" s="1739"/>
      <c r="AY5" s="1739"/>
      <c r="AZ5" s="1739"/>
      <c r="BA5" s="1739"/>
      <c r="BB5" s="1739"/>
      <c r="BC5" s="1739"/>
      <c r="BD5" s="1739"/>
      <c r="BE5" s="1739"/>
      <c r="BF5" s="1739"/>
      <c r="BG5" s="1739"/>
      <c r="BH5" s="1739"/>
      <c r="BI5" s="1739"/>
      <c r="BJ5" s="1739"/>
      <c r="BK5" s="1739"/>
      <c r="BL5" s="1739"/>
      <c r="BM5" s="1739"/>
      <c r="BN5" s="1739"/>
      <c r="BO5" s="1739"/>
      <c r="BP5" s="1739"/>
      <c r="BQ5" s="1739"/>
      <c r="BR5" s="1740"/>
      <c r="BS5" s="1696" t="s">
        <v>17</v>
      </c>
      <c r="BT5" s="1688"/>
      <c r="BU5" s="1688"/>
      <c r="BV5" s="1689"/>
      <c r="BW5" s="1749" t="s">
        <v>13</v>
      </c>
      <c r="BX5" s="1750"/>
    </row>
    <row r="6" spans="1:76" ht="27" customHeight="1" thickBot="1">
      <c r="A6" s="159"/>
      <c r="B6" s="1775" t="s">
        <v>14</v>
      </c>
      <c r="C6" s="1673"/>
      <c r="D6" s="1673"/>
      <c r="E6" s="2088"/>
      <c r="F6" s="1673" t="s">
        <v>15</v>
      </c>
      <c r="G6" s="1673"/>
      <c r="H6" s="1674"/>
      <c r="I6" s="1675" t="s">
        <v>15</v>
      </c>
      <c r="J6" s="1676"/>
      <c r="K6" s="1676"/>
      <c r="L6" s="1677"/>
      <c r="M6" s="1741" t="s">
        <v>16</v>
      </c>
      <c r="N6" s="1742"/>
      <c r="O6" s="1742"/>
      <c r="P6" s="1742"/>
      <c r="Q6" s="1742"/>
      <c r="R6" s="1742"/>
      <c r="S6" s="1742"/>
      <c r="T6" s="1742"/>
      <c r="U6" s="1742"/>
      <c r="V6" s="1742"/>
      <c r="W6" s="1742"/>
      <c r="X6" s="1742"/>
      <c r="Y6" s="1742"/>
      <c r="Z6" s="1742"/>
      <c r="AA6" s="1742"/>
      <c r="AB6" s="1742"/>
      <c r="AC6" s="1742"/>
      <c r="AD6" s="1742"/>
      <c r="AE6" s="1742"/>
      <c r="AF6" s="1742"/>
      <c r="AG6" s="1742"/>
      <c r="AH6" s="1742"/>
      <c r="AI6" s="1742"/>
      <c r="AJ6" s="1742"/>
      <c r="AK6" s="1742"/>
      <c r="AL6" s="1742"/>
      <c r="AM6" s="1742"/>
      <c r="AN6" s="1742"/>
      <c r="AO6" s="1742"/>
      <c r="AP6" s="1742"/>
      <c r="AQ6" s="1742"/>
      <c r="AR6" s="1742"/>
      <c r="AS6" s="1742"/>
      <c r="AT6" s="1742"/>
      <c r="AU6" s="1742"/>
      <c r="AV6" s="1742"/>
      <c r="AW6" s="1742"/>
      <c r="AX6" s="1742"/>
      <c r="AY6" s="1742"/>
      <c r="AZ6" s="1742"/>
      <c r="BA6" s="1742"/>
      <c r="BB6" s="1742"/>
      <c r="BC6" s="1742"/>
      <c r="BD6" s="1742"/>
      <c r="BE6" s="1742"/>
      <c r="BF6" s="1742"/>
      <c r="BG6" s="1742"/>
      <c r="BH6" s="1742"/>
      <c r="BI6" s="1742"/>
      <c r="BJ6" s="1742"/>
      <c r="BK6" s="1742"/>
      <c r="BL6" s="1742"/>
      <c r="BM6" s="1742"/>
      <c r="BN6" s="1742"/>
      <c r="BO6" s="1742"/>
      <c r="BP6" s="1742"/>
      <c r="BQ6" s="1742"/>
      <c r="BR6" s="1743"/>
      <c r="BS6" s="1963"/>
      <c r="BT6" s="1964"/>
      <c r="BU6" s="1964"/>
      <c r="BV6" s="1965"/>
      <c r="BW6" s="1751"/>
      <c r="BX6" s="1752"/>
    </row>
    <row r="7" spans="1:76" ht="13.5" customHeight="1">
      <c r="A7" s="1693" t="s">
        <v>269</v>
      </c>
      <c r="B7" s="98" t="s">
        <v>1144</v>
      </c>
      <c r="C7" s="99"/>
      <c r="D7" s="99"/>
      <c r="E7" s="103"/>
      <c r="F7" s="1736" t="s">
        <v>853</v>
      </c>
      <c r="G7" s="1736"/>
      <c r="H7" s="1737"/>
      <c r="I7" s="1772" t="s">
        <v>1147</v>
      </c>
      <c r="J7" s="1736"/>
      <c r="K7" s="1736"/>
      <c r="L7" s="1737"/>
      <c r="M7" s="1696" t="s">
        <v>1152</v>
      </c>
      <c r="N7" s="1688"/>
      <c r="O7" s="1688"/>
      <c r="P7" s="1688"/>
      <c r="Q7" s="1688"/>
      <c r="R7" s="1688"/>
      <c r="S7" s="1688"/>
      <c r="T7" s="1688"/>
      <c r="U7" s="1688"/>
      <c r="V7" s="1688"/>
      <c r="W7" s="1688"/>
      <c r="X7" s="1688"/>
      <c r="Y7" s="1688"/>
      <c r="Z7" s="1688"/>
      <c r="AA7" s="1688"/>
      <c r="AB7" s="1688"/>
      <c r="AC7" s="1688"/>
      <c r="AD7" s="1688"/>
      <c r="AE7" s="1688"/>
      <c r="AF7" s="1688"/>
      <c r="AG7" s="1688"/>
      <c r="AH7" s="1688"/>
      <c r="AI7" s="1688"/>
      <c r="AJ7" s="1688"/>
      <c r="AK7" s="1688"/>
      <c r="AL7" s="1688"/>
      <c r="AM7" s="1688"/>
      <c r="AN7" s="1688"/>
      <c r="AO7" s="1688"/>
      <c r="AP7" s="1688"/>
      <c r="AQ7" s="1688"/>
      <c r="AR7" s="1688"/>
      <c r="AS7" s="1688"/>
      <c r="AT7" s="1688"/>
      <c r="AU7" s="1688"/>
      <c r="AV7" s="1688"/>
      <c r="AW7" s="1688"/>
      <c r="AX7" s="1688"/>
      <c r="AY7" s="1688"/>
      <c r="AZ7" s="1688"/>
      <c r="BA7" s="1688"/>
      <c r="BB7" s="1688"/>
      <c r="BC7" s="1688"/>
      <c r="BD7" s="1688"/>
      <c r="BE7" s="1688"/>
      <c r="BF7" s="1688"/>
      <c r="BG7" s="1688"/>
      <c r="BH7" s="1688"/>
      <c r="BI7" s="1688"/>
      <c r="BJ7" s="1688"/>
      <c r="BK7" s="1688"/>
      <c r="BL7" s="1688"/>
      <c r="BM7" s="1688"/>
      <c r="BN7" s="1688"/>
      <c r="BO7" s="1688"/>
      <c r="BP7" s="1688"/>
      <c r="BQ7" s="1688"/>
      <c r="BR7" s="1689"/>
      <c r="BS7" s="104" t="s">
        <v>22</v>
      </c>
      <c r="BT7" s="18" t="s">
        <v>132</v>
      </c>
      <c r="BU7" s="99"/>
      <c r="BV7" s="100"/>
      <c r="BW7" s="105"/>
      <c r="BX7" s="106"/>
    </row>
    <row r="8" spans="1:76" ht="13.5" customHeight="1">
      <c r="A8" s="1694"/>
      <c r="B8" s="1645" t="s">
        <v>1145</v>
      </c>
      <c r="C8" s="1646"/>
      <c r="D8" s="1646"/>
      <c r="E8" s="2101"/>
      <c r="F8" s="116"/>
      <c r="G8" s="116"/>
      <c r="H8" s="117"/>
      <c r="I8" s="1645"/>
      <c r="J8" s="1646"/>
      <c r="K8" s="1646"/>
      <c r="L8" s="1647"/>
      <c r="M8" s="1650"/>
      <c r="N8" s="1651"/>
      <c r="O8" s="1651"/>
      <c r="P8" s="1651"/>
      <c r="Q8" s="1651"/>
      <c r="R8" s="1651"/>
      <c r="S8" s="1651"/>
      <c r="T8" s="1651"/>
      <c r="U8" s="1651"/>
      <c r="V8" s="1651"/>
      <c r="W8" s="1651"/>
      <c r="X8" s="1651"/>
      <c r="Y8" s="1651"/>
      <c r="Z8" s="1651"/>
      <c r="AA8" s="1651"/>
      <c r="AB8" s="1651"/>
      <c r="AC8" s="1651"/>
      <c r="AD8" s="1651"/>
      <c r="AE8" s="1651"/>
      <c r="AF8" s="1651"/>
      <c r="AG8" s="1651"/>
      <c r="AH8" s="1651"/>
      <c r="AI8" s="1651"/>
      <c r="AJ8" s="1651"/>
      <c r="AK8" s="1651"/>
      <c r="AL8" s="1651"/>
      <c r="AM8" s="1651"/>
      <c r="AN8" s="1651"/>
      <c r="AO8" s="1651"/>
      <c r="AP8" s="1651"/>
      <c r="AQ8" s="1651"/>
      <c r="AR8" s="1651"/>
      <c r="AS8" s="1651"/>
      <c r="AT8" s="1651"/>
      <c r="AU8" s="1651"/>
      <c r="AV8" s="1651"/>
      <c r="AW8" s="1651"/>
      <c r="AX8" s="1651"/>
      <c r="AY8" s="1651"/>
      <c r="AZ8" s="1651"/>
      <c r="BA8" s="1651"/>
      <c r="BB8" s="1651"/>
      <c r="BC8" s="1651"/>
      <c r="BD8" s="1651"/>
      <c r="BE8" s="1651"/>
      <c r="BF8" s="1651"/>
      <c r="BG8" s="1651"/>
      <c r="BH8" s="1651"/>
      <c r="BI8" s="1651"/>
      <c r="BJ8" s="1651"/>
      <c r="BK8" s="1651"/>
      <c r="BL8" s="1651"/>
      <c r="BM8" s="1651"/>
      <c r="BN8" s="1651"/>
      <c r="BO8" s="1651"/>
      <c r="BP8" s="1651"/>
      <c r="BQ8" s="1651"/>
      <c r="BR8" s="1652"/>
      <c r="BS8" s="16" t="s">
        <v>22</v>
      </c>
      <c r="BT8" s="18" t="s">
        <v>487</v>
      </c>
      <c r="BU8" s="18"/>
      <c r="BV8" s="129"/>
      <c r="BW8" s="1746" t="s">
        <v>25</v>
      </c>
      <c r="BX8" s="1747"/>
    </row>
    <row r="9" spans="1:76" ht="13.5" customHeight="1">
      <c r="A9" s="1694"/>
      <c r="B9" s="2317" t="s">
        <v>1146</v>
      </c>
      <c r="C9" s="2318"/>
      <c r="D9" s="2318"/>
      <c r="E9" s="2319"/>
      <c r="F9" s="116"/>
      <c r="G9" s="116"/>
      <c r="H9" s="117"/>
      <c r="I9" s="490"/>
      <c r="J9" s="40"/>
      <c r="K9" s="40"/>
      <c r="L9" s="626"/>
      <c r="M9" s="1650"/>
      <c r="N9" s="1651"/>
      <c r="O9" s="1651"/>
      <c r="P9" s="1651"/>
      <c r="Q9" s="1651"/>
      <c r="R9" s="1651"/>
      <c r="S9" s="1651"/>
      <c r="T9" s="1651"/>
      <c r="U9" s="1651"/>
      <c r="V9" s="1651"/>
      <c r="W9" s="1651"/>
      <c r="X9" s="1651"/>
      <c r="Y9" s="1651"/>
      <c r="Z9" s="1651"/>
      <c r="AA9" s="1651"/>
      <c r="AB9" s="1651"/>
      <c r="AC9" s="1651"/>
      <c r="AD9" s="1651"/>
      <c r="AE9" s="1651"/>
      <c r="AF9" s="1651"/>
      <c r="AG9" s="1651"/>
      <c r="AH9" s="1651"/>
      <c r="AI9" s="1651"/>
      <c r="AJ9" s="1651"/>
      <c r="AK9" s="1651"/>
      <c r="AL9" s="1651"/>
      <c r="AM9" s="1651"/>
      <c r="AN9" s="1651"/>
      <c r="AO9" s="1651"/>
      <c r="AP9" s="1651"/>
      <c r="AQ9" s="1651"/>
      <c r="AR9" s="1651"/>
      <c r="AS9" s="1651"/>
      <c r="AT9" s="1651"/>
      <c r="AU9" s="1651"/>
      <c r="AV9" s="1651"/>
      <c r="AW9" s="1651"/>
      <c r="AX9" s="1651"/>
      <c r="AY9" s="1651"/>
      <c r="AZ9" s="1651"/>
      <c r="BA9" s="1651"/>
      <c r="BB9" s="1651"/>
      <c r="BC9" s="1651"/>
      <c r="BD9" s="1651"/>
      <c r="BE9" s="1651"/>
      <c r="BF9" s="1651"/>
      <c r="BG9" s="1651"/>
      <c r="BH9" s="1651"/>
      <c r="BI9" s="1651"/>
      <c r="BJ9" s="1651"/>
      <c r="BK9" s="1651"/>
      <c r="BL9" s="1651"/>
      <c r="BM9" s="1651"/>
      <c r="BN9" s="1651"/>
      <c r="BO9" s="1651"/>
      <c r="BP9" s="1651"/>
      <c r="BQ9" s="1651"/>
      <c r="BR9" s="1652"/>
      <c r="BS9" s="16" t="s">
        <v>22</v>
      </c>
      <c r="BT9" s="1773" t="s">
        <v>1153</v>
      </c>
      <c r="BU9" s="1773"/>
      <c r="BV9" s="1774"/>
      <c r="BW9" s="1746"/>
      <c r="BX9" s="1747"/>
    </row>
    <row r="10" spans="1:76" ht="13.5" customHeight="1">
      <c r="A10" s="1694"/>
      <c r="B10" s="2346"/>
      <c r="C10" s="2347"/>
      <c r="D10" s="2347"/>
      <c r="E10" s="2348"/>
      <c r="F10" s="116"/>
      <c r="G10" s="116"/>
      <c r="H10" s="117"/>
      <c r="I10" s="1645" t="s">
        <v>1148</v>
      </c>
      <c r="J10" s="1646"/>
      <c r="K10" s="1646"/>
      <c r="L10" s="1647"/>
      <c r="M10" s="1650"/>
      <c r="N10" s="1651"/>
      <c r="O10" s="1651"/>
      <c r="P10" s="1651"/>
      <c r="Q10" s="1651"/>
      <c r="R10" s="1651"/>
      <c r="S10" s="1651"/>
      <c r="T10" s="1651"/>
      <c r="U10" s="1651"/>
      <c r="V10" s="1651"/>
      <c r="W10" s="1651"/>
      <c r="X10" s="1651"/>
      <c r="Y10" s="1651"/>
      <c r="Z10" s="1651"/>
      <c r="AA10" s="1651"/>
      <c r="AB10" s="1651"/>
      <c r="AC10" s="1651"/>
      <c r="AD10" s="1651"/>
      <c r="AE10" s="1651"/>
      <c r="AF10" s="1651"/>
      <c r="AG10" s="1651"/>
      <c r="AH10" s="1651"/>
      <c r="AI10" s="1651"/>
      <c r="AJ10" s="1651"/>
      <c r="AK10" s="1651"/>
      <c r="AL10" s="1651"/>
      <c r="AM10" s="1651"/>
      <c r="AN10" s="1651"/>
      <c r="AO10" s="1651"/>
      <c r="AP10" s="1651"/>
      <c r="AQ10" s="1651"/>
      <c r="AR10" s="1651"/>
      <c r="AS10" s="1651"/>
      <c r="AT10" s="1651"/>
      <c r="AU10" s="1651"/>
      <c r="AV10" s="1651"/>
      <c r="AW10" s="1651"/>
      <c r="AX10" s="1651"/>
      <c r="AY10" s="1651"/>
      <c r="AZ10" s="1651"/>
      <c r="BA10" s="1651"/>
      <c r="BB10" s="1651"/>
      <c r="BC10" s="1651"/>
      <c r="BD10" s="1651"/>
      <c r="BE10" s="1651"/>
      <c r="BF10" s="1651"/>
      <c r="BG10" s="1651"/>
      <c r="BH10" s="1651"/>
      <c r="BI10" s="1651"/>
      <c r="BJ10" s="1651"/>
      <c r="BK10" s="1651"/>
      <c r="BL10" s="1651"/>
      <c r="BM10" s="1651"/>
      <c r="BN10" s="1651"/>
      <c r="BO10" s="1651"/>
      <c r="BP10" s="1651"/>
      <c r="BQ10" s="1651"/>
      <c r="BR10" s="1652"/>
      <c r="BS10" s="16" t="s">
        <v>22</v>
      </c>
      <c r="BT10" s="1643"/>
      <c r="BU10" s="1643"/>
      <c r="BV10" s="1644"/>
      <c r="BW10" s="1744" t="s">
        <v>27</v>
      </c>
      <c r="BX10" s="1745"/>
    </row>
    <row r="11" spans="1:76" ht="13.5" customHeight="1">
      <c r="A11" s="1694"/>
      <c r="B11" s="909"/>
      <c r="C11" s="925"/>
      <c r="D11" s="925"/>
      <c r="E11" s="910"/>
      <c r="F11" s="116"/>
      <c r="G11" s="116"/>
      <c r="H11" s="117"/>
      <c r="I11" s="1645" t="s">
        <v>1149</v>
      </c>
      <c r="J11" s="1646"/>
      <c r="K11" s="1646"/>
      <c r="L11" s="1647"/>
      <c r="M11" s="1650"/>
      <c r="N11" s="1651"/>
      <c r="O11" s="1651"/>
      <c r="P11" s="1651"/>
      <c r="Q11" s="1651"/>
      <c r="R11" s="1651"/>
      <c r="S11" s="1651"/>
      <c r="T11" s="1651"/>
      <c r="U11" s="1651"/>
      <c r="V11" s="1651"/>
      <c r="W11" s="1651"/>
      <c r="X11" s="1651"/>
      <c r="Y11" s="1651"/>
      <c r="Z11" s="1651"/>
      <c r="AA11" s="1651"/>
      <c r="AB11" s="1651"/>
      <c r="AC11" s="1651"/>
      <c r="AD11" s="1651"/>
      <c r="AE11" s="1651"/>
      <c r="AF11" s="1651"/>
      <c r="AG11" s="1651"/>
      <c r="AH11" s="1651"/>
      <c r="AI11" s="1651"/>
      <c r="AJ11" s="1651"/>
      <c r="AK11" s="1651"/>
      <c r="AL11" s="1651"/>
      <c r="AM11" s="1651"/>
      <c r="AN11" s="1651"/>
      <c r="AO11" s="1651"/>
      <c r="AP11" s="1651"/>
      <c r="AQ11" s="1651"/>
      <c r="AR11" s="1651"/>
      <c r="AS11" s="1651"/>
      <c r="AT11" s="1651"/>
      <c r="AU11" s="1651"/>
      <c r="AV11" s="1651"/>
      <c r="AW11" s="1651"/>
      <c r="AX11" s="1651"/>
      <c r="AY11" s="1651"/>
      <c r="AZ11" s="1651"/>
      <c r="BA11" s="1651"/>
      <c r="BB11" s="1651"/>
      <c r="BC11" s="1651"/>
      <c r="BD11" s="1651"/>
      <c r="BE11" s="1651"/>
      <c r="BF11" s="1651"/>
      <c r="BG11" s="1651"/>
      <c r="BH11" s="1651"/>
      <c r="BI11" s="1651"/>
      <c r="BJ11" s="1651"/>
      <c r="BK11" s="1651"/>
      <c r="BL11" s="1651"/>
      <c r="BM11" s="1651"/>
      <c r="BN11" s="1651"/>
      <c r="BO11" s="1651"/>
      <c r="BP11" s="1651"/>
      <c r="BQ11" s="1651"/>
      <c r="BR11" s="1652"/>
      <c r="BS11" s="16" t="s">
        <v>22</v>
      </c>
      <c r="BT11" s="1643"/>
      <c r="BU11" s="1643"/>
      <c r="BV11" s="1644"/>
      <c r="BW11" s="210"/>
      <c r="BX11" s="403"/>
    </row>
    <row r="12" spans="1:76" ht="13.5" customHeight="1">
      <c r="A12" s="1694"/>
      <c r="B12" s="909"/>
      <c r="C12" s="925"/>
      <c r="D12" s="925"/>
      <c r="E12" s="910"/>
      <c r="F12" s="116"/>
      <c r="G12" s="116"/>
      <c r="H12" s="117"/>
      <c r="I12" s="1645" t="s">
        <v>1150</v>
      </c>
      <c r="J12" s="1646"/>
      <c r="K12" s="1646"/>
      <c r="L12" s="1647"/>
      <c r="M12" s="1650"/>
      <c r="N12" s="1651"/>
      <c r="O12" s="1651"/>
      <c r="P12" s="1651"/>
      <c r="Q12" s="1651"/>
      <c r="R12" s="1651"/>
      <c r="S12" s="1651"/>
      <c r="T12" s="1651"/>
      <c r="U12" s="1651"/>
      <c r="V12" s="1651"/>
      <c r="W12" s="1651"/>
      <c r="X12" s="1651"/>
      <c r="Y12" s="1651"/>
      <c r="Z12" s="1651"/>
      <c r="AA12" s="1651"/>
      <c r="AB12" s="1651"/>
      <c r="AC12" s="1651"/>
      <c r="AD12" s="1651"/>
      <c r="AE12" s="1651"/>
      <c r="AF12" s="1651"/>
      <c r="AG12" s="1651"/>
      <c r="AH12" s="1651"/>
      <c r="AI12" s="1651"/>
      <c r="AJ12" s="1651"/>
      <c r="AK12" s="1651"/>
      <c r="AL12" s="1651"/>
      <c r="AM12" s="1651"/>
      <c r="AN12" s="1651"/>
      <c r="AO12" s="1651"/>
      <c r="AP12" s="1651"/>
      <c r="AQ12" s="1651"/>
      <c r="AR12" s="1651"/>
      <c r="AS12" s="1651"/>
      <c r="AT12" s="1651"/>
      <c r="AU12" s="1651"/>
      <c r="AV12" s="1651"/>
      <c r="AW12" s="1651"/>
      <c r="AX12" s="1651"/>
      <c r="AY12" s="1651"/>
      <c r="AZ12" s="1651"/>
      <c r="BA12" s="1651"/>
      <c r="BB12" s="1651"/>
      <c r="BC12" s="1651"/>
      <c r="BD12" s="1651"/>
      <c r="BE12" s="1651"/>
      <c r="BF12" s="1651"/>
      <c r="BG12" s="1651"/>
      <c r="BH12" s="1651"/>
      <c r="BI12" s="1651"/>
      <c r="BJ12" s="1651"/>
      <c r="BK12" s="1651"/>
      <c r="BL12" s="1651"/>
      <c r="BM12" s="1651"/>
      <c r="BN12" s="1651"/>
      <c r="BO12" s="1651"/>
      <c r="BP12" s="1651"/>
      <c r="BQ12" s="1651"/>
      <c r="BR12" s="1652"/>
      <c r="BS12" s="210"/>
      <c r="BV12" s="129"/>
      <c r="BW12" s="210"/>
      <c r="BX12" s="403"/>
    </row>
    <row r="13" spans="1:76" ht="13.5" customHeight="1">
      <c r="A13" s="1694"/>
      <c r="B13" s="909"/>
      <c r="C13" s="925"/>
      <c r="D13" s="925"/>
      <c r="E13" s="910"/>
      <c r="F13" s="116"/>
      <c r="G13" s="116"/>
      <c r="H13" s="117"/>
      <c r="M13" s="1650"/>
      <c r="N13" s="1651"/>
      <c r="O13" s="1651"/>
      <c r="P13" s="1651"/>
      <c r="Q13" s="1651"/>
      <c r="R13" s="1651"/>
      <c r="S13" s="1651"/>
      <c r="T13" s="1651"/>
      <c r="U13" s="1651"/>
      <c r="V13" s="1651"/>
      <c r="W13" s="1651"/>
      <c r="X13" s="1651"/>
      <c r="Y13" s="1651"/>
      <c r="Z13" s="1651"/>
      <c r="AA13" s="1651"/>
      <c r="AB13" s="1651"/>
      <c r="AC13" s="1651"/>
      <c r="AD13" s="1651"/>
      <c r="AE13" s="1651"/>
      <c r="AF13" s="1651"/>
      <c r="AG13" s="1651"/>
      <c r="AH13" s="1651"/>
      <c r="AI13" s="1651"/>
      <c r="AJ13" s="1651"/>
      <c r="AK13" s="1651"/>
      <c r="AL13" s="1651"/>
      <c r="AM13" s="1651"/>
      <c r="AN13" s="1651"/>
      <c r="AO13" s="1651"/>
      <c r="AP13" s="1651"/>
      <c r="AQ13" s="1651"/>
      <c r="AR13" s="1651"/>
      <c r="AS13" s="1651"/>
      <c r="AT13" s="1651"/>
      <c r="AU13" s="1651"/>
      <c r="AV13" s="1651"/>
      <c r="AW13" s="1651"/>
      <c r="AX13" s="1651"/>
      <c r="AY13" s="1651"/>
      <c r="AZ13" s="1651"/>
      <c r="BA13" s="1651"/>
      <c r="BB13" s="1651"/>
      <c r="BC13" s="1651"/>
      <c r="BD13" s="1651"/>
      <c r="BE13" s="1651"/>
      <c r="BF13" s="1651"/>
      <c r="BG13" s="1651"/>
      <c r="BH13" s="1651"/>
      <c r="BI13" s="1651"/>
      <c r="BJ13" s="1651"/>
      <c r="BK13" s="1651"/>
      <c r="BL13" s="1651"/>
      <c r="BM13" s="1651"/>
      <c r="BN13" s="1651"/>
      <c r="BO13" s="1651"/>
      <c r="BP13" s="1651"/>
      <c r="BQ13" s="1651"/>
      <c r="BR13" s="1652"/>
      <c r="BS13" s="210"/>
      <c r="BV13" s="129"/>
      <c r="BW13" s="210"/>
      <c r="BX13" s="403"/>
    </row>
    <row r="14" spans="1:76" ht="13.5" customHeight="1">
      <c r="A14" s="1694"/>
      <c r="B14" s="909"/>
      <c r="C14" s="925"/>
      <c r="D14" s="925"/>
      <c r="E14" s="910"/>
      <c r="F14" s="116"/>
      <c r="G14" s="116"/>
      <c r="H14" s="116"/>
      <c r="I14" s="210"/>
      <c r="M14" s="1650"/>
      <c r="N14" s="1651"/>
      <c r="O14" s="1651"/>
      <c r="P14" s="1651"/>
      <c r="Q14" s="1651"/>
      <c r="R14" s="1651"/>
      <c r="S14" s="1651"/>
      <c r="T14" s="1651"/>
      <c r="U14" s="1651"/>
      <c r="V14" s="1651"/>
      <c r="W14" s="1651"/>
      <c r="X14" s="1651"/>
      <c r="Y14" s="1651"/>
      <c r="Z14" s="1651"/>
      <c r="AA14" s="1651"/>
      <c r="AB14" s="1651"/>
      <c r="AC14" s="1651"/>
      <c r="AD14" s="1651"/>
      <c r="AE14" s="1651"/>
      <c r="AF14" s="1651"/>
      <c r="AG14" s="1651"/>
      <c r="AH14" s="1651"/>
      <c r="AI14" s="1651"/>
      <c r="AJ14" s="1651"/>
      <c r="AK14" s="1651"/>
      <c r="AL14" s="1651"/>
      <c r="AM14" s="1651"/>
      <c r="AN14" s="1651"/>
      <c r="AO14" s="1651"/>
      <c r="AP14" s="1651"/>
      <c r="AQ14" s="1651"/>
      <c r="AR14" s="1651"/>
      <c r="AS14" s="1651"/>
      <c r="AT14" s="1651"/>
      <c r="AU14" s="1651"/>
      <c r="AV14" s="1651"/>
      <c r="AW14" s="1651"/>
      <c r="AX14" s="1651"/>
      <c r="AY14" s="1651"/>
      <c r="AZ14" s="1651"/>
      <c r="BA14" s="1651"/>
      <c r="BB14" s="1651"/>
      <c r="BC14" s="1651"/>
      <c r="BD14" s="1651"/>
      <c r="BE14" s="1651"/>
      <c r="BF14" s="1651"/>
      <c r="BG14" s="1651"/>
      <c r="BH14" s="1651"/>
      <c r="BI14" s="1651"/>
      <c r="BJ14" s="1651"/>
      <c r="BK14" s="1651"/>
      <c r="BL14" s="1651"/>
      <c r="BM14" s="1651"/>
      <c r="BN14" s="1651"/>
      <c r="BO14" s="1651"/>
      <c r="BP14" s="1651"/>
      <c r="BQ14" s="1651"/>
      <c r="BR14" s="1652"/>
      <c r="BS14" s="210"/>
      <c r="BV14" s="129"/>
      <c r="BW14" s="210"/>
      <c r="BX14" s="403"/>
    </row>
    <row r="15" spans="1:76" ht="13.5" customHeight="1">
      <c r="A15" s="1694"/>
      <c r="B15" s="909"/>
      <c r="C15" s="925"/>
      <c r="D15" s="925"/>
      <c r="E15" s="910"/>
      <c r="F15" s="116"/>
      <c r="G15" s="116"/>
      <c r="H15" s="116"/>
      <c r="I15" s="867"/>
      <c r="J15" s="841"/>
      <c r="K15" s="841"/>
      <c r="L15" s="868"/>
      <c r="M15" s="1650"/>
      <c r="N15" s="1651"/>
      <c r="O15" s="1651"/>
      <c r="P15" s="1651"/>
      <c r="Q15" s="1651"/>
      <c r="R15" s="1651"/>
      <c r="S15" s="1651"/>
      <c r="T15" s="1651"/>
      <c r="U15" s="1651"/>
      <c r="V15" s="1651"/>
      <c r="W15" s="1651"/>
      <c r="X15" s="1651"/>
      <c r="Y15" s="1651"/>
      <c r="Z15" s="1651"/>
      <c r="AA15" s="1651"/>
      <c r="AB15" s="1651"/>
      <c r="AC15" s="1651"/>
      <c r="AD15" s="1651"/>
      <c r="AE15" s="1651"/>
      <c r="AF15" s="1651"/>
      <c r="AG15" s="1651"/>
      <c r="AH15" s="1651"/>
      <c r="AI15" s="1651"/>
      <c r="AJ15" s="1651"/>
      <c r="AK15" s="1651"/>
      <c r="AL15" s="1651"/>
      <c r="AM15" s="1651"/>
      <c r="AN15" s="1651"/>
      <c r="AO15" s="1651"/>
      <c r="AP15" s="1651"/>
      <c r="AQ15" s="1651"/>
      <c r="AR15" s="1651"/>
      <c r="AS15" s="1651"/>
      <c r="AT15" s="1651"/>
      <c r="AU15" s="1651"/>
      <c r="AV15" s="1651"/>
      <c r="AW15" s="1651"/>
      <c r="AX15" s="1651"/>
      <c r="AY15" s="1651"/>
      <c r="AZ15" s="1651"/>
      <c r="BA15" s="1651"/>
      <c r="BB15" s="1651"/>
      <c r="BC15" s="1651"/>
      <c r="BD15" s="1651"/>
      <c r="BE15" s="1651"/>
      <c r="BF15" s="1651"/>
      <c r="BG15" s="1651"/>
      <c r="BH15" s="1651"/>
      <c r="BI15" s="1651"/>
      <c r="BJ15" s="1651"/>
      <c r="BK15" s="1651"/>
      <c r="BL15" s="1651"/>
      <c r="BM15" s="1651"/>
      <c r="BN15" s="1651"/>
      <c r="BO15" s="1651"/>
      <c r="BP15" s="1651"/>
      <c r="BQ15" s="1651"/>
      <c r="BR15" s="1652"/>
      <c r="BS15" s="210"/>
      <c r="BV15" s="129"/>
      <c r="BW15" s="210"/>
      <c r="BX15" s="403"/>
    </row>
    <row r="16" spans="1:76" ht="13.5" customHeight="1">
      <c r="A16" s="1694"/>
      <c r="B16" s="909"/>
      <c r="C16" s="925"/>
      <c r="D16" s="925"/>
      <c r="E16" s="910"/>
      <c r="F16" s="116"/>
      <c r="G16" s="116"/>
      <c r="H16" s="116"/>
      <c r="I16" s="894"/>
      <c r="J16" s="895"/>
      <c r="K16" s="895"/>
      <c r="L16" s="896"/>
      <c r="M16" s="1979"/>
      <c r="N16" s="1691"/>
      <c r="O16" s="1691"/>
      <c r="P16" s="1691"/>
      <c r="Q16" s="1691"/>
      <c r="R16" s="1691"/>
      <c r="S16" s="1691"/>
      <c r="T16" s="1691"/>
      <c r="U16" s="1691"/>
      <c r="V16" s="1691"/>
      <c r="W16" s="1691"/>
      <c r="X16" s="1691"/>
      <c r="Y16" s="1691"/>
      <c r="Z16" s="1691"/>
      <c r="AA16" s="1691"/>
      <c r="AB16" s="1691"/>
      <c r="AC16" s="1691"/>
      <c r="AD16" s="1691"/>
      <c r="AE16" s="1691"/>
      <c r="AF16" s="1691"/>
      <c r="AG16" s="1691"/>
      <c r="AH16" s="1691"/>
      <c r="AI16" s="1691"/>
      <c r="AJ16" s="1691"/>
      <c r="AK16" s="1691"/>
      <c r="AL16" s="1691"/>
      <c r="AM16" s="1691"/>
      <c r="AN16" s="1691"/>
      <c r="AO16" s="1691"/>
      <c r="AP16" s="1691"/>
      <c r="AQ16" s="1691"/>
      <c r="AR16" s="1691"/>
      <c r="AS16" s="1691"/>
      <c r="AT16" s="1691"/>
      <c r="AU16" s="1691"/>
      <c r="AV16" s="1691"/>
      <c r="AW16" s="1691"/>
      <c r="AX16" s="1691"/>
      <c r="AY16" s="1691"/>
      <c r="AZ16" s="1691"/>
      <c r="BA16" s="1691"/>
      <c r="BB16" s="1691"/>
      <c r="BC16" s="1691"/>
      <c r="BD16" s="1691"/>
      <c r="BE16" s="1691"/>
      <c r="BF16" s="1691"/>
      <c r="BG16" s="1691"/>
      <c r="BH16" s="1691"/>
      <c r="BI16" s="1691"/>
      <c r="BJ16" s="1691"/>
      <c r="BK16" s="1691"/>
      <c r="BL16" s="1691"/>
      <c r="BM16" s="1691"/>
      <c r="BN16" s="1691"/>
      <c r="BO16" s="1691"/>
      <c r="BP16" s="1691"/>
      <c r="BQ16" s="1691"/>
      <c r="BR16" s="1692"/>
      <c r="BS16" s="210"/>
      <c r="BV16" s="129"/>
      <c r="BW16" s="210"/>
      <c r="BX16" s="403"/>
    </row>
    <row r="17" spans="1:76" ht="14.25" thickBot="1">
      <c r="A17" s="1695"/>
      <c r="B17" s="149"/>
      <c r="C17" s="150"/>
      <c r="D17" s="150"/>
      <c r="E17" s="215"/>
      <c r="F17" s="2025" t="s">
        <v>1061</v>
      </c>
      <c r="G17" s="1742"/>
      <c r="H17" s="1742"/>
      <c r="I17" s="1742"/>
      <c r="J17" s="1742"/>
      <c r="K17" s="1742"/>
      <c r="L17" s="1742"/>
      <c r="M17" s="1741" t="s">
        <v>1151</v>
      </c>
      <c r="N17" s="1742"/>
      <c r="O17" s="1742"/>
      <c r="P17" s="1742"/>
      <c r="Q17" s="1742"/>
      <c r="R17" s="1742"/>
      <c r="S17" s="1742"/>
      <c r="T17" s="1742"/>
      <c r="U17" s="1742"/>
      <c r="V17" s="1742"/>
      <c r="W17" s="1742"/>
      <c r="X17" s="1742"/>
      <c r="Y17" s="1742"/>
      <c r="Z17" s="1742"/>
      <c r="AA17" s="1742"/>
      <c r="AB17" s="1742"/>
      <c r="AC17" s="1742"/>
      <c r="AD17" s="1742"/>
      <c r="AE17" s="1742"/>
      <c r="AF17" s="1742"/>
      <c r="AG17" s="1742"/>
      <c r="AH17" s="1742"/>
      <c r="AI17" s="1742"/>
      <c r="AJ17" s="1742"/>
      <c r="AK17" s="1742"/>
      <c r="AL17" s="1742"/>
      <c r="AM17" s="1742"/>
      <c r="AN17" s="1742"/>
      <c r="AO17" s="1742"/>
      <c r="AP17" s="1742"/>
      <c r="AQ17" s="1742"/>
      <c r="AR17" s="1742"/>
      <c r="AS17" s="1742"/>
      <c r="AT17" s="1742"/>
      <c r="AU17" s="1742"/>
      <c r="AV17" s="1742"/>
      <c r="AW17" s="1742"/>
      <c r="AX17" s="1742"/>
      <c r="AY17" s="1742"/>
      <c r="AZ17" s="1742"/>
      <c r="BA17" s="1742"/>
      <c r="BB17" s="1742"/>
      <c r="BC17" s="1742"/>
      <c r="BD17" s="1742"/>
      <c r="BE17" s="1742"/>
      <c r="BF17" s="1742"/>
      <c r="BG17" s="1742"/>
      <c r="BH17" s="1742"/>
      <c r="BI17" s="1742"/>
      <c r="BJ17" s="1742"/>
      <c r="BK17" s="1742"/>
      <c r="BL17" s="1742"/>
      <c r="BM17" s="1742"/>
      <c r="BN17" s="1742"/>
      <c r="BO17" s="1742"/>
      <c r="BP17" s="1742"/>
      <c r="BQ17" s="1742"/>
      <c r="BR17" s="1743"/>
      <c r="BS17" s="156"/>
      <c r="BT17" s="154"/>
      <c r="BU17" s="150"/>
      <c r="BV17" s="151"/>
      <c r="BW17" s="156"/>
      <c r="BX17" s="157"/>
    </row>
    <row r="19" spans="1:76" ht="14.25" thickBot="1"/>
    <row r="20" spans="1:76">
      <c r="A20" s="158"/>
      <c r="B20" s="1772" t="s">
        <v>8</v>
      </c>
      <c r="C20" s="1736"/>
      <c r="D20" s="1736"/>
      <c r="E20" s="2081"/>
      <c r="F20" s="1736" t="s">
        <v>11</v>
      </c>
      <c r="G20" s="1736"/>
      <c r="H20" s="1737"/>
      <c r="I20" s="1738" t="s">
        <v>12</v>
      </c>
      <c r="J20" s="1739"/>
      <c r="K20" s="1739"/>
      <c r="L20" s="1739"/>
      <c r="M20" s="1739"/>
      <c r="N20" s="1739"/>
      <c r="O20" s="1739"/>
      <c r="P20" s="1739"/>
      <c r="Q20" s="1739"/>
      <c r="R20" s="1739"/>
      <c r="S20" s="1739"/>
      <c r="T20" s="1739"/>
      <c r="U20" s="1739"/>
      <c r="V20" s="1739"/>
      <c r="W20" s="1739"/>
      <c r="X20" s="1739"/>
      <c r="Y20" s="1739"/>
      <c r="Z20" s="1739"/>
      <c r="AA20" s="1739"/>
      <c r="AB20" s="1739"/>
      <c r="AC20" s="1739"/>
      <c r="AD20" s="1739"/>
      <c r="AE20" s="1739"/>
      <c r="AF20" s="1739"/>
      <c r="AG20" s="1739"/>
      <c r="AH20" s="1739"/>
      <c r="AI20" s="1739"/>
      <c r="AJ20" s="1739"/>
      <c r="AK20" s="1739"/>
      <c r="AL20" s="1739"/>
      <c r="AM20" s="1739"/>
      <c r="AN20" s="1739"/>
      <c r="AO20" s="1739"/>
      <c r="AP20" s="1739"/>
      <c r="AQ20" s="1739"/>
      <c r="AR20" s="1739"/>
      <c r="AS20" s="1739"/>
      <c r="AT20" s="1739"/>
      <c r="AU20" s="1739"/>
      <c r="AV20" s="1739"/>
      <c r="AW20" s="1739"/>
      <c r="AX20" s="1739"/>
      <c r="AY20" s="1739"/>
      <c r="AZ20" s="1739"/>
      <c r="BA20" s="1739"/>
      <c r="BB20" s="1739"/>
      <c r="BC20" s="1739"/>
      <c r="BD20" s="1739"/>
      <c r="BE20" s="1739"/>
      <c r="BF20" s="1739"/>
      <c r="BG20" s="1739"/>
      <c r="BH20" s="1739"/>
      <c r="BI20" s="1739"/>
      <c r="BJ20" s="1739"/>
      <c r="BK20" s="1739"/>
      <c r="BL20" s="1739"/>
      <c r="BM20" s="1739"/>
      <c r="BN20" s="1739"/>
      <c r="BO20" s="1739"/>
      <c r="BP20" s="1739"/>
      <c r="BQ20" s="1739"/>
      <c r="BR20" s="1740"/>
      <c r="BS20" s="1696" t="s">
        <v>17</v>
      </c>
      <c r="BT20" s="1688"/>
      <c r="BU20" s="1688"/>
      <c r="BV20" s="1689"/>
      <c r="BW20" s="1749" t="s">
        <v>13</v>
      </c>
      <c r="BX20" s="1750"/>
    </row>
    <row r="21" spans="1:76" ht="14.25" thickBot="1">
      <c r="A21" s="159"/>
      <c r="B21" s="1775" t="s">
        <v>14</v>
      </c>
      <c r="C21" s="1673"/>
      <c r="D21" s="1673"/>
      <c r="E21" s="2088"/>
      <c r="F21" s="1673" t="s">
        <v>15</v>
      </c>
      <c r="G21" s="1673"/>
      <c r="H21" s="1674"/>
      <c r="I21" s="1675" t="s">
        <v>15</v>
      </c>
      <c r="J21" s="1676"/>
      <c r="K21" s="1676"/>
      <c r="L21" s="1677"/>
      <c r="M21" s="1741" t="s">
        <v>16</v>
      </c>
      <c r="N21" s="1742"/>
      <c r="O21" s="1742"/>
      <c r="P21" s="1742"/>
      <c r="Q21" s="1742"/>
      <c r="R21" s="1742"/>
      <c r="S21" s="1742"/>
      <c r="T21" s="1742"/>
      <c r="U21" s="1742"/>
      <c r="V21" s="1742"/>
      <c r="W21" s="1742"/>
      <c r="X21" s="1742"/>
      <c r="Y21" s="1742"/>
      <c r="Z21" s="1742"/>
      <c r="AA21" s="1742"/>
      <c r="AB21" s="1742"/>
      <c r="AC21" s="1742"/>
      <c r="AD21" s="1742"/>
      <c r="AE21" s="1742"/>
      <c r="AF21" s="1742"/>
      <c r="AG21" s="1742"/>
      <c r="AH21" s="1742"/>
      <c r="AI21" s="1742"/>
      <c r="AJ21" s="1742"/>
      <c r="AK21" s="1742"/>
      <c r="AL21" s="1742"/>
      <c r="AM21" s="1742"/>
      <c r="AN21" s="1742"/>
      <c r="AO21" s="1742"/>
      <c r="AP21" s="1742"/>
      <c r="AQ21" s="1742"/>
      <c r="AR21" s="1742"/>
      <c r="AS21" s="1742"/>
      <c r="AT21" s="1742"/>
      <c r="AU21" s="1742"/>
      <c r="AV21" s="1742"/>
      <c r="AW21" s="1742"/>
      <c r="AX21" s="1742"/>
      <c r="AY21" s="1742"/>
      <c r="AZ21" s="1742"/>
      <c r="BA21" s="1742"/>
      <c r="BB21" s="1742"/>
      <c r="BC21" s="1742"/>
      <c r="BD21" s="1742"/>
      <c r="BE21" s="1742"/>
      <c r="BF21" s="1742"/>
      <c r="BG21" s="1742"/>
      <c r="BH21" s="1742"/>
      <c r="BI21" s="1742"/>
      <c r="BJ21" s="1742"/>
      <c r="BK21" s="1742"/>
      <c r="BL21" s="1742"/>
      <c r="BM21" s="1742"/>
      <c r="BN21" s="1742"/>
      <c r="BO21" s="1742"/>
      <c r="BP21" s="1742"/>
      <c r="BQ21" s="1742"/>
      <c r="BR21" s="1743"/>
      <c r="BS21" s="1963"/>
      <c r="BT21" s="1964"/>
      <c r="BU21" s="1964"/>
      <c r="BV21" s="1965"/>
      <c r="BW21" s="1751"/>
      <c r="BX21" s="1752"/>
    </row>
    <row r="22" spans="1:76" ht="13.5" customHeight="1">
      <c r="A22" s="1693" t="s">
        <v>1154</v>
      </c>
      <c r="B22" s="98" t="s">
        <v>167</v>
      </c>
      <c r="C22" s="99"/>
      <c r="D22" s="99"/>
      <c r="E22" s="103"/>
      <c r="F22" s="1700" t="s">
        <v>1155</v>
      </c>
      <c r="G22" s="2006"/>
      <c r="H22" s="2006"/>
      <c r="I22" s="2006"/>
      <c r="J22" s="2006"/>
      <c r="K22" s="2006"/>
      <c r="L22" s="2007"/>
      <c r="M22" s="1696" t="s">
        <v>1159</v>
      </c>
      <c r="N22" s="1688"/>
      <c r="O22" s="1688"/>
      <c r="P22" s="1688"/>
      <c r="Q22" s="1688"/>
      <c r="R22" s="1688"/>
      <c r="S22" s="1688"/>
      <c r="T22" s="1688"/>
      <c r="U22" s="1688"/>
      <c r="V22" s="1688"/>
      <c r="W22" s="1688"/>
      <c r="X22" s="1688"/>
      <c r="Y22" s="1688"/>
      <c r="Z22" s="1688"/>
      <c r="AA22" s="1688"/>
      <c r="AB22" s="1688"/>
      <c r="AC22" s="1688"/>
      <c r="AD22" s="1688"/>
      <c r="AE22" s="1688"/>
      <c r="AF22" s="1688"/>
      <c r="AG22" s="1688"/>
      <c r="AH22" s="1688"/>
      <c r="AI22" s="1688"/>
      <c r="AJ22" s="1688"/>
      <c r="AK22" s="1688"/>
      <c r="AL22" s="1688"/>
      <c r="AM22" s="1688"/>
      <c r="AN22" s="1688"/>
      <c r="AO22" s="1688"/>
      <c r="AP22" s="1688"/>
      <c r="AQ22" s="1688"/>
      <c r="AR22" s="1688"/>
      <c r="AS22" s="1688"/>
      <c r="AT22" s="1688"/>
      <c r="AU22" s="1688"/>
      <c r="AV22" s="1688"/>
      <c r="AW22" s="1688"/>
      <c r="AX22" s="1688"/>
      <c r="AY22" s="1688"/>
      <c r="AZ22" s="1688"/>
      <c r="BA22" s="1688"/>
      <c r="BB22" s="1688"/>
      <c r="BC22" s="1688"/>
      <c r="BD22" s="1688"/>
      <c r="BE22" s="1688"/>
      <c r="BF22" s="1688"/>
      <c r="BG22" s="1688"/>
      <c r="BH22" s="1688"/>
      <c r="BI22" s="1688"/>
      <c r="BJ22" s="1688"/>
      <c r="BK22" s="1688"/>
      <c r="BL22" s="1688"/>
      <c r="BM22" s="1688"/>
      <c r="BN22" s="1688"/>
      <c r="BO22" s="1688"/>
      <c r="BP22" s="1688"/>
      <c r="BQ22" s="1688"/>
      <c r="BR22" s="1689"/>
      <c r="BS22" s="104" t="s">
        <v>22</v>
      </c>
      <c r="BT22" s="18" t="s">
        <v>143</v>
      </c>
      <c r="BU22" s="99"/>
      <c r="BV22" s="100"/>
      <c r="BW22" s="105"/>
      <c r="BX22" s="106"/>
    </row>
    <row r="23" spans="1:76">
      <c r="A23" s="1694"/>
      <c r="B23" s="1671" t="s">
        <v>806</v>
      </c>
      <c r="C23" s="1669"/>
      <c r="D23" s="1669"/>
      <c r="E23" s="2385"/>
      <c r="F23" s="2384"/>
      <c r="G23" s="2021"/>
      <c r="H23" s="2021"/>
      <c r="I23" s="2021"/>
      <c r="J23" s="2021"/>
      <c r="K23" s="2021"/>
      <c r="L23" s="2022"/>
      <c r="M23" s="1650"/>
      <c r="N23" s="1651"/>
      <c r="O23" s="1651"/>
      <c r="P23" s="1651"/>
      <c r="Q23" s="1651"/>
      <c r="R23" s="1651"/>
      <c r="S23" s="1651"/>
      <c r="T23" s="1651"/>
      <c r="U23" s="1651"/>
      <c r="V23" s="1651"/>
      <c r="W23" s="1651"/>
      <c r="X23" s="1651"/>
      <c r="Y23" s="1651"/>
      <c r="Z23" s="1651"/>
      <c r="AA23" s="1651"/>
      <c r="AB23" s="1651"/>
      <c r="AC23" s="1651"/>
      <c r="AD23" s="1651"/>
      <c r="AE23" s="1651"/>
      <c r="AF23" s="1651"/>
      <c r="AG23" s="1651"/>
      <c r="AH23" s="1651"/>
      <c r="AI23" s="1651"/>
      <c r="AJ23" s="1651"/>
      <c r="AK23" s="1651"/>
      <c r="AL23" s="1651"/>
      <c r="AM23" s="1651"/>
      <c r="AN23" s="1651"/>
      <c r="AO23" s="1651"/>
      <c r="AP23" s="1651"/>
      <c r="AQ23" s="1651"/>
      <c r="AR23" s="1651"/>
      <c r="AS23" s="1651"/>
      <c r="AT23" s="1651"/>
      <c r="AU23" s="1651"/>
      <c r="AV23" s="1651"/>
      <c r="AW23" s="1651"/>
      <c r="AX23" s="1651"/>
      <c r="AY23" s="1651"/>
      <c r="AZ23" s="1651"/>
      <c r="BA23" s="1651"/>
      <c r="BB23" s="1651"/>
      <c r="BC23" s="1651"/>
      <c r="BD23" s="1651"/>
      <c r="BE23" s="1651"/>
      <c r="BF23" s="1651"/>
      <c r="BG23" s="1651"/>
      <c r="BH23" s="1651"/>
      <c r="BI23" s="1651"/>
      <c r="BJ23" s="1651"/>
      <c r="BK23" s="1651"/>
      <c r="BL23" s="1651"/>
      <c r="BM23" s="1651"/>
      <c r="BN23" s="1651"/>
      <c r="BO23" s="1651"/>
      <c r="BP23" s="1651"/>
      <c r="BQ23" s="1651"/>
      <c r="BR23" s="1652"/>
      <c r="BS23" s="16" t="s">
        <v>22</v>
      </c>
      <c r="BT23" s="18" t="s">
        <v>1158</v>
      </c>
      <c r="BU23" s="18"/>
      <c r="BV23" s="129"/>
      <c r="BW23" s="1746" t="s">
        <v>25</v>
      </c>
      <c r="BX23" s="1747"/>
    </row>
    <row r="24" spans="1:76">
      <c r="A24" s="1694"/>
      <c r="B24" s="85" t="s">
        <v>169</v>
      </c>
      <c r="C24" s="841"/>
      <c r="D24" s="841"/>
      <c r="E24" s="932"/>
      <c r="F24" s="1703" t="s">
        <v>1156</v>
      </c>
      <c r="G24" s="1912"/>
      <c r="H24" s="1912"/>
      <c r="I24" s="1912"/>
      <c r="J24" s="1912"/>
      <c r="K24" s="1912"/>
      <c r="L24" s="1913"/>
      <c r="M24" s="1650"/>
      <c r="N24" s="1651"/>
      <c r="O24" s="1651"/>
      <c r="P24" s="1651"/>
      <c r="Q24" s="1651"/>
      <c r="R24" s="1651"/>
      <c r="S24" s="1651"/>
      <c r="T24" s="1651"/>
      <c r="U24" s="1651"/>
      <c r="V24" s="1651"/>
      <c r="W24" s="1651"/>
      <c r="X24" s="1651"/>
      <c r="Y24" s="1651"/>
      <c r="Z24" s="1651"/>
      <c r="AA24" s="1651"/>
      <c r="AB24" s="1651"/>
      <c r="AC24" s="1651"/>
      <c r="AD24" s="1651"/>
      <c r="AE24" s="1651"/>
      <c r="AF24" s="1651"/>
      <c r="AG24" s="1651"/>
      <c r="AH24" s="1651"/>
      <c r="AI24" s="1651"/>
      <c r="AJ24" s="1651"/>
      <c r="AK24" s="1651"/>
      <c r="AL24" s="1651"/>
      <c r="AM24" s="1651"/>
      <c r="AN24" s="1651"/>
      <c r="AO24" s="1651"/>
      <c r="AP24" s="1651"/>
      <c r="AQ24" s="1651"/>
      <c r="AR24" s="1651"/>
      <c r="AS24" s="1651"/>
      <c r="AT24" s="1651"/>
      <c r="AU24" s="1651"/>
      <c r="AV24" s="1651"/>
      <c r="AW24" s="1651"/>
      <c r="AX24" s="1651"/>
      <c r="AY24" s="1651"/>
      <c r="AZ24" s="1651"/>
      <c r="BA24" s="1651"/>
      <c r="BB24" s="1651"/>
      <c r="BC24" s="1651"/>
      <c r="BD24" s="1651"/>
      <c r="BE24" s="1651"/>
      <c r="BF24" s="1651"/>
      <c r="BG24" s="1651"/>
      <c r="BH24" s="1651"/>
      <c r="BI24" s="1651"/>
      <c r="BJ24" s="1651"/>
      <c r="BK24" s="1651"/>
      <c r="BL24" s="1651"/>
      <c r="BM24" s="1651"/>
      <c r="BN24" s="1651"/>
      <c r="BO24" s="1651"/>
      <c r="BP24" s="1651"/>
      <c r="BQ24" s="1651"/>
      <c r="BR24" s="1652"/>
      <c r="BS24" s="16" t="s">
        <v>22</v>
      </c>
      <c r="BT24" s="1773" t="s">
        <v>142</v>
      </c>
      <c r="BU24" s="1773"/>
      <c r="BV24" s="1774"/>
      <c r="BW24" s="1746"/>
      <c r="BX24" s="1747"/>
    </row>
    <row r="25" spans="1:76" ht="13.5" customHeight="1">
      <c r="A25" s="1694"/>
      <c r="B25" s="2346" t="s">
        <v>1157</v>
      </c>
      <c r="C25" s="2347"/>
      <c r="D25" s="2347"/>
      <c r="E25" s="2348"/>
      <c r="F25" s="2017"/>
      <c r="G25" s="1912"/>
      <c r="H25" s="1912"/>
      <c r="I25" s="1912"/>
      <c r="J25" s="1912"/>
      <c r="K25" s="1912"/>
      <c r="L25" s="1913"/>
      <c r="M25" s="1650"/>
      <c r="N25" s="1651"/>
      <c r="O25" s="1651"/>
      <c r="P25" s="1651"/>
      <c r="Q25" s="1651"/>
      <c r="R25" s="1651"/>
      <c r="S25" s="1651"/>
      <c r="T25" s="1651"/>
      <c r="U25" s="1651"/>
      <c r="V25" s="1651"/>
      <c r="W25" s="1651"/>
      <c r="X25" s="1651"/>
      <c r="Y25" s="1651"/>
      <c r="Z25" s="1651"/>
      <c r="AA25" s="1651"/>
      <c r="AB25" s="1651"/>
      <c r="AC25" s="1651"/>
      <c r="AD25" s="1651"/>
      <c r="AE25" s="1651"/>
      <c r="AF25" s="1651"/>
      <c r="AG25" s="1651"/>
      <c r="AH25" s="1651"/>
      <c r="AI25" s="1651"/>
      <c r="AJ25" s="1651"/>
      <c r="AK25" s="1651"/>
      <c r="AL25" s="1651"/>
      <c r="AM25" s="1651"/>
      <c r="AN25" s="1651"/>
      <c r="AO25" s="1651"/>
      <c r="AP25" s="1651"/>
      <c r="AQ25" s="1651"/>
      <c r="AR25" s="1651"/>
      <c r="AS25" s="1651"/>
      <c r="AT25" s="1651"/>
      <c r="AU25" s="1651"/>
      <c r="AV25" s="1651"/>
      <c r="AW25" s="1651"/>
      <c r="AX25" s="1651"/>
      <c r="AY25" s="1651"/>
      <c r="AZ25" s="1651"/>
      <c r="BA25" s="1651"/>
      <c r="BB25" s="1651"/>
      <c r="BC25" s="1651"/>
      <c r="BD25" s="1651"/>
      <c r="BE25" s="1651"/>
      <c r="BF25" s="1651"/>
      <c r="BG25" s="1651"/>
      <c r="BH25" s="1651"/>
      <c r="BI25" s="1651"/>
      <c r="BJ25" s="1651"/>
      <c r="BK25" s="1651"/>
      <c r="BL25" s="1651"/>
      <c r="BM25" s="1651"/>
      <c r="BN25" s="1651"/>
      <c r="BO25" s="1651"/>
      <c r="BP25" s="1651"/>
      <c r="BQ25" s="1651"/>
      <c r="BR25" s="1652"/>
      <c r="BS25" s="16" t="s">
        <v>22</v>
      </c>
      <c r="BT25" s="1643"/>
      <c r="BU25" s="1643"/>
      <c r="BV25" s="1644"/>
      <c r="BW25" s="1744" t="s">
        <v>27</v>
      </c>
      <c r="BX25" s="1745"/>
    </row>
    <row r="26" spans="1:76" ht="13.5" customHeight="1">
      <c r="A26" s="1694"/>
      <c r="B26" s="909"/>
      <c r="C26" s="925"/>
      <c r="D26" s="925"/>
      <c r="E26" s="910"/>
      <c r="F26" s="2017"/>
      <c r="G26" s="1912"/>
      <c r="H26" s="1912"/>
      <c r="I26" s="1912"/>
      <c r="J26" s="1912"/>
      <c r="K26" s="1912"/>
      <c r="L26" s="1913"/>
      <c r="M26" s="1650"/>
      <c r="N26" s="1651"/>
      <c r="O26" s="1651"/>
      <c r="P26" s="1651"/>
      <c r="Q26" s="1651"/>
      <c r="R26" s="1651"/>
      <c r="S26" s="1651"/>
      <c r="T26" s="1651"/>
      <c r="U26" s="1651"/>
      <c r="V26" s="1651"/>
      <c r="W26" s="1651"/>
      <c r="X26" s="1651"/>
      <c r="Y26" s="1651"/>
      <c r="Z26" s="1651"/>
      <c r="AA26" s="1651"/>
      <c r="AB26" s="1651"/>
      <c r="AC26" s="1651"/>
      <c r="AD26" s="1651"/>
      <c r="AE26" s="1651"/>
      <c r="AF26" s="1651"/>
      <c r="AG26" s="1651"/>
      <c r="AH26" s="1651"/>
      <c r="AI26" s="1651"/>
      <c r="AJ26" s="1651"/>
      <c r="AK26" s="1651"/>
      <c r="AL26" s="1651"/>
      <c r="AM26" s="1651"/>
      <c r="AN26" s="1651"/>
      <c r="AO26" s="1651"/>
      <c r="AP26" s="1651"/>
      <c r="AQ26" s="1651"/>
      <c r="AR26" s="1651"/>
      <c r="AS26" s="1651"/>
      <c r="AT26" s="1651"/>
      <c r="AU26" s="1651"/>
      <c r="AV26" s="1651"/>
      <c r="AW26" s="1651"/>
      <c r="AX26" s="1651"/>
      <c r="AY26" s="1651"/>
      <c r="AZ26" s="1651"/>
      <c r="BA26" s="1651"/>
      <c r="BB26" s="1651"/>
      <c r="BC26" s="1651"/>
      <c r="BD26" s="1651"/>
      <c r="BE26" s="1651"/>
      <c r="BF26" s="1651"/>
      <c r="BG26" s="1651"/>
      <c r="BH26" s="1651"/>
      <c r="BI26" s="1651"/>
      <c r="BJ26" s="1651"/>
      <c r="BK26" s="1651"/>
      <c r="BL26" s="1651"/>
      <c r="BM26" s="1651"/>
      <c r="BN26" s="1651"/>
      <c r="BO26" s="1651"/>
      <c r="BP26" s="1651"/>
      <c r="BQ26" s="1651"/>
      <c r="BR26" s="1652"/>
      <c r="BS26" s="16" t="s">
        <v>22</v>
      </c>
      <c r="BT26" s="1643"/>
      <c r="BU26" s="1643"/>
      <c r="BV26" s="1644"/>
      <c r="BW26" s="210"/>
      <c r="BX26" s="403"/>
    </row>
    <row r="27" spans="1:76" ht="14.25" thickBot="1">
      <c r="A27" s="1695"/>
      <c r="B27" s="149"/>
      <c r="C27" s="150"/>
      <c r="D27" s="150"/>
      <c r="E27" s="215"/>
      <c r="F27" s="2025" t="s">
        <v>1061</v>
      </c>
      <c r="G27" s="1742"/>
      <c r="H27" s="1742"/>
      <c r="I27" s="1742"/>
      <c r="J27" s="1742"/>
      <c r="K27" s="1742"/>
      <c r="L27" s="1742"/>
      <c r="M27" s="1741" t="s">
        <v>1151</v>
      </c>
      <c r="N27" s="1742"/>
      <c r="O27" s="1742"/>
      <c r="P27" s="1742"/>
      <c r="Q27" s="1742"/>
      <c r="R27" s="1742"/>
      <c r="S27" s="1742"/>
      <c r="T27" s="1742"/>
      <c r="U27" s="1742"/>
      <c r="V27" s="1742"/>
      <c r="W27" s="1742"/>
      <c r="X27" s="1742"/>
      <c r="Y27" s="1742"/>
      <c r="Z27" s="1742"/>
      <c r="AA27" s="1742"/>
      <c r="AB27" s="1742"/>
      <c r="AC27" s="1742"/>
      <c r="AD27" s="1742"/>
      <c r="AE27" s="1742"/>
      <c r="AF27" s="1742"/>
      <c r="AG27" s="1742"/>
      <c r="AH27" s="1742"/>
      <c r="AI27" s="1742"/>
      <c r="AJ27" s="1742"/>
      <c r="AK27" s="1742"/>
      <c r="AL27" s="1742"/>
      <c r="AM27" s="1742"/>
      <c r="AN27" s="1742"/>
      <c r="AO27" s="1742"/>
      <c r="AP27" s="1742"/>
      <c r="AQ27" s="1742"/>
      <c r="AR27" s="1742"/>
      <c r="AS27" s="1742"/>
      <c r="AT27" s="1742"/>
      <c r="AU27" s="1742"/>
      <c r="AV27" s="1742"/>
      <c r="AW27" s="1742"/>
      <c r="AX27" s="1742"/>
      <c r="AY27" s="1742"/>
      <c r="AZ27" s="1742"/>
      <c r="BA27" s="1742"/>
      <c r="BB27" s="1742"/>
      <c r="BC27" s="1742"/>
      <c r="BD27" s="1742"/>
      <c r="BE27" s="1742"/>
      <c r="BF27" s="1742"/>
      <c r="BG27" s="1742"/>
      <c r="BH27" s="1742"/>
      <c r="BI27" s="1742"/>
      <c r="BJ27" s="1742"/>
      <c r="BK27" s="1742"/>
      <c r="BL27" s="1742"/>
      <c r="BM27" s="1742"/>
      <c r="BN27" s="1742"/>
      <c r="BO27" s="1742"/>
      <c r="BP27" s="1742"/>
      <c r="BQ27" s="1742"/>
      <c r="BR27" s="1743"/>
      <c r="BS27" s="156"/>
      <c r="BT27" s="154"/>
      <c r="BU27" s="150"/>
      <c r="BV27" s="151"/>
      <c r="BW27" s="156"/>
      <c r="BX27" s="157"/>
    </row>
    <row r="38" spans="22:22">
      <c r="V38" s="226"/>
    </row>
  </sheetData>
  <sheetProtection algorithmName="SHA-512" hashValue="JM6lHMga324PbA+8sQqS4rEUVXNNzi3LJjXEicvFig2/znsm+XaDCSI7cwjV/XgBHqDD22DEaw+o1UbW8AlGQg==" saltValue="mPGyu3HR12vYXlScLbomsQ==" spinCount="100000" sheet="1" objects="1" scenarios="1"/>
  <mergeCells count="51">
    <mergeCell ref="BW5:BX6"/>
    <mergeCell ref="B6:E6"/>
    <mergeCell ref="F6:H6"/>
    <mergeCell ref="I6:L6"/>
    <mergeCell ref="B5:E5"/>
    <mergeCell ref="F5:H5"/>
    <mergeCell ref="I5:BR5"/>
    <mergeCell ref="M6:BR6"/>
    <mergeCell ref="I21:L21"/>
    <mergeCell ref="M21:BR21"/>
    <mergeCell ref="B20:E20"/>
    <mergeCell ref="F20:H20"/>
    <mergeCell ref="BS5:BV6"/>
    <mergeCell ref="BT9:BV9"/>
    <mergeCell ref="I11:L11"/>
    <mergeCell ref="I12:L12"/>
    <mergeCell ref="I20:BR20"/>
    <mergeCell ref="M17:BR17"/>
    <mergeCell ref="A7:A17"/>
    <mergeCell ref="F7:H7"/>
    <mergeCell ref="I7:L7"/>
    <mergeCell ref="B8:E8"/>
    <mergeCell ref="I8:L8"/>
    <mergeCell ref="F17:L17"/>
    <mergeCell ref="A2:O2"/>
    <mergeCell ref="P2:AO2"/>
    <mergeCell ref="BW23:BX24"/>
    <mergeCell ref="BT24:BV24"/>
    <mergeCell ref="BW20:BX21"/>
    <mergeCell ref="B21:E21"/>
    <mergeCell ref="F21:H21"/>
    <mergeCell ref="BT10:BV10"/>
    <mergeCell ref="BT11:BV11"/>
    <mergeCell ref="BS20:BV21"/>
    <mergeCell ref="BW10:BX10"/>
    <mergeCell ref="I10:L10"/>
    <mergeCell ref="B10:E10"/>
    <mergeCell ref="BW8:BX9"/>
    <mergeCell ref="B9:E9"/>
    <mergeCell ref="M7:BR16"/>
    <mergeCell ref="B25:E25"/>
    <mergeCell ref="BW25:BX25"/>
    <mergeCell ref="F22:L23"/>
    <mergeCell ref="F24:L26"/>
    <mergeCell ref="A22:A27"/>
    <mergeCell ref="M22:BR26"/>
    <mergeCell ref="B23:E23"/>
    <mergeCell ref="F27:L27"/>
    <mergeCell ref="M27:BR27"/>
    <mergeCell ref="BT25:BV25"/>
    <mergeCell ref="BT26:BV26"/>
  </mergeCells>
  <phoneticPr fontId="3"/>
  <dataValidations count="2">
    <dataValidation type="list" showInputMessage="1" showErrorMessage="1" sqref="BS7:BS11 BS22:BS26" xr:uid="{ACE6DC8C-BD6E-43D5-93D4-1F9678ADD023}">
      <formula1>"□,■"</formula1>
    </dataValidation>
    <dataValidation type="list" allowBlank="1" showInputMessage="1" showErrorMessage="1" sqref="BW10:BX10 BW25:BX25" xr:uid="{F7ECC927-94D0-4994-844D-6EEC93543640}">
      <formula1>"□,■"</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81391-0D7B-43CF-86EE-F5FF0DCE526E}">
  <sheetPr>
    <tabColor rgb="FFFFFF00"/>
    <pageSetUpPr fitToPage="1"/>
  </sheetPr>
  <dimension ref="A1:BX29"/>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1160</v>
      </c>
    </row>
    <row r="2" spans="1:76"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05" t="s">
        <v>1063</v>
      </c>
      <c r="AF5" s="1739"/>
      <c r="AG5" s="1739"/>
      <c r="AH5" s="1739"/>
      <c r="AI5" s="1739"/>
      <c r="AJ5" s="1739"/>
      <c r="AK5" s="1739"/>
      <c r="AL5" s="1739"/>
      <c r="AM5" s="1739"/>
      <c r="AN5" s="1739"/>
      <c r="AO5" s="1739"/>
      <c r="AP5" s="1739"/>
      <c r="AQ5" s="1739"/>
      <c r="AR5" s="1739"/>
      <c r="AS5" s="1739"/>
      <c r="AT5" s="1739"/>
      <c r="AU5" s="1739"/>
      <c r="AV5" s="1739"/>
      <c r="AW5" s="1739"/>
      <c r="AX5" s="1739"/>
      <c r="AY5" s="1739"/>
      <c r="AZ5" s="1739"/>
      <c r="BA5" s="1739"/>
      <c r="BB5" s="1739"/>
      <c r="BC5" s="1739"/>
      <c r="BD5" s="1739"/>
      <c r="BE5" s="1739"/>
      <c r="BF5" s="1739"/>
      <c r="BG5" s="1739"/>
      <c r="BH5" s="1739"/>
      <c r="BI5" s="1739"/>
      <c r="BJ5" s="1739"/>
      <c r="BK5" s="1739"/>
      <c r="BL5" s="1739"/>
      <c r="BM5" s="1739"/>
      <c r="BN5" s="1739"/>
      <c r="BO5" s="1739"/>
      <c r="BP5" s="1739"/>
      <c r="BQ5" s="1739"/>
      <c r="BR5" s="2306"/>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20">
        <v>101</v>
      </c>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1"/>
      <c r="BC6" s="2321"/>
      <c r="BD6" s="2321"/>
      <c r="BE6" s="2321"/>
      <c r="BF6" s="2321"/>
      <c r="BG6" s="2321"/>
      <c r="BH6" s="2321"/>
      <c r="BI6" s="2321"/>
      <c r="BJ6" s="2321"/>
      <c r="BK6" s="2321"/>
      <c r="BL6" s="2321"/>
      <c r="BM6" s="2321"/>
      <c r="BN6" s="2321"/>
      <c r="BO6" s="2321"/>
      <c r="BP6" s="2321"/>
      <c r="BQ6" s="2321"/>
      <c r="BR6" s="2322"/>
    </row>
    <row r="7" spans="1:76" ht="27" customHeight="1">
      <c r="A7" s="158"/>
      <c r="B7" s="1772" t="s">
        <v>8</v>
      </c>
      <c r="C7" s="1736"/>
      <c r="D7" s="1736"/>
      <c r="E7" s="2081"/>
      <c r="F7" s="1736" t="s">
        <v>11</v>
      </c>
      <c r="G7" s="1736"/>
      <c r="H7" s="1737"/>
      <c r="I7" s="1738" t="s">
        <v>12</v>
      </c>
      <c r="J7" s="1739"/>
      <c r="K7" s="1739"/>
      <c r="L7" s="1739"/>
      <c r="M7" s="1739"/>
      <c r="N7" s="1739"/>
      <c r="O7" s="1739"/>
      <c r="P7" s="1739"/>
      <c r="Q7" s="1739"/>
      <c r="R7" s="1739"/>
      <c r="S7" s="1739"/>
      <c r="T7" s="1739"/>
      <c r="U7" s="1739"/>
      <c r="V7" s="1739"/>
      <c r="W7" s="1739"/>
      <c r="X7" s="1739"/>
      <c r="Y7" s="1739"/>
      <c r="Z7" s="1739"/>
      <c r="AA7" s="1739"/>
      <c r="AB7" s="1739"/>
      <c r="AC7" s="1739"/>
      <c r="AD7" s="1740"/>
      <c r="AE7" s="2084"/>
      <c r="AF7" s="2084"/>
      <c r="AG7" s="2084"/>
      <c r="AH7" s="2084"/>
      <c r="AI7" s="2084"/>
      <c r="AJ7" s="2084"/>
      <c r="AK7" s="2084"/>
      <c r="AL7" s="2084"/>
      <c r="AM7" s="2084"/>
      <c r="AN7" s="2084"/>
      <c r="AO7" s="2084"/>
      <c r="AP7" s="2084"/>
      <c r="AQ7" s="2084"/>
      <c r="AR7" s="2084"/>
      <c r="AS7" s="2084"/>
      <c r="AT7" s="2084"/>
      <c r="AU7" s="2084"/>
      <c r="AV7" s="2084"/>
      <c r="AW7" s="2084"/>
      <c r="AX7" s="2084"/>
      <c r="AY7" s="2084"/>
      <c r="AZ7" s="2084"/>
      <c r="BA7" s="2084"/>
      <c r="BB7" s="2084"/>
      <c r="BC7" s="2084"/>
      <c r="BD7" s="2084"/>
      <c r="BE7" s="2084"/>
      <c r="BF7" s="2084"/>
      <c r="BG7" s="2084"/>
      <c r="BH7" s="2084"/>
      <c r="BI7" s="2084"/>
      <c r="BJ7" s="2084"/>
      <c r="BK7" s="2084"/>
      <c r="BL7" s="2084"/>
      <c r="BM7" s="2084"/>
      <c r="BN7" s="2084"/>
      <c r="BO7" s="2084"/>
      <c r="BP7" s="2084"/>
      <c r="BQ7" s="2084"/>
      <c r="BR7" s="2084"/>
      <c r="BS7" s="1696" t="s">
        <v>17</v>
      </c>
      <c r="BT7" s="1688"/>
      <c r="BU7" s="1688"/>
      <c r="BV7" s="1689"/>
      <c r="BW7" s="1749" t="s">
        <v>13</v>
      </c>
      <c r="BX7" s="1750"/>
    </row>
    <row r="8" spans="1:76" ht="27" customHeight="1" thickBot="1">
      <c r="A8" s="159"/>
      <c r="B8" s="1775" t="s">
        <v>14</v>
      </c>
      <c r="C8" s="1673"/>
      <c r="D8" s="1673"/>
      <c r="E8" s="2088"/>
      <c r="F8" s="1673" t="s">
        <v>15</v>
      </c>
      <c r="G8" s="1673"/>
      <c r="H8" s="1674"/>
      <c r="I8" s="1675" t="s">
        <v>15</v>
      </c>
      <c r="J8" s="1676"/>
      <c r="K8" s="1676"/>
      <c r="L8" s="1677"/>
      <c r="M8" s="1741" t="s">
        <v>16</v>
      </c>
      <c r="N8" s="1742"/>
      <c r="O8" s="1742"/>
      <c r="P8" s="1742"/>
      <c r="Q8" s="1742"/>
      <c r="R8" s="1742"/>
      <c r="S8" s="1742"/>
      <c r="T8" s="1742"/>
      <c r="U8" s="1742"/>
      <c r="V8" s="1742"/>
      <c r="W8" s="1742"/>
      <c r="X8" s="1742"/>
      <c r="Y8" s="1742"/>
      <c r="Z8" s="1742"/>
      <c r="AA8" s="1742"/>
      <c r="AB8" s="1742"/>
      <c r="AC8" s="1742"/>
      <c r="AD8" s="1743"/>
      <c r="AE8" s="2323" t="s">
        <v>1535</v>
      </c>
      <c r="AF8" s="2324"/>
      <c r="AG8" s="2324"/>
      <c r="AH8" s="2324"/>
      <c r="AI8" s="2324"/>
      <c r="AJ8" s="2324"/>
      <c r="AK8" s="2324"/>
      <c r="AL8" s="2325"/>
      <c r="AM8" s="2323" t="s">
        <v>1535</v>
      </c>
      <c r="AN8" s="2324"/>
      <c r="AO8" s="2324"/>
      <c r="AP8" s="2324"/>
      <c r="AQ8" s="2324"/>
      <c r="AR8" s="2324"/>
      <c r="AS8" s="2324"/>
      <c r="AT8" s="2325"/>
      <c r="AU8" s="2323" t="s">
        <v>1535</v>
      </c>
      <c r="AV8" s="2324"/>
      <c r="AW8" s="2324"/>
      <c r="AX8" s="2324"/>
      <c r="AY8" s="2324"/>
      <c r="AZ8" s="2324"/>
      <c r="BA8" s="2324"/>
      <c r="BB8" s="2325"/>
      <c r="BC8" s="2323" t="s">
        <v>1535</v>
      </c>
      <c r="BD8" s="2324"/>
      <c r="BE8" s="2324"/>
      <c r="BF8" s="2324"/>
      <c r="BG8" s="2324"/>
      <c r="BH8" s="2324"/>
      <c r="BI8" s="2324"/>
      <c r="BJ8" s="2325"/>
      <c r="BK8" s="2323" t="s">
        <v>1535</v>
      </c>
      <c r="BL8" s="2324"/>
      <c r="BM8" s="2324"/>
      <c r="BN8" s="2324"/>
      <c r="BO8" s="2324"/>
      <c r="BP8" s="2324"/>
      <c r="BQ8" s="2324"/>
      <c r="BR8" s="2325"/>
      <c r="BS8" s="1963"/>
      <c r="BT8" s="1964"/>
      <c r="BU8" s="1964"/>
      <c r="BV8" s="1965"/>
      <c r="BW8" s="1751"/>
      <c r="BX8" s="1752"/>
    </row>
    <row r="9" spans="1:76" ht="13.5" customHeight="1">
      <c r="A9" s="1693" t="s">
        <v>1161</v>
      </c>
      <c r="B9" s="98" t="s">
        <v>159</v>
      </c>
      <c r="C9" s="99"/>
      <c r="D9" s="99"/>
      <c r="E9" s="103"/>
      <c r="F9" s="1736" t="s">
        <v>1163</v>
      </c>
      <c r="G9" s="1736"/>
      <c r="H9" s="1737"/>
      <c r="I9" s="1772" t="s">
        <v>1165</v>
      </c>
      <c r="J9" s="1736"/>
      <c r="K9" s="1736"/>
      <c r="L9" s="1737"/>
      <c r="M9" s="99" t="s">
        <v>1166</v>
      </c>
      <c r="N9" s="99"/>
      <c r="O9" s="99"/>
      <c r="P9" s="99"/>
      <c r="Q9" s="99"/>
      <c r="R9" s="99"/>
      <c r="S9" s="99"/>
      <c r="T9" s="99"/>
      <c r="U9" s="99"/>
      <c r="V9" s="99"/>
      <c r="W9" s="99"/>
      <c r="X9" s="99"/>
      <c r="Y9" s="99"/>
      <c r="Z9" s="99"/>
      <c r="AA9" s="99"/>
      <c r="AB9" s="99"/>
      <c r="AC9" s="99"/>
      <c r="AD9" s="100"/>
      <c r="AE9" s="2326" t="str">
        <f>IFERROR(IF(VLOOKUP($AE$6,自己評価書!$B$35:$FY488,89,FALSE)="○","■","□"),"□")</f>
        <v>□</v>
      </c>
      <c r="AF9" s="2327"/>
      <c r="AG9" s="2327"/>
      <c r="AH9" s="2327"/>
      <c r="AI9" s="2327"/>
      <c r="AJ9" s="2327"/>
      <c r="AK9" s="2327"/>
      <c r="AL9" s="2328"/>
      <c r="AM9" s="2326" t="str">
        <f>IFERROR(IF(VLOOKUP($AM$6,自己評価書!$B$35:$FY488,89,FALSE)="○","■","□"),"□")</f>
        <v>□</v>
      </c>
      <c r="AN9" s="2327"/>
      <c r="AO9" s="2327"/>
      <c r="AP9" s="2327"/>
      <c r="AQ9" s="2327"/>
      <c r="AR9" s="2327"/>
      <c r="AS9" s="2327"/>
      <c r="AT9" s="2328"/>
      <c r="AU9" s="2326" t="str">
        <f>IFERROR(IF(VLOOKUP($AU$6,自己評価書!$B$35:$FY488,89,FALSE)="○","■","□"),"□")</f>
        <v>□</v>
      </c>
      <c r="AV9" s="2327"/>
      <c r="AW9" s="2327"/>
      <c r="AX9" s="2327"/>
      <c r="AY9" s="2327"/>
      <c r="AZ9" s="2327"/>
      <c r="BA9" s="2327"/>
      <c r="BB9" s="2328"/>
      <c r="BC9" s="2326" t="str">
        <f>IFERROR(IF(VLOOKUP($BC$6,自己評価書!$B$35:$FY488,89,FALSE)="○","■","□"),"□")</f>
        <v>□</v>
      </c>
      <c r="BD9" s="2327"/>
      <c r="BE9" s="2327"/>
      <c r="BF9" s="2327"/>
      <c r="BG9" s="2327"/>
      <c r="BH9" s="2327"/>
      <c r="BI9" s="2327"/>
      <c r="BJ9" s="2328"/>
      <c r="BK9" s="2326" t="str">
        <f>IFERROR(IF(VLOOKUP($BK$6,自己評価書!$B$35:$FY488,89,FALSE)="○","■","□"),"□")</f>
        <v>□</v>
      </c>
      <c r="BL9" s="2327"/>
      <c r="BM9" s="2327"/>
      <c r="BN9" s="2327"/>
      <c r="BO9" s="2327"/>
      <c r="BP9" s="2327"/>
      <c r="BQ9" s="2327"/>
      <c r="BR9" s="2328"/>
      <c r="BS9" s="104" t="s">
        <v>22</v>
      </c>
      <c r="BT9" s="18" t="s">
        <v>88</v>
      </c>
      <c r="BU9" s="99"/>
      <c r="BV9" s="100"/>
      <c r="BW9" s="105"/>
      <c r="BX9" s="106"/>
    </row>
    <row r="10" spans="1:76" ht="13.5" customHeight="1">
      <c r="A10" s="1694"/>
      <c r="B10" s="2001" t="s">
        <v>1162</v>
      </c>
      <c r="C10" s="1704"/>
      <c r="D10" s="1704"/>
      <c r="E10" s="2389"/>
      <c r="F10" s="1667" t="s">
        <v>1164</v>
      </c>
      <c r="G10" s="1646"/>
      <c r="H10" s="1647"/>
      <c r="I10" s="1645"/>
      <c r="J10" s="1646"/>
      <c r="K10" s="1646"/>
      <c r="L10" s="1646"/>
      <c r="M10" s="934" t="s">
        <v>1552</v>
      </c>
      <c r="N10" s="935"/>
      <c r="O10" s="935"/>
      <c r="P10" s="935"/>
      <c r="Q10" s="935"/>
      <c r="R10" s="935"/>
      <c r="S10" s="838"/>
      <c r="T10" s="838"/>
      <c r="U10" s="838"/>
      <c r="V10" s="838"/>
      <c r="W10" s="838"/>
      <c r="X10" s="838"/>
      <c r="Y10" s="838"/>
      <c r="Z10" s="838"/>
      <c r="AA10" s="838"/>
      <c r="AB10" s="838"/>
      <c r="AC10" s="838"/>
      <c r="AD10" s="181"/>
      <c r="AE10" s="2351" t="str">
        <f>IFERROR(IF(VLOOKUP($AE$6,自己評価書!$B$35:$FY488,90,FALSE)="○","■","□"),"□")</f>
        <v>□</v>
      </c>
      <c r="AF10" s="2351"/>
      <c r="AG10" s="2351"/>
      <c r="AH10" s="2351"/>
      <c r="AI10" s="2351"/>
      <c r="AJ10" s="2351"/>
      <c r="AK10" s="2351"/>
      <c r="AL10" s="2352"/>
      <c r="AM10" s="2351" t="str">
        <f>IFERROR(IF(VLOOKUP($AM$6,自己評価書!$B$35:$FY488,90,FALSE)="○","■","□"),"□")</f>
        <v>□</v>
      </c>
      <c r="AN10" s="2351"/>
      <c r="AO10" s="2351"/>
      <c r="AP10" s="2351"/>
      <c r="AQ10" s="2351"/>
      <c r="AR10" s="2351"/>
      <c r="AS10" s="2351"/>
      <c r="AT10" s="2352"/>
      <c r="AU10" s="2351" t="str">
        <f>IFERROR(IF(VLOOKUP($AU$6,自己評価書!$B$35:$FY488,90,FALSE)="○","■","□"),"□")</f>
        <v>□</v>
      </c>
      <c r="AV10" s="2351"/>
      <c r="AW10" s="2351"/>
      <c r="AX10" s="2351"/>
      <c r="AY10" s="2351"/>
      <c r="AZ10" s="2351"/>
      <c r="BA10" s="2351"/>
      <c r="BB10" s="2352"/>
      <c r="BC10" s="2351" t="str">
        <f>IFERROR(IF(VLOOKUP($BC$6,自己評価書!$B$35:$FY488,90,FALSE)="○","■","□"),"□")</f>
        <v>□</v>
      </c>
      <c r="BD10" s="2351"/>
      <c r="BE10" s="2351"/>
      <c r="BF10" s="2351"/>
      <c r="BG10" s="2351"/>
      <c r="BH10" s="2351"/>
      <c r="BI10" s="2351"/>
      <c r="BJ10" s="2352"/>
      <c r="BK10" s="2351" t="str">
        <f>IFERROR(IF(VLOOKUP($BK$6,自己評価書!$B$35:$FY488,90,FALSE)="○","■","□"),"□")</f>
        <v>□</v>
      </c>
      <c r="BL10" s="2351"/>
      <c r="BM10" s="2351"/>
      <c r="BN10" s="2351"/>
      <c r="BO10" s="2351"/>
      <c r="BP10" s="2351"/>
      <c r="BQ10" s="2351"/>
      <c r="BR10" s="2352"/>
      <c r="BS10" s="16" t="s">
        <v>22</v>
      </c>
      <c r="BT10" s="18" t="s">
        <v>132</v>
      </c>
      <c r="BV10" s="129"/>
      <c r="BW10" s="1746" t="s">
        <v>25</v>
      </c>
      <c r="BX10" s="1747"/>
    </row>
    <row r="11" spans="1:76" ht="13.5" customHeight="1">
      <c r="A11" s="1694"/>
      <c r="B11" s="2001"/>
      <c r="C11" s="1704"/>
      <c r="D11" s="1704"/>
      <c r="E11" s="2389"/>
      <c r="F11" s="1668"/>
      <c r="G11" s="1669"/>
      <c r="H11" s="1670"/>
      <c r="I11" s="490"/>
      <c r="J11" s="40"/>
      <c r="K11" s="40"/>
      <c r="L11" s="626"/>
      <c r="M11" s="934" t="s">
        <v>1167</v>
      </c>
      <c r="N11" s="935"/>
      <c r="O11" s="935"/>
      <c r="P11" s="935"/>
      <c r="Q11" s="935"/>
      <c r="R11" s="935"/>
      <c r="S11" s="838"/>
      <c r="T11" s="838"/>
      <c r="U11" s="838"/>
      <c r="V11" s="838"/>
      <c r="W11" s="838"/>
      <c r="X11" s="838"/>
      <c r="Y11" s="838"/>
      <c r="Z11" s="838"/>
      <c r="AA11" s="838"/>
      <c r="AB11" s="838"/>
      <c r="AC11" s="838"/>
      <c r="AD11" s="181"/>
      <c r="AE11" s="2391" t="str">
        <f>IFERROR(IF(VLOOKUP($AE$6,自己評価書!$B$35:$FY488,91,FALSE)="○","■","□"),"□")</f>
        <v>□</v>
      </c>
      <c r="AF11" s="2391"/>
      <c r="AG11" s="2391"/>
      <c r="AH11" s="2391"/>
      <c r="AI11" s="2391"/>
      <c r="AJ11" s="2391"/>
      <c r="AK11" s="2391"/>
      <c r="AL11" s="2392"/>
      <c r="AM11" s="2391" t="str">
        <f>IFERROR(IF(VLOOKUP($AM$6,自己評価書!$B$35:$FY488,91,FALSE)="○","■","□"),"□")</f>
        <v>□</v>
      </c>
      <c r="AN11" s="2391"/>
      <c r="AO11" s="2391"/>
      <c r="AP11" s="2391"/>
      <c r="AQ11" s="2391"/>
      <c r="AR11" s="2391"/>
      <c r="AS11" s="2391"/>
      <c r="AT11" s="2392"/>
      <c r="AU11" s="2391" t="str">
        <f>IFERROR(IF(VLOOKUP($AU$6,自己評価書!$B$35:$FY488,91,FALSE)="○","■","□"),"□")</f>
        <v>□</v>
      </c>
      <c r="AV11" s="2391"/>
      <c r="AW11" s="2391"/>
      <c r="AX11" s="2391"/>
      <c r="AY11" s="2391"/>
      <c r="AZ11" s="2391"/>
      <c r="BA11" s="2391"/>
      <c r="BB11" s="2392"/>
      <c r="BC11" s="2391" t="str">
        <f>IFERROR(IF(VLOOKUP($BC$6,自己評価書!$B$35:$FY488,91,FALSE)="○","■","□"),"□")</f>
        <v>□</v>
      </c>
      <c r="BD11" s="2391"/>
      <c r="BE11" s="2391"/>
      <c r="BF11" s="2391"/>
      <c r="BG11" s="2391"/>
      <c r="BH11" s="2391"/>
      <c r="BI11" s="2391"/>
      <c r="BJ11" s="2392"/>
      <c r="BK11" s="2391" t="str">
        <f>IFERROR(IF(VLOOKUP($BK$6,自己評価書!$B$35:$FY488,91,FALSE)="○","■","□"),"□")</f>
        <v>□</v>
      </c>
      <c r="BL11" s="2391"/>
      <c r="BM11" s="2391"/>
      <c r="BN11" s="2391"/>
      <c r="BO11" s="2391"/>
      <c r="BP11" s="2391"/>
      <c r="BQ11" s="2391"/>
      <c r="BR11" s="2392"/>
      <c r="BS11" s="16" t="s">
        <v>22</v>
      </c>
      <c r="BT11" s="1643"/>
      <c r="BU11" s="1643"/>
      <c r="BV11" s="1644"/>
      <c r="BW11" s="1746"/>
      <c r="BX11" s="1747"/>
    </row>
    <row r="12" spans="1:76" ht="13.5" customHeight="1">
      <c r="A12" s="1694"/>
      <c r="B12" s="2001"/>
      <c r="C12" s="1704"/>
      <c r="D12" s="1704"/>
      <c r="E12" s="2389"/>
      <c r="F12" s="1646" t="s">
        <v>1168</v>
      </c>
      <c r="G12" s="1646"/>
      <c r="H12" s="1647"/>
      <c r="I12" s="1645" t="s">
        <v>1171</v>
      </c>
      <c r="J12" s="1646"/>
      <c r="K12" s="1646"/>
      <c r="L12" s="1647"/>
      <c r="M12" s="18" t="s">
        <v>1185</v>
      </c>
      <c r="N12" s="18"/>
      <c r="O12" s="18"/>
      <c r="P12" s="18"/>
      <c r="Q12" s="18"/>
      <c r="R12" s="18"/>
      <c r="S12" s="18"/>
      <c r="T12" s="18"/>
      <c r="U12" s="18"/>
      <c r="V12" s="18"/>
      <c r="W12" s="18"/>
      <c r="X12" s="18"/>
      <c r="Y12" s="18"/>
      <c r="Z12" s="18"/>
      <c r="AA12" s="18"/>
      <c r="AB12" s="18"/>
      <c r="AC12" s="18"/>
      <c r="AD12" s="20"/>
      <c r="AE12" s="2386" t="str">
        <f>IFERROR(IF(VLOOKUP($AE$6,自己評価書!$B$35:$FY488,92,FALSE)=0,"■","□"),"□")</f>
        <v>■</v>
      </c>
      <c r="AF12" s="2387"/>
      <c r="AG12" s="2387"/>
      <c r="AH12" s="2387"/>
      <c r="AI12" s="2387"/>
      <c r="AJ12" s="2387"/>
      <c r="AK12" s="2387"/>
      <c r="AL12" s="2388"/>
      <c r="AM12" s="2386" t="str">
        <f>IFERROR(IF(VLOOKUP($AM$6,自己評価書!$B$35:$FY488,92,FALSE)=0,"■","□"),"□")</f>
        <v>□</v>
      </c>
      <c r="AN12" s="2387"/>
      <c r="AO12" s="2387"/>
      <c r="AP12" s="2387"/>
      <c r="AQ12" s="2387"/>
      <c r="AR12" s="2387"/>
      <c r="AS12" s="2387"/>
      <c r="AT12" s="2388"/>
      <c r="AU12" s="2386" t="str">
        <f>IFERROR(IF(VLOOKUP($AU$6,自己評価書!$B$35:$FY488,92,FALSE)=0,"■","□"),"□")</f>
        <v>□</v>
      </c>
      <c r="AV12" s="2387"/>
      <c r="AW12" s="2387"/>
      <c r="AX12" s="2387"/>
      <c r="AY12" s="2387"/>
      <c r="AZ12" s="2387"/>
      <c r="BA12" s="2387"/>
      <c r="BB12" s="2388"/>
      <c r="BC12" s="2386" t="str">
        <f>IFERROR(IF(VLOOKUP($BC$6,自己評価書!$B$35:$FY488,92,FALSE)=0,"■","□"),"□")</f>
        <v>□</v>
      </c>
      <c r="BD12" s="2387"/>
      <c r="BE12" s="2387"/>
      <c r="BF12" s="2387"/>
      <c r="BG12" s="2387"/>
      <c r="BH12" s="2387"/>
      <c r="BI12" s="2387"/>
      <c r="BJ12" s="2388"/>
      <c r="BK12" s="2386" t="str">
        <f>IFERROR(IF(VLOOKUP($BK$6,自己評価書!$B$35:$FY488,92,FALSE)=0,"■","□"),"□")</f>
        <v>□</v>
      </c>
      <c r="BL12" s="2387"/>
      <c r="BM12" s="2387"/>
      <c r="BN12" s="2387"/>
      <c r="BO12" s="2387"/>
      <c r="BP12" s="2387"/>
      <c r="BQ12" s="2387"/>
      <c r="BR12" s="2388"/>
      <c r="BS12" s="16" t="s">
        <v>22</v>
      </c>
      <c r="BT12" s="1643"/>
      <c r="BU12" s="1643"/>
      <c r="BV12" s="1644"/>
      <c r="BW12" s="1744" t="s">
        <v>27</v>
      </c>
      <c r="BX12" s="1745"/>
    </row>
    <row r="13" spans="1:76" ht="13.5" customHeight="1">
      <c r="A13" s="1694"/>
      <c r="B13" s="2001"/>
      <c r="C13" s="1704"/>
      <c r="D13" s="1704"/>
      <c r="E13" s="2389"/>
      <c r="F13" s="1667" t="s">
        <v>1169</v>
      </c>
      <c r="G13" s="1646"/>
      <c r="H13" s="1647"/>
      <c r="I13" s="1645" t="s">
        <v>1172</v>
      </c>
      <c r="J13" s="1646"/>
      <c r="K13" s="1646"/>
      <c r="L13" s="1646"/>
      <c r="M13" s="869" t="s">
        <v>1173</v>
      </c>
      <c r="N13" s="870"/>
      <c r="O13" s="870"/>
      <c r="P13" s="870"/>
      <c r="Q13" s="870" t="s">
        <v>1175</v>
      </c>
      <c r="R13" s="870"/>
      <c r="S13" s="193"/>
      <c r="T13" s="193"/>
      <c r="U13" s="193"/>
      <c r="V13" s="193"/>
      <c r="W13" s="193"/>
      <c r="X13" s="193"/>
      <c r="Y13" s="193"/>
      <c r="Z13" s="193"/>
      <c r="AA13" s="193"/>
      <c r="AB13" s="193"/>
      <c r="AC13" s="193"/>
      <c r="AD13" s="182"/>
      <c r="AE13" s="2350" t="str">
        <f>IFERROR(IF(VLOOKUP($AE$6,自己評価書!$B$35:$FY488,92,FALSE)=3,"■","□"),"□")</f>
        <v>□</v>
      </c>
      <c r="AF13" s="2351"/>
      <c r="AG13" s="2351"/>
      <c r="AH13" s="2351"/>
      <c r="AI13" s="2351"/>
      <c r="AJ13" s="2351"/>
      <c r="AK13" s="2351"/>
      <c r="AL13" s="2352"/>
      <c r="AM13" s="2350" t="str">
        <f>IFERROR(IF(VLOOKUP($AM$6,自己評価書!$B$35:$FY488,92,FALSE)=3,"■","□"),"□")</f>
        <v>□</v>
      </c>
      <c r="AN13" s="2351"/>
      <c r="AO13" s="2351"/>
      <c r="AP13" s="2351"/>
      <c r="AQ13" s="2351"/>
      <c r="AR13" s="2351"/>
      <c r="AS13" s="2351"/>
      <c r="AT13" s="2352"/>
      <c r="AU13" s="2350" t="str">
        <f>IFERROR(IF(VLOOKUP($AU$6,自己評価書!$B$35:$FY488,92,FALSE)=3,"■","□"),"□")</f>
        <v>□</v>
      </c>
      <c r="AV13" s="2351"/>
      <c r="AW13" s="2351"/>
      <c r="AX13" s="2351"/>
      <c r="AY13" s="2351"/>
      <c r="AZ13" s="2351"/>
      <c r="BA13" s="2351"/>
      <c r="BB13" s="2352"/>
      <c r="BC13" s="2350" t="str">
        <f>IFERROR(IF(VLOOKUP($BC$6,自己評価書!$B$35:$FY488,92,FALSE)=3,"■","□"),"□")</f>
        <v>□</v>
      </c>
      <c r="BD13" s="2351"/>
      <c r="BE13" s="2351"/>
      <c r="BF13" s="2351"/>
      <c r="BG13" s="2351"/>
      <c r="BH13" s="2351"/>
      <c r="BI13" s="2351"/>
      <c r="BJ13" s="2352"/>
      <c r="BK13" s="2350" t="str">
        <f>IFERROR(IF(VLOOKUP($BK$6,自己評価書!$B$35:$FY488,92,FALSE)=3,"■","□"),"□")</f>
        <v>□</v>
      </c>
      <c r="BL13" s="2351"/>
      <c r="BM13" s="2351"/>
      <c r="BN13" s="2351"/>
      <c r="BO13" s="2351"/>
      <c r="BP13" s="2351"/>
      <c r="BQ13" s="2351"/>
      <c r="BR13" s="2352"/>
      <c r="BS13" s="210"/>
      <c r="BV13" s="129"/>
      <c r="BW13" s="210"/>
      <c r="BX13" s="403"/>
    </row>
    <row r="14" spans="1:76" ht="13.5" customHeight="1">
      <c r="A14" s="1694"/>
      <c r="B14" s="911"/>
      <c r="C14" s="922"/>
      <c r="D14" s="922"/>
      <c r="E14" s="933"/>
      <c r="F14" s="1667" t="s">
        <v>1170</v>
      </c>
      <c r="G14" s="1646"/>
      <c r="H14" s="1647"/>
      <c r="I14" s="122"/>
      <c r="J14" s="116"/>
      <c r="K14" s="116"/>
      <c r="L14" s="116"/>
      <c r="M14" s="877" t="s">
        <v>1174</v>
      </c>
      <c r="N14" s="889"/>
      <c r="O14" s="889"/>
      <c r="P14" s="889"/>
      <c r="Q14" s="889" t="s">
        <v>1176</v>
      </c>
      <c r="R14" s="889"/>
      <c r="S14" s="850"/>
      <c r="T14" s="850"/>
      <c r="U14" s="850"/>
      <c r="V14" s="850"/>
      <c r="W14" s="850"/>
      <c r="X14" s="850"/>
      <c r="Y14" s="850"/>
      <c r="Z14" s="850"/>
      <c r="AA14" s="850"/>
      <c r="AB14" s="850"/>
      <c r="AC14" s="850"/>
      <c r="AD14" s="865"/>
      <c r="AE14" s="2355" t="str">
        <f>IFERROR(IF(VLOOKUP($AE$6,自己評価書!$B$35:$FY488,92,FALSE)=2,"■","□"),"□")</f>
        <v>□</v>
      </c>
      <c r="AF14" s="2356"/>
      <c r="AG14" s="2356"/>
      <c r="AH14" s="2356"/>
      <c r="AI14" s="2356"/>
      <c r="AJ14" s="2356"/>
      <c r="AK14" s="2356"/>
      <c r="AL14" s="2357"/>
      <c r="AM14" s="2355" t="str">
        <f>IFERROR(IF(VLOOKUP($AM$6,自己評価書!$B$35:$FY488,92,FALSE)=2,"■","□"),"□")</f>
        <v>□</v>
      </c>
      <c r="AN14" s="2356"/>
      <c r="AO14" s="2356"/>
      <c r="AP14" s="2356"/>
      <c r="AQ14" s="2356"/>
      <c r="AR14" s="2356"/>
      <c r="AS14" s="2356"/>
      <c r="AT14" s="2357"/>
      <c r="AU14" s="2355" t="str">
        <f>IFERROR(IF(VLOOKUP($AU$6,自己評価書!$B$35:$FY488,92,FALSE)=2,"■","□"),"□")</f>
        <v>□</v>
      </c>
      <c r="AV14" s="2356"/>
      <c r="AW14" s="2356"/>
      <c r="AX14" s="2356"/>
      <c r="AY14" s="2356"/>
      <c r="AZ14" s="2356"/>
      <c r="BA14" s="2356"/>
      <c r="BB14" s="2357"/>
      <c r="BC14" s="2355" t="str">
        <f>IFERROR(IF(VLOOKUP($BC$6,自己評価書!$B$35:$FY488,92,FALSE)=2,"■","□"),"□")</f>
        <v>□</v>
      </c>
      <c r="BD14" s="2356"/>
      <c r="BE14" s="2356"/>
      <c r="BF14" s="2356"/>
      <c r="BG14" s="2356"/>
      <c r="BH14" s="2356"/>
      <c r="BI14" s="2356"/>
      <c r="BJ14" s="2357"/>
      <c r="BK14" s="2355" t="str">
        <f>IFERROR(IF(VLOOKUP($BK$6,自己評価書!$B$35:$FY488,92,FALSE)=2,"■","□"),"□")</f>
        <v>□</v>
      </c>
      <c r="BL14" s="2356"/>
      <c r="BM14" s="2356"/>
      <c r="BN14" s="2356"/>
      <c r="BO14" s="2356"/>
      <c r="BP14" s="2356"/>
      <c r="BQ14" s="2356"/>
      <c r="BR14" s="2357"/>
      <c r="BS14" s="210"/>
      <c r="BV14" s="129"/>
      <c r="BW14" s="210"/>
      <c r="BX14" s="403"/>
    </row>
    <row r="15" spans="1:76" ht="13.5" customHeight="1">
      <c r="A15" s="1694"/>
      <c r="B15" s="909"/>
      <c r="C15" s="925"/>
      <c r="D15" s="925"/>
      <c r="E15" s="910"/>
      <c r="F15" s="1668"/>
      <c r="G15" s="1669"/>
      <c r="H15" s="1670"/>
      <c r="I15" s="490"/>
      <c r="J15" s="40"/>
      <c r="K15" s="40"/>
      <c r="L15" s="626"/>
      <c r="M15" s="882" t="s">
        <v>1059</v>
      </c>
      <c r="N15" s="883"/>
      <c r="O15" s="883"/>
      <c r="P15" s="883"/>
      <c r="Q15" s="883" t="s">
        <v>1041</v>
      </c>
      <c r="R15" s="883"/>
      <c r="S15" s="113"/>
      <c r="T15" s="113"/>
      <c r="U15" s="113"/>
      <c r="V15" s="113"/>
      <c r="W15" s="113"/>
      <c r="X15" s="113"/>
      <c r="Y15" s="113"/>
      <c r="Z15" s="113"/>
      <c r="AA15" s="113"/>
      <c r="AB15" s="113"/>
      <c r="AC15" s="113"/>
      <c r="AD15" s="179"/>
      <c r="AE15" s="2386" t="str">
        <f>IFERROR(IF(VLOOKUP($AE$6,自己評価書!$B$35:$FY488,92,FALSE)=1,"■","□"),"□")</f>
        <v>□</v>
      </c>
      <c r="AF15" s="2387"/>
      <c r="AG15" s="2387"/>
      <c r="AH15" s="2387"/>
      <c r="AI15" s="2387"/>
      <c r="AJ15" s="2387"/>
      <c r="AK15" s="2387"/>
      <c r="AL15" s="2388"/>
      <c r="AM15" s="2386" t="str">
        <f>IFERROR(IF(VLOOKUP($AM$6,自己評価書!$B$35:$FY488,92,FALSE)=1,"■","□"),"□")</f>
        <v>□</v>
      </c>
      <c r="AN15" s="2387"/>
      <c r="AO15" s="2387"/>
      <c r="AP15" s="2387"/>
      <c r="AQ15" s="2387"/>
      <c r="AR15" s="2387"/>
      <c r="AS15" s="2387"/>
      <c r="AT15" s="2388"/>
      <c r="AU15" s="2386" t="str">
        <f>IFERROR(IF(VLOOKUP($AU$6,自己評価書!$B$35:$FY488,92,FALSE)=1,"■","□"),"□")</f>
        <v>□</v>
      </c>
      <c r="AV15" s="2387"/>
      <c r="AW15" s="2387"/>
      <c r="AX15" s="2387"/>
      <c r="AY15" s="2387"/>
      <c r="AZ15" s="2387"/>
      <c r="BA15" s="2387"/>
      <c r="BB15" s="2388"/>
      <c r="BC15" s="2386" t="str">
        <f>IFERROR(IF(VLOOKUP($BC$6,自己評価書!$B$35:$FY488,92,FALSE)=1,"■","□"),"□")</f>
        <v>□</v>
      </c>
      <c r="BD15" s="2387"/>
      <c r="BE15" s="2387"/>
      <c r="BF15" s="2387"/>
      <c r="BG15" s="2387"/>
      <c r="BH15" s="2387"/>
      <c r="BI15" s="2387"/>
      <c r="BJ15" s="2388"/>
      <c r="BK15" s="2386" t="str">
        <f>IFERROR(IF(VLOOKUP($BK$6,自己評価書!$B$35:$FY488,92,FALSE)=1,"■","□"),"□")</f>
        <v>□</v>
      </c>
      <c r="BL15" s="2387"/>
      <c r="BM15" s="2387"/>
      <c r="BN15" s="2387"/>
      <c r="BO15" s="2387"/>
      <c r="BP15" s="2387"/>
      <c r="BQ15" s="2387"/>
      <c r="BR15" s="2388"/>
      <c r="BS15" s="210"/>
      <c r="BV15" s="129"/>
      <c r="BW15" s="210"/>
      <c r="BX15" s="403"/>
    </row>
    <row r="16" spans="1:76" ht="13.5" customHeight="1">
      <c r="A16" s="1694"/>
      <c r="B16" s="909"/>
      <c r="C16" s="925"/>
      <c r="D16" s="925"/>
      <c r="E16" s="910"/>
      <c r="F16" s="1646" t="s">
        <v>1179</v>
      </c>
      <c r="G16" s="1646"/>
      <c r="H16" s="1647"/>
      <c r="I16" s="1645" t="s">
        <v>1171</v>
      </c>
      <c r="J16" s="1646"/>
      <c r="K16" s="1646"/>
      <c r="L16" s="1647"/>
      <c r="M16" s="930" t="s">
        <v>1184</v>
      </c>
      <c r="N16" s="738"/>
      <c r="O16" s="738"/>
      <c r="P16" s="738"/>
      <c r="Q16" s="738"/>
      <c r="R16" s="738"/>
      <c r="S16" s="738"/>
      <c r="T16" s="738"/>
      <c r="U16" s="738"/>
      <c r="V16" s="738"/>
      <c r="W16" s="738"/>
      <c r="X16" s="738"/>
      <c r="Y16" s="738"/>
      <c r="Z16" s="738"/>
      <c r="AA16" s="738"/>
      <c r="AB16" s="738"/>
      <c r="AC16" s="738"/>
      <c r="AD16" s="931"/>
      <c r="AE16" s="2390" t="str">
        <f>IFERROR(IF(VLOOKUP($AE$6,自己評価書!$B$35:$FY492,93,FALSE)=0,"■","□"),"□")</f>
        <v>■</v>
      </c>
      <c r="AF16" s="2391"/>
      <c r="AG16" s="2391"/>
      <c r="AH16" s="2391"/>
      <c r="AI16" s="2391"/>
      <c r="AJ16" s="2391"/>
      <c r="AK16" s="2391"/>
      <c r="AL16" s="2392"/>
      <c r="AM16" s="2390" t="str">
        <f>IFERROR(IF(VLOOKUP($AM$6,自己評価書!$B$35:$FY492,93,FALSE)=0,"■","□"),"□")</f>
        <v>□</v>
      </c>
      <c r="AN16" s="2391"/>
      <c r="AO16" s="2391"/>
      <c r="AP16" s="2391"/>
      <c r="AQ16" s="2391"/>
      <c r="AR16" s="2391"/>
      <c r="AS16" s="2391"/>
      <c r="AT16" s="2392"/>
      <c r="AU16" s="2390" t="str">
        <f>IFERROR(IF(VLOOKUP($AU$6,自己評価書!$B$35:$FY492,93,FALSE)=0,"■","□"),"□")</f>
        <v>□</v>
      </c>
      <c r="AV16" s="2391"/>
      <c r="AW16" s="2391"/>
      <c r="AX16" s="2391"/>
      <c r="AY16" s="2391"/>
      <c r="AZ16" s="2391"/>
      <c r="BA16" s="2391"/>
      <c r="BB16" s="2392"/>
      <c r="BC16" s="2390" t="str">
        <f>IFERROR(IF(VLOOKUP($BC$6,自己評価書!$B$35:$FY492,93,FALSE)=0,"■","□"),"□")</f>
        <v>□</v>
      </c>
      <c r="BD16" s="2391"/>
      <c r="BE16" s="2391"/>
      <c r="BF16" s="2391"/>
      <c r="BG16" s="2391"/>
      <c r="BH16" s="2391"/>
      <c r="BI16" s="2391"/>
      <c r="BJ16" s="2392"/>
      <c r="BK16" s="2390" t="str">
        <f>IFERROR(IF(VLOOKUP($BK$6,自己評価書!$B$35:$FY492,93,FALSE)=0,"■","□"),"□")</f>
        <v>□</v>
      </c>
      <c r="BL16" s="2391"/>
      <c r="BM16" s="2391"/>
      <c r="BN16" s="2391"/>
      <c r="BO16" s="2391"/>
      <c r="BP16" s="2391"/>
      <c r="BQ16" s="2391"/>
      <c r="BR16" s="2392"/>
      <c r="BS16" s="210"/>
      <c r="BV16" s="129"/>
      <c r="BW16" s="210"/>
      <c r="BX16" s="403"/>
    </row>
    <row r="17" spans="1:76" ht="13.5" customHeight="1">
      <c r="A17" s="1694"/>
      <c r="B17" s="909"/>
      <c r="C17" s="925"/>
      <c r="D17" s="925"/>
      <c r="E17" s="910"/>
      <c r="F17" s="1667" t="s">
        <v>1180</v>
      </c>
      <c r="G17" s="1646"/>
      <c r="H17" s="1647"/>
      <c r="I17" s="1645" t="s">
        <v>1172</v>
      </c>
      <c r="J17" s="1646"/>
      <c r="K17" s="1646"/>
      <c r="L17" s="1646"/>
      <c r="M17" s="936" t="s">
        <v>1173</v>
      </c>
      <c r="N17" s="937"/>
      <c r="O17" s="937"/>
      <c r="P17" s="937"/>
      <c r="Q17" s="937" t="s">
        <v>1175</v>
      </c>
      <c r="R17" s="937"/>
      <c r="S17" s="938"/>
      <c r="T17" s="938"/>
      <c r="U17" s="938"/>
      <c r="V17" s="938"/>
      <c r="W17" s="938"/>
      <c r="X17" s="938"/>
      <c r="Y17" s="938"/>
      <c r="Z17" s="938"/>
      <c r="AA17" s="938"/>
      <c r="AB17" s="938"/>
      <c r="AC17" s="938"/>
      <c r="AD17" s="939"/>
      <c r="AE17" s="2369" t="str">
        <f>IFERROR(IF(VLOOKUP($AE$6,自己評価書!$B$35:$FY492,93,FALSE)=3,"■","□"),"□")</f>
        <v>□</v>
      </c>
      <c r="AF17" s="2370"/>
      <c r="AG17" s="2370"/>
      <c r="AH17" s="2370"/>
      <c r="AI17" s="2370"/>
      <c r="AJ17" s="2370"/>
      <c r="AK17" s="2370"/>
      <c r="AL17" s="2371"/>
      <c r="AM17" s="2369" t="str">
        <f>IFERROR(IF(VLOOKUP($AM$6,自己評価書!$B$35:$FY492,93,FALSE)=3,"■","□"),"□")</f>
        <v>□</v>
      </c>
      <c r="AN17" s="2370"/>
      <c r="AO17" s="2370"/>
      <c r="AP17" s="2370"/>
      <c r="AQ17" s="2370"/>
      <c r="AR17" s="2370"/>
      <c r="AS17" s="2370"/>
      <c r="AT17" s="2371"/>
      <c r="AU17" s="2369" t="str">
        <f>IFERROR(IF(VLOOKUP($AU$6,自己評価書!$B$35:$FY492,93,FALSE)=3,"■","□"),"□")</f>
        <v>□</v>
      </c>
      <c r="AV17" s="2370"/>
      <c r="AW17" s="2370"/>
      <c r="AX17" s="2370"/>
      <c r="AY17" s="2370"/>
      <c r="AZ17" s="2370"/>
      <c r="BA17" s="2370"/>
      <c r="BB17" s="2371"/>
      <c r="BC17" s="2369" t="str">
        <f>IFERROR(IF(VLOOKUP($BC$6,自己評価書!$B$35:$FY492,93,FALSE)=3,"■","□"),"□")</f>
        <v>□</v>
      </c>
      <c r="BD17" s="2370"/>
      <c r="BE17" s="2370"/>
      <c r="BF17" s="2370"/>
      <c r="BG17" s="2370"/>
      <c r="BH17" s="2370"/>
      <c r="BI17" s="2370"/>
      <c r="BJ17" s="2371"/>
      <c r="BK17" s="2369" t="str">
        <f>IFERROR(IF(VLOOKUP($BK$6,自己評価書!$B$35:$FY492,93,FALSE)=3,"■","□"),"□")</f>
        <v>□</v>
      </c>
      <c r="BL17" s="2370"/>
      <c r="BM17" s="2370"/>
      <c r="BN17" s="2370"/>
      <c r="BO17" s="2370"/>
      <c r="BP17" s="2370"/>
      <c r="BQ17" s="2370"/>
      <c r="BR17" s="2371"/>
      <c r="BS17" s="210"/>
      <c r="BV17" s="129"/>
      <c r="BW17" s="210"/>
      <c r="BX17" s="403"/>
    </row>
    <row r="18" spans="1:76" ht="13.5" customHeight="1">
      <c r="A18" s="1694"/>
      <c r="B18" s="909"/>
      <c r="C18" s="925"/>
      <c r="D18" s="925"/>
      <c r="E18" s="910"/>
      <c r="F18" s="1667" t="s">
        <v>1181</v>
      </c>
      <c r="G18" s="1646"/>
      <c r="H18" s="1647"/>
      <c r="I18" s="1645" t="s">
        <v>1182</v>
      </c>
      <c r="J18" s="1646"/>
      <c r="K18" s="1646"/>
      <c r="L18" s="1646"/>
      <c r="M18" s="871" t="s">
        <v>1174</v>
      </c>
      <c r="N18" s="872"/>
      <c r="O18" s="872"/>
      <c r="P18" s="872"/>
      <c r="Q18" s="872" t="s">
        <v>1176</v>
      </c>
      <c r="R18" s="872"/>
      <c r="S18" s="189"/>
      <c r="T18" s="189"/>
      <c r="U18" s="189"/>
      <c r="V18" s="189"/>
      <c r="W18" s="189"/>
      <c r="X18" s="189"/>
      <c r="Y18" s="189"/>
      <c r="Z18" s="189"/>
      <c r="AA18" s="189"/>
      <c r="AB18" s="189"/>
      <c r="AC18" s="189"/>
      <c r="AD18" s="171"/>
      <c r="AE18" s="2375" t="str">
        <f>IFERROR(IF(VLOOKUP($AE$6,自己評価書!$B$35:$FY492,93,FALSE)=2,"■","□"),"□")</f>
        <v>□</v>
      </c>
      <c r="AF18" s="2376"/>
      <c r="AG18" s="2376"/>
      <c r="AH18" s="2376"/>
      <c r="AI18" s="2376"/>
      <c r="AJ18" s="2376"/>
      <c r="AK18" s="2376"/>
      <c r="AL18" s="2377"/>
      <c r="AM18" s="2375" t="str">
        <f>IFERROR(IF(VLOOKUP($AM$6,自己評価書!$B$35:$FY492,93,FALSE)=2,"■","□"),"□")</f>
        <v>□</v>
      </c>
      <c r="AN18" s="2376"/>
      <c r="AO18" s="2376"/>
      <c r="AP18" s="2376"/>
      <c r="AQ18" s="2376"/>
      <c r="AR18" s="2376"/>
      <c r="AS18" s="2376"/>
      <c r="AT18" s="2377"/>
      <c r="AU18" s="2375" t="str">
        <f>IFERROR(IF(VLOOKUP($AU$6,自己評価書!$B$35:$FY492,93,FALSE)=2,"■","□"),"□")</f>
        <v>□</v>
      </c>
      <c r="AV18" s="2376"/>
      <c r="AW18" s="2376"/>
      <c r="AX18" s="2376"/>
      <c r="AY18" s="2376"/>
      <c r="AZ18" s="2376"/>
      <c r="BA18" s="2376"/>
      <c r="BB18" s="2377"/>
      <c r="BC18" s="2375" t="str">
        <f>IFERROR(IF(VLOOKUP($BC$6,自己評価書!$B$35:$FY492,93,FALSE)=2,"■","□"),"□")</f>
        <v>□</v>
      </c>
      <c r="BD18" s="2376"/>
      <c r="BE18" s="2376"/>
      <c r="BF18" s="2376"/>
      <c r="BG18" s="2376"/>
      <c r="BH18" s="2376"/>
      <c r="BI18" s="2376"/>
      <c r="BJ18" s="2377"/>
      <c r="BK18" s="2375" t="str">
        <f>IFERROR(IF(VLOOKUP($BK$6,自己評価書!$B$35:$FY492,93,FALSE)=2,"■","□"),"□")</f>
        <v>□</v>
      </c>
      <c r="BL18" s="2376"/>
      <c r="BM18" s="2376"/>
      <c r="BN18" s="2376"/>
      <c r="BO18" s="2376"/>
      <c r="BP18" s="2376"/>
      <c r="BQ18" s="2376"/>
      <c r="BR18" s="2377"/>
      <c r="BS18" s="210"/>
      <c r="BV18" s="129"/>
      <c r="BW18" s="210"/>
      <c r="BX18" s="403"/>
    </row>
    <row r="19" spans="1:76" ht="13.5" customHeight="1">
      <c r="A19" s="1694"/>
      <c r="B19" s="909"/>
      <c r="C19" s="925"/>
      <c r="D19" s="925"/>
      <c r="E19" s="910"/>
      <c r="F19" s="116"/>
      <c r="G19" s="116"/>
      <c r="H19" s="116"/>
      <c r="I19" s="1645" t="s">
        <v>1183</v>
      </c>
      <c r="J19" s="1646"/>
      <c r="K19" s="1646"/>
      <c r="L19" s="1646"/>
      <c r="M19" s="871" t="s">
        <v>1186</v>
      </c>
      <c r="N19" s="872"/>
      <c r="O19" s="872"/>
      <c r="P19" s="872"/>
      <c r="Q19" s="872"/>
      <c r="R19" s="872"/>
      <c r="S19" s="189"/>
      <c r="T19" s="189"/>
      <c r="U19" s="189"/>
      <c r="V19" s="189"/>
      <c r="W19" s="189"/>
      <c r="X19" s="189"/>
      <c r="Y19" s="189"/>
      <c r="Z19" s="189"/>
      <c r="AA19" s="189"/>
      <c r="AB19" s="189"/>
      <c r="AC19" s="189"/>
      <c r="AD19" s="171"/>
      <c r="AE19" s="2386" t="str">
        <f>IFERROR(IF(VLOOKUP($AE$6,自己評価書!$B$35:$FY492,92,FALSE)=1,"■","□"),"□")</f>
        <v>□</v>
      </c>
      <c r="AF19" s="2387"/>
      <c r="AG19" s="2387"/>
      <c r="AH19" s="2387"/>
      <c r="AI19" s="2387"/>
      <c r="AJ19" s="2387"/>
      <c r="AK19" s="2387"/>
      <c r="AL19" s="2388"/>
      <c r="AM19" s="2386" t="str">
        <f>IFERROR(IF(VLOOKUP($AM$6,自己評価書!$B$35:$FY492,92,FALSE)=1,"■","□"),"□")</f>
        <v>□</v>
      </c>
      <c r="AN19" s="2387"/>
      <c r="AO19" s="2387"/>
      <c r="AP19" s="2387"/>
      <c r="AQ19" s="2387"/>
      <c r="AR19" s="2387"/>
      <c r="AS19" s="2387"/>
      <c r="AT19" s="2388"/>
      <c r="AU19" s="2386" t="str">
        <f>IFERROR(IF(VLOOKUP($AU$6,自己評価書!$B$35:$FY492,92,FALSE)=1,"■","□"),"□")</f>
        <v>□</v>
      </c>
      <c r="AV19" s="2387"/>
      <c r="AW19" s="2387"/>
      <c r="AX19" s="2387"/>
      <c r="AY19" s="2387"/>
      <c r="AZ19" s="2387"/>
      <c r="BA19" s="2387"/>
      <c r="BB19" s="2388"/>
      <c r="BC19" s="2386" t="str">
        <f>IFERROR(IF(VLOOKUP($BC$6,自己評価書!$B$35:$FY492,92,FALSE)=1,"■","□"),"□")</f>
        <v>□</v>
      </c>
      <c r="BD19" s="2387"/>
      <c r="BE19" s="2387"/>
      <c r="BF19" s="2387"/>
      <c r="BG19" s="2387"/>
      <c r="BH19" s="2387"/>
      <c r="BI19" s="2387"/>
      <c r="BJ19" s="2388"/>
      <c r="BK19" s="2386" t="str">
        <f>IFERROR(IF(VLOOKUP($BK$6,自己評価書!$B$35:$FY492,92,FALSE)=1,"■","□"),"□")</f>
        <v>□</v>
      </c>
      <c r="BL19" s="2387"/>
      <c r="BM19" s="2387"/>
      <c r="BN19" s="2387"/>
      <c r="BO19" s="2387"/>
      <c r="BP19" s="2387"/>
      <c r="BQ19" s="2387"/>
      <c r="BR19" s="2388"/>
      <c r="BS19" s="210"/>
      <c r="BV19" s="129"/>
      <c r="BW19" s="210"/>
      <c r="BX19" s="403"/>
    </row>
    <row r="20" spans="1:76" ht="13.5" customHeight="1">
      <c r="A20" s="1694"/>
      <c r="B20" s="909"/>
      <c r="C20" s="925"/>
      <c r="D20" s="925"/>
      <c r="E20" s="910"/>
      <c r="F20" s="2365" t="s">
        <v>1061</v>
      </c>
      <c r="G20" s="2366"/>
      <c r="H20" s="2366"/>
      <c r="I20" s="2366"/>
      <c r="J20" s="2366"/>
      <c r="K20" s="2366"/>
      <c r="L20" s="2366"/>
      <c r="M20" s="2366"/>
      <c r="N20" s="2366"/>
      <c r="O20" s="2366"/>
      <c r="P20" s="2366"/>
      <c r="Q20" s="2366"/>
      <c r="R20" s="2366"/>
      <c r="S20" s="2366"/>
      <c r="T20" s="2366"/>
      <c r="U20" s="2366"/>
      <c r="V20" s="2366"/>
      <c r="W20" s="2366"/>
      <c r="X20" s="1765"/>
      <c r="Y20" s="2366" t="s">
        <v>1062</v>
      </c>
      <c r="Z20" s="2366"/>
      <c r="AA20" s="1765"/>
      <c r="AB20" s="2363" t="s">
        <v>1177</v>
      </c>
      <c r="AC20" s="2362"/>
      <c r="AD20" s="2364"/>
      <c r="AE20" s="2390" t="str">
        <f>IF($AE$6="","",IFERROR(IF(VLOOKUP($AE$6,自己評価書!$B$35:$FY490,92,FALSE)=0,"",VLOOKUP($AE$6,自己評価書!$B$35:$FY490,92,FALSE)),""))</f>
        <v/>
      </c>
      <c r="AF20" s="2391"/>
      <c r="AG20" s="2391"/>
      <c r="AH20" s="2391"/>
      <c r="AI20" s="2391"/>
      <c r="AJ20" s="2391"/>
      <c r="AK20" s="2391"/>
      <c r="AL20" s="2391"/>
      <c r="AM20" s="2390" t="str">
        <f>IF($AM$6="","",IFERROR(IF(VLOOKUP($AM$6,自己評価書!$B$35:$FY490,92,FALSE)=0,"",VLOOKUP($AM$6,自己評価書!$B$35:$FY490,92,FALSE)),""))</f>
        <v/>
      </c>
      <c r="AN20" s="2391"/>
      <c r="AO20" s="2391"/>
      <c r="AP20" s="2391"/>
      <c r="AQ20" s="2391"/>
      <c r="AR20" s="2391"/>
      <c r="AS20" s="2391"/>
      <c r="AT20" s="2391"/>
      <c r="AU20" s="2390" t="str">
        <f>IF($AU$6="","",IFERROR(IF(VLOOKUP($AU$6,自己評価書!$B$35:$FY490,92,FALSE)=0,"",VLOOKUP($AU$6,自己評価書!$B$35:$FY490,92,FALSE)),""))</f>
        <v/>
      </c>
      <c r="AV20" s="2391"/>
      <c r="AW20" s="2391"/>
      <c r="AX20" s="2391"/>
      <c r="AY20" s="2391"/>
      <c r="AZ20" s="2391"/>
      <c r="BA20" s="2391"/>
      <c r="BB20" s="2391"/>
      <c r="BC20" s="2390" t="str">
        <f>IF($BC$6="","",IFERROR(IF(VLOOKUP($BC$6,自己評価書!$B$35:$FY490,92,FALSE)=0,"",VLOOKUP($BC$6,自己評価書!$B$35:$FY490,92,FALSE)),""))</f>
        <v/>
      </c>
      <c r="BD20" s="2391"/>
      <c r="BE20" s="2391"/>
      <c r="BF20" s="2391"/>
      <c r="BG20" s="2391"/>
      <c r="BH20" s="2391"/>
      <c r="BI20" s="2391"/>
      <c r="BJ20" s="2391"/>
      <c r="BK20" s="2390" t="str">
        <f>IF($BK$6="","",IFERROR(IF(VLOOKUP($BK$6,自己評価書!$B$35:$FY490,92,FALSE)=0,"",VLOOKUP($BK$6,自己評価書!$B$35:$FY490,92,FALSE)),""))</f>
        <v/>
      </c>
      <c r="BL20" s="2391"/>
      <c r="BM20" s="2391"/>
      <c r="BN20" s="2391"/>
      <c r="BO20" s="2391"/>
      <c r="BP20" s="2391"/>
      <c r="BQ20" s="2391"/>
      <c r="BR20" s="2391"/>
      <c r="BS20" s="210"/>
      <c r="BV20" s="129"/>
      <c r="BW20" s="210"/>
      <c r="BX20" s="403"/>
    </row>
    <row r="21" spans="1:76" ht="14.25" thickBot="1">
      <c r="A21" s="1695"/>
      <c r="B21" s="149"/>
      <c r="C21" s="150"/>
      <c r="D21" s="150"/>
      <c r="E21" s="215"/>
      <c r="F21" s="1968"/>
      <c r="G21" s="1964"/>
      <c r="H21" s="1964"/>
      <c r="I21" s="1964"/>
      <c r="J21" s="1964"/>
      <c r="K21" s="1964"/>
      <c r="L21" s="1964"/>
      <c r="M21" s="1964"/>
      <c r="N21" s="1964"/>
      <c r="O21" s="1964"/>
      <c r="P21" s="1964"/>
      <c r="Q21" s="1964"/>
      <c r="R21" s="1964"/>
      <c r="S21" s="1964"/>
      <c r="T21" s="1964"/>
      <c r="U21" s="1964"/>
      <c r="V21" s="1964"/>
      <c r="W21" s="1964"/>
      <c r="X21" s="1965"/>
      <c r="Y21" s="1964"/>
      <c r="Z21" s="1964"/>
      <c r="AA21" s="1965"/>
      <c r="AB21" s="1963" t="s">
        <v>1178</v>
      </c>
      <c r="AC21" s="1964"/>
      <c r="AD21" s="1965"/>
      <c r="AE21" s="2393" t="str">
        <f>IF($AE$6="","",IFERROR(IF(VLOOKUP($AE$6,自己評価書!$B$35:$FY491,93,FALSE)=0,"",VLOOKUP($AE$6,自己評価書!$B$35:$FY491,93,FALSE)),""))</f>
        <v/>
      </c>
      <c r="AF21" s="2394"/>
      <c r="AG21" s="2394"/>
      <c r="AH21" s="2394"/>
      <c r="AI21" s="2394"/>
      <c r="AJ21" s="2394"/>
      <c r="AK21" s="2394"/>
      <c r="AL21" s="2394"/>
      <c r="AM21" s="2393" t="str">
        <f>IF($AM$6="","",IFERROR(IF(VLOOKUP($AM$6,自己評価書!$B$35:$FY491,93,FALSE)=0,"",VLOOKUP($AM$6,自己評価書!$B$35:$FY491,93,FALSE)),""))</f>
        <v/>
      </c>
      <c r="AN21" s="2394"/>
      <c r="AO21" s="2394"/>
      <c r="AP21" s="2394"/>
      <c r="AQ21" s="2394"/>
      <c r="AR21" s="2394"/>
      <c r="AS21" s="2394"/>
      <c r="AT21" s="2394"/>
      <c r="AU21" s="2393" t="str">
        <f>IF($AU$6="","",IFERROR(IF(VLOOKUP($AU$6,自己評価書!$B$35:$FY491,93,FALSE)=0,"",VLOOKUP($AU$6,自己評価書!$B$35:$FY491,93,FALSE)),""))</f>
        <v/>
      </c>
      <c r="AV21" s="2394"/>
      <c r="AW21" s="2394"/>
      <c r="AX21" s="2394"/>
      <c r="AY21" s="2394"/>
      <c r="AZ21" s="2394"/>
      <c r="BA21" s="2394"/>
      <c r="BB21" s="2394"/>
      <c r="BC21" s="2393" t="str">
        <f>IF($BC$6="","",IFERROR(IF(VLOOKUP($BC$6,自己評価書!$B$35:$FY491,93,FALSE)=0,"",VLOOKUP($BC$6,自己評価書!$B$35:$FY491,93,FALSE)),""))</f>
        <v/>
      </c>
      <c r="BD21" s="2394"/>
      <c r="BE21" s="2394"/>
      <c r="BF21" s="2394"/>
      <c r="BG21" s="2394"/>
      <c r="BH21" s="2394"/>
      <c r="BI21" s="2394"/>
      <c r="BJ21" s="2394"/>
      <c r="BK21" s="2393" t="str">
        <f>IF($BK$6="","",IFERROR(IF(VLOOKUP($BK$6,自己評価書!$B$35:$FY491,93,FALSE)=0,"",VLOOKUP($BK$6,自己評価書!$B$35:$FY491,93,FALSE)),""))</f>
        <v/>
      </c>
      <c r="BL21" s="2394"/>
      <c r="BM21" s="2394"/>
      <c r="BN21" s="2394"/>
      <c r="BO21" s="2394"/>
      <c r="BP21" s="2394"/>
      <c r="BQ21" s="2394"/>
      <c r="BR21" s="2394"/>
      <c r="BS21" s="156"/>
      <c r="BT21" s="154"/>
      <c r="BU21" s="150"/>
      <c r="BV21" s="151"/>
      <c r="BW21" s="156"/>
      <c r="BX21" s="157"/>
    </row>
    <row r="29" spans="1:76">
      <c r="AT29" s="226"/>
    </row>
  </sheetData>
  <sheetProtection algorithmName="SHA-512" hashValue="xLGgURKFPiXtSiXK5RrloviEzhcxHfeViozqh77WKbZrOAZfb+A6sJpYtvLk252yXt6TGSxth+jIxLTT+VgfIw==" saltValue="khNQCs2R07D2HqL4qS42tw==" spinCount="100000" sheet="1" objects="1" scenarios="1"/>
  <mergeCells count="135">
    <mergeCell ref="BS7:BV8"/>
    <mergeCell ref="BW7:BX8"/>
    <mergeCell ref="B8:E8"/>
    <mergeCell ref="F8:H8"/>
    <mergeCell ref="I8:L8"/>
    <mergeCell ref="M8:AD8"/>
    <mergeCell ref="AE6:AL6"/>
    <mergeCell ref="AM6:AT6"/>
    <mergeCell ref="AU6:BB6"/>
    <mergeCell ref="BC6:BJ6"/>
    <mergeCell ref="BK6:BR6"/>
    <mergeCell ref="AE7:AF7"/>
    <mergeCell ref="AG7:AH7"/>
    <mergeCell ref="AI7:AJ7"/>
    <mergeCell ref="AK7:AL7"/>
    <mergeCell ref="AM7:AN7"/>
    <mergeCell ref="AO7:AP7"/>
    <mergeCell ref="AQ7:AR7"/>
    <mergeCell ref="AS7:AT7"/>
    <mergeCell ref="AU7:AV7"/>
    <mergeCell ref="AW7:AX7"/>
    <mergeCell ref="AY7:AZ7"/>
    <mergeCell ref="BA7:BB7"/>
    <mergeCell ref="BC7:BD7"/>
    <mergeCell ref="BW10:BX11"/>
    <mergeCell ref="I10:L10"/>
    <mergeCell ref="AE11:AL11"/>
    <mergeCell ref="AM11:AT11"/>
    <mergeCell ref="AU11:BB11"/>
    <mergeCell ref="BC11:BJ11"/>
    <mergeCell ref="BK11:BR11"/>
    <mergeCell ref="AU9:BB9"/>
    <mergeCell ref="BC9:BJ9"/>
    <mergeCell ref="BK9:BR9"/>
    <mergeCell ref="AE10:AL10"/>
    <mergeCell ref="AM10:AT10"/>
    <mergeCell ref="AU10:BB10"/>
    <mergeCell ref="BC10:BJ10"/>
    <mergeCell ref="BT11:BV11"/>
    <mergeCell ref="I9:L9"/>
    <mergeCell ref="BW12:BX12"/>
    <mergeCell ref="AE13:AL13"/>
    <mergeCell ref="AM13:AT13"/>
    <mergeCell ref="AU13:BB13"/>
    <mergeCell ref="BC13:BJ13"/>
    <mergeCell ref="BK13:BR13"/>
    <mergeCell ref="AE12:AL12"/>
    <mergeCell ref="AM12:AT12"/>
    <mergeCell ref="AU12:BB12"/>
    <mergeCell ref="BC12:BJ12"/>
    <mergeCell ref="BT12:BV12"/>
    <mergeCell ref="F20:X21"/>
    <mergeCell ref="Y20:AA21"/>
    <mergeCell ref="AB20:AD20"/>
    <mergeCell ref="I19:L19"/>
    <mergeCell ref="F9:H9"/>
    <mergeCell ref="BK21:BR21"/>
    <mergeCell ref="AE20:AL20"/>
    <mergeCell ref="AM20:AT20"/>
    <mergeCell ref="AU20:BB20"/>
    <mergeCell ref="BC20:BJ20"/>
    <mergeCell ref="BK20:BR20"/>
    <mergeCell ref="AE19:AL19"/>
    <mergeCell ref="AM19:AT19"/>
    <mergeCell ref="AU19:BB19"/>
    <mergeCell ref="BC19:BJ19"/>
    <mergeCell ref="BK19:BR19"/>
    <mergeCell ref="F17:H17"/>
    <mergeCell ref="F18:H18"/>
    <mergeCell ref="I17:L17"/>
    <mergeCell ref="I18:L18"/>
    <mergeCell ref="AE21:AL21"/>
    <mergeCell ref="AM21:AT21"/>
    <mergeCell ref="AU21:BB21"/>
    <mergeCell ref="BC21:BJ21"/>
    <mergeCell ref="F15:H15"/>
    <mergeCell ref="I16:L16"/>
    <mergeCell ref="BK12:BR12"/>
    <mergeCell ref="BK10:BR10"/>
    <mergeCell ref="BC15:BJ15"/>
    <mergeCell ref="BK15:BR15"/>
    <mergeCell ref="AE16:AL16"/>
    <mergeCell ref="AM16:AT16"/>
    <mergeCell ref="AU16:BB16"/>
    <mergeCell ref="BC16:BJ16"/>
    <mergeCell ref="BK16:BR16"/>
    <mergeCell ref="F11:H11"/>
    <mergeCell ref="F16:H16"/>
    <mergeCell ref="I12:L12"/>
    <mergeCell ref="F10:H10"/>
    <mergeCell ref="AB21:AD21"/>
    <mergeCell ref="A2:O2"/>
    <mergeCell ref="P2:AO2"/>
    <mergeCell ref="BK14:BR14"/>
    <mergeCell ref="A9:A21"/>
    <mergeCell ref="AE9:AL9"/>
    <mergeCell ref="AM9:AT9"/>
    <mergeCell ref="B7:E7"/>
    <mergeCell ref="F7:H7"/>
    <mergeCell ref="I7:AD7"/>
    <mergeCell ref="AE5:BR5"/>
    <mergeCell ref="AE14:AL14"/>
    <mergeCell ref="AM14:AT14"/>
    <mergeCell ref="AU14:BB14"/>
    <mergeCell ref="BC14:BJ14"/>
    <mergeCell ref="F14:H14"/>
    <mergeCell ref="AE17:AL17"/>
    <mergeCell ref="AM17:AT17"/>
    <mergeCell ref="AU17:BB17"/>
    <mergeCell ref="BC17:BJ17"/>
    <mergeCell ref="B10:E13"/>
    <mergeCell ref="F12:H12"/>
    <mergeCell ref="F13:H13"/>
    <mergeCell ref="I13:L13"/>
    <mergeCell ref="BC18:BJ18"/>
    <mergeCell ref="BK18:BR18"/>
    <mergeCell ref="AE15:AL15"/>
    <mergeCell ref="AM15:AT15"/>
    <mergeCell ref="AU15:BB15"/>
    <mergeCell ref="BE7:BF7"/>
    <mergeCell ref="BG7:BH7"/>
    <mergeCell ref="BI7:BJ7"/>
    <mergeCell ref="BK7:BL7"/>
    <mergeCell ref="BM7:BN7"/>
    <mergeCell ref="BO7:BP7"/>
    <mergeCell ref="BQ7:BR7"/>
    <mergeCell ref="AE8:AL8"/>
    <mergeCell ref="AM8:AT8"/>
    <mergeCell ref="AU8:BB8"/>
    <mergeCell ref="BC8:BJ8"/>
    <mergeCell ref="BK8:BR8"/>
    <mergeCell ref="BK17:BR17"/>
    <mergeCell ref="AE18:AL18"/>
    <mergeCell ref="AM18:AT18"/>
    <mergeCell ref="AU18:BB18"/>
  </mergeCells>
  <phoneticPr fontId="3"/>
  <dataValidations count="3">
    <dataValidation type="list" allowBlank="1" showInputMessage="1" showErrorMessage="1" sqref="BW12:BX12 AE10:BR19" xr:uid="{F6893A47-5A22-42CF-9604-01AEC2D278C3}">
      <formula1>"□,■"</formula1>
    </dataValidation>
    <dataValidation type="list" showInputMessage="1" showErrorMessage="1" sqref="BS9:BS12" xr:uid="{95B93E91-75A5-4A36-972F-02D6BA3D8D3D}">
      <formula1>"□,■"</formula1>
    </dataValidation>
    <dataValidation type="list" allowBlank="1" showInputMessage="1" showErrorMessage="1" sqref="AE8 AM8 AU8 BC8 BK8" xr:uid="{BDFC87E3-FC5C-4428-8249-2DDCB2E990E5}">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B2B91-0ADD-47D0-8FE6-8E65283B4D3F}">
  <sheetPr>
    <tabColor rgb="FFFFFF00"/>
    <pageSetUpPr fitToPage="1"/>
  </sheetPr>
  <dimension ref="A1:BX33"/>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1187</v>
      </c>
    </row>
    <row r="2" spans="1:76"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05" t="s">
        <v>1063</v>
      </c>
      <c r="AF5" s="1739"/>
      <c r="AG5" s="1739"/>
      <c r="AH5" s="1739"/>
      <c r="AI5" s="1739"/>
      <c r="AJ5" s="1739"/>
      <c r="AK5" s="1739"/>
      <c r="AL5" s="1739"/>
      <c r="AM5" s="1739"/>
      <c r="AN5" s="1739"/>
      <c r="AO5" s="1739"/>
      <c r="AP5" s="1739"/>
      <c r="AQ5" s="1739"/>
      <c r="AR5" s="1739"/>
      <c r="AS5" s="1739"/>
      <c r="AT5" s="1739"/>
      <c r="AU5" s="1739"/>
      <c r="AV5" s="1739"/>
      <c r="AW5" s="1739"/>
      <c r="AX5" s="1739"/>
      <c r="AY5" s="1739"/>
      <c r="AZ5" s="1739"/>
      <c r="BA5" s="1739"/>
      <c r="BB5" s="1739"/>
      <c r="BC5" s="1739"/>
      <c r="BD5" s="1739"/>
      <c r="BE5" s="1739"/>
      <c r="BF5" s="1739"/>
      <c r="BG5" s="1739"/>
      <c r="BH5" s="1739"/>
      <c r="BI5" s="1739"/>
      <c r="BJ5" s="1739"/>
      <c r="BK5" s="1739"/>
      <c r="BL5" s="1739"/>
      <c r="BM5" s="1739"/>
      <c r="BN5" s="1739"/>
      <c r="BO5" s="1739"/>
      <c r="BP5" s="1739"/>
      <c r="BQ5" s="1739"/>
      <c r="BR5" s="2306"/>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20">
        <v>101</v>
      </c>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1"/>
      <c r="BC6" s="2321"/>
      <c r="BD6" s="2321"/>
      <c r="BE6" s="2321"/>
      <c r="BF6" s="2321"/>
      <c r="BG6" s="2321"/>
      <c r="BH6" s="2321"/>
      <c r="BI6" s="2321"/>
      <c r="BJ6" s="2321"/>
      <c r="BK6" s="2321"/>
      <c r="BL6" s="2321"/>
      <c r="BM6" s="2321"/>
      <c r="BN6" s="2321"/>
      <c r="BO6" s="2321"/>
      <c r="BP6" s="2321"/>
      <c r="BQ6" s="2321"/>
      <c r="BR6" s="2322"/>
    </row>
    <row r="7" spans="1:76" ht="27" customHeight="1">
      <c r="A7" s="158"/>
      <c r="B7" s="1772" t="s">
        <v>8</v>
      </c>
      <c r="C7" s="1736"/>
      <c r="D7" s="1736"/>
      <c r="E7" s="2081"/>
      <c r="F7" s="1736" t="s">
        <v>11</v>
      </c>
      <c r="G7" s="1736"/>
      <c r="H7" s="1737"/>
      <c r="I7" s="1738" t="s">
        <v>12</v>
      </c>
      <c r="J7" s="1739"/>
      <c r="K7" s="1739"/>
      <c r="L7" s="1739"/>
      <c r="M7" s="1739"/>
      <c r="N7" s="1739"/>
      <c r="O7" s="1739"/>
      <c r="P7" s="1739"/>
      <c r="Q7" s="1739"/>
      <c r="R7" s="1739"/>
      <c r="S7" s="1739"/>
      <c r="T7" s="1739"/>
      <c r="U7" s="1739"/>
      <c r="V7" s="1739"/>
      <c r="W7" s="1739"/>
      <c r="X7" s="1739"/>
      <c r="Y7" s="1739"/>
      <c r="Z7" s="1739"/>
      <c r="AA7" s="1739"/>
      <c r="AB7" s="1739"/>
      <c r="AC7" s="1739"/>
      <c r="AD7" s="1740"/>
      <c r="AE7" s="2084"/>
      <c r="AF7" s="2084"/>
      <c r="AG7" s="2084"/>
      <c r="AH7" s="2084"/>
      <c r="AI7" s="2084"/>
      <c r="AJ7" s="2084"/>
      <c r="AK7" s="2084"/>
      <c r="AL7" s="2084"/>
      <c r="AM7" s="2084"/>
      <c r="AN7" s="2084"/>
      <c r="AO7" s="2084"/>
      <c r="AP7" s="2084"/>
      <c r="AQ7" s="2084"/>
      <c r="AR7" s="2084"/>
      <c r="AS7" s="2084"/>
      <c r="AT7" s="2084"/>
      <c r="AU7" s="2084"/>
      <c r="AV7" s="2084"/>
      <c r="AW7" s="2084"/>
      <c r="AX7" s="2084"/>
      <c r="AY7" s="2084"/>
      <c r="AZ7" s="2084"/>
      <c r="BA7" s="2084"/>
      <c r="BB7" s="2084"/>
      <c r="BC7" s="2084"/>
      <c r="BD7" s="2084"/>
      <c r="BE7" s="2084"/>
      <c r="BF7" s="2084"/>
      <c r="BG7" s="2084"/>
      <c r="BH7" s="2084"/>
      <c r="BI7" s="2084"/>
      <c r="BJ7" s="2084"/>
      <c r="BK7" s="2084"/>
      <c r="BL7" s="2084"/>
      <c r="BM7" s="2084"/>
      <c r="BN7" s="2084"/>
      <c r="BO7" s="2084"/>
      <c r="BP7" s="2084"/>
      <c r="BQ7" s="2084"/>
      <c r="BR7" s="2084"/>
      <c r="BS7" s="1696" t="s">
        <v>17</v>
      </c>
      <c r="BT7" s="1688"/>
      <c r="BU7" s="1688"/>
      <c r="BV7" s="1689"/>
      <c r="BW7" s="1749" t="s">
        <v>13</v>
      </c>
      <c r="BX7" s="1750"/>
    </row>
    <row r="8" spans="1:76" ht="27" customHeight="1" thickBot="1">
      <c r="A8" s="159"/>
      <c r="B8" s="1775" t="s">
        <v>14</v>
      </c>
      <c r="C8" s="1673"/>
      <c r="D8" s="1673"/>
      <c r="E8" s="2088"/>
      <c r="F8" s="1673" t="s">
        <v>15</v>
      </c>
      <c r="G8" s="1673"/>
      <c r="H8" s="1674"/>
      <c r="I8" s="1675" t="s">
        <v>15</v>
      </c>
      <c r="J8" s="1676"/>
      <c r="K8" s="1676"/>
      <c r="L8" s="1677"/>
      <c r="M8" s="1741" t="s">
        <v>16</v>
      </c>
      <c r="N8" s="1742"/>
      <c r="O8" s="1742"/>
      <c r="P8" s="1742"/>
      <c r="Q8" s="1742"/>
      <c r="R8" s="1742"/>
      <c r="S8" s="1742"/>
      <c r="T8" s="1742"/>
      <c r="U8" s="1742"/>
      <c r="V8" s="1742"/>
      <c r="W8" s="1742"/>
      <c r="X8" s="1742"/>
      <c r="Y8" s="1742"/>
      <c r="Z8" s="1742"/>
      <c r="AA8" s="1742"/>
      <c r="AB8" s="1742"/>
      <c r="AC8" s="1742"/>
      <c r="AD8" s="1743"/>
      <c r="AE8" s="2323" t="s">
        <v>1535</v>
      </c>
      <c r="AF8" s="2324"/>
      <c r="AG8" s="2324"/>
      <c r="AH8" s="2324"/>
      <c r="AI8" s="2324"/>
      <c r="AJ8" s="2324"/>
      <c r="AK8" s="2324"/>
      <c r="AL8" s="2325"/>
      <c r="AM8" s="2323" t="s">
        <v>1535</v>
      </c>
      <c r="AN8" s="2324"/>
      <c r="AO8" s="2324"/>
      <c r="AP8" s="2324"/>
      <c r="AQ8" s="2324"/>
      <c r="AR8" s="2324"/>
      <c r="AS8" s="2324"/>
      <c r="AT8" s="2325"/>
      <c r="AU8" s="2323" t="s">
        <v>1535</v>
      </c>
      <c r="AV8" s="2324"/>
      <c r="AW8" s="2324"/>
      <c r="AX8" s="2324"/>
      <c r="AY8" s="2324"/>
      <c r="AZ8" s="2324"/>
      <c r="BA8" s="2324"/>
      <c r="BB8" s="2325"/>
      <c r="BC8" s="2323" t="s">
        <v>1535</v>
      </c>
      <c r="BD8" s="2324"/>
      <c r="BE8" s="2324"/>
      <c r="BF8" s="2324"/>
      <c r="BG8" s="2324"/>
      <c r="BH8" s="2324"/>
      <c r="BI8" s="2324"/>
      <c r="BJ8" s="2325"/>
      <c r="BK8" s="2323" t="s">
        <v>1535</v>
      </c>
      <c r="BL8" s="2324"/>
      <c r="BM8" s="2324"/>
      <c r="BN8" s="2324"/>
      <c r="BO8" s="2324"/>
      <c r="BP8" s="2324"/>
      <c r="BQ8" s="2324"/>
      <c r="BR8" s="2325"/>
      <c r="BS8" s="1963"/>
      <c r="BT8" s="1964"/>
      <c r="BU8" s="1964"/>
      <c r="BV8" s="1965"/>
      <c r="BW8" s="1751"/>
      <c r="BX8" s="1752"/>
    </row>
    <row r="9" spans="1:76" ht="13.5" customHeight="1">
      <c r="A9" s="1693" t="s">
        <v>1161</v>
      </c>
      <c r="B9" s="98" t="s">
        <v>162</v>
      </c>
      <c r="C9" s="99"/>
      <c r="D9" s="99"/>
      <c r="E9" s="103"/>
      <c r="F9" s="1735" t="s">
        <v>1188</v>
      </c>
      <c r="G9" s="1736"/>
      <c r="H9" s="1737"/>
      <c r="I9" s="1772" t="s">
        <v>667</v>
      </c>
      <c r="J9" s="1736"/>
      <c r="K9" s="1736"/>
      <c r="L9" s="1737"/>
      <c r="M9" s="947" t="s">
        <v>1189</v>
      </c>
      <c r="N9" s="948"/>
      <c r="O9" s="948"/>
      <c r="P9" s="948"/>
      <c r="Q9" s="948"/>
      <c r="R9" s="948"/>
      <c r="S9" s="948"/>
      <c r="T9" s="948"/>
      <c r="U9" s="948"/>
      <c r="V9" s="948"/>
      <c r="W9" s="948"/>
      <c r="X9" s="948"/>
      <c r="Y9" s="948"/>
      <c r="Z9" s="948"/>
      <c r="AA9" s="948"/>
      <c r="AB9" s="948"/>
      <c r="AC9" s="948"/>
      <c r="AD9" s="949"/>
      <c r="AE9" s="2395" t="str">
        <f>IFERROR(IF(VLOOKUP($AE$6,自己評価書!$B$35:$FY488,94,FALSE)="○","■","□"),"□")</f>
        <v>□</v>
      </c>
      <c r="AF9" s="2396"/>
      <c r="AG9" s="2396"/>
      <c r="AH9" s="2396"/>
      <c r="AI9" s="2396"/>
      <c r="AJ9" s="2396"/>
      <c r="AK9" s="2396"/>
      <c r="AL9" s="2397"/>
      <c r="AM9" s="2395" t="str">
        <f>IFERROR(IF(VLOOKUP($AM$6,自己評価書!$B$35:$FY488,94,FALSE)="○","■","□"),"□")</f>
        <v>□</v>
      </c>
      <c r="AN9" s="2396"/>
      <c r="AO9" s="2396"/>
      <c r="AP9" s="2396"/>
      <c r="AQ9" s="2396"/>
      <c r="AR9" s="2396"/>
      <c r="AS9" s="2396"/>
      <c r="AT9" s="2397"/>
      <c r="AU9" s="2395" t="str">
        <f>IFERROR(IF(VLOOKUP($AU$6,自己評価書!$B$35:$FY488,94,FALSE)="○","■","□"),"□")</f>
        <v>□</v>
      </c>
      <c r="AV9" s="2396"/>
      <c r="AW9" s="2396"/>
      <c r="AX9" s="2396"/>
      <c r="AY9" s="2396"/>
      <c r="AZ9" s="2396"/>
      <c r="BA9" s="2396"/>
      <c r="BB9" s="2397"/>
      <c r="BC9" s="2395" t="str">
        <f>IFERROR(IF(VLOOKUP($BC$6,自己評価書!$B$35:$FY488,94,FALSE)="○","■","□"),"□")</f>
        <v>□</v>
      </c>
      <c r="BD9" s="2396"/>
      <c r="BE9" s="2396"/>
      <c r="BF9" s="2396"/>
      <c r="BG9" s="2396"/>
      <c r="BH9" s="2396"/>
      <c r="BI9" s="2396"/>
      <c r="BJ9" s="2397"/>
      <c r="BK9" s="2395" t="str">
        <f>IFERROR(IF(VLOOKUP($BK$6,自己評価書!$B$35:$FY488,94,FALSE)="○","■","□"),"□")</f>
        <v>□</v>
      </c>
      <c r="BL9" s="2396"/>
      <c r="BM9" s="2396"/>
      <c r="BN9" s="2396"/>
      <c r="BO9" s="2396"/>
      <c r="BP9" s="2396"/>
      <c r="BQ9" s="2396"/>
      <c r="BR9" s="2397"/>
      <c r="BS9" s="104" t="s">
        <v>22</v>
      </c>
      <c r="BT9" s="18" t="s">
        <v>143</v>
      </c>
      <c r="BU9" s="99"/>
      <c r="BV9" s="100"/>
      <c r="BW9" s="105"/>
      <c r="BX9" s="106"/>
    </row>
    <row r="10" spans="1:76" ht="13.5" customHeight="1">
      <c r="A10" s="1694"/>
      <c r="B10" s="1904" t="s">
        <v>1188</v>
      </c>
      <c r="C10" s="1905"/>
      <c r="D10" s="1905"/>
      <c r="E10" s="2398"/>
      <c r="F10" s="188"/>
      <c r="G10" s="18"/>
      <c r="H10" s="20"/>
      <c r="I10" s="36"/>
      <c r="J10" s="18"/>
      <c r="K10" s="18"/>
      <c r="L10" s="18"/>
      <c r="M10" s="882" t="s">
        <v>822</v>
      </c>
      <c r="N10" s="883"/>
      <c r="O10" s="883"/>
      <c r="P10" s="883"/>
      <c r="Q10" s="883"/>
      <c r="R10" s="883"/>
      <c r="S10" s="113"/>
      <c r="T10" s="113"/>
      <c r="U10" s="113"/>
      <c r="V10" s="113"/>
      <c r="W10" s="113"/>
      <c r="X10" s="113"/>
      <c r="Y10" s="113"/>
      <c r="Z10" s="113"/>
      <c r="AA10" s="113"/>
      <c r="AB10" s="113"/>
      <c r="AC10" s="113"/>
      <c r="AD10" s="179"/>
      <c r="AE10" s="2355" t="str">
        <f>IFERROR(IF(VLOOKUP($AE$6,自己評価書!$B$35:$FY488,95,FALSE)="○","■","□"),"□")</f>
        <v>□</v>
      </c>
      <c r="AF10" s="2356"/>
      <c r="AG10" s="2356"/>
      <c r="AH10" s="2356"/>
      <c r="AI10" s="2356"/>
      <c r="AJ10" s="2356"/>
      <c r="AK10" s="2356"/>
      <c r="AL10" s="2357"/>
      <c r="AM10" s="2355" t="str">
        <f>IFERROR(IF(VLOOKUP($AM$6,自己評価書!$B$35:$FY488,95,FALSE)="○","■","□"),"□")</f>
        <v>□</v>
      </c>
      <c r="AN10" s="2356"/>
      <c r="AO10" s="2356"/>
      <c r="AP10" s="2356"/>
      <c r="AQ10" s="2356"/>
      <c r="AR10" s="2356"/>
      <c r="AS10" s="2356"/>
      <c r="AT10" s="2357"/>
      <c r="AU10" s="2355" t="str">
        <f>IFERROR(IF(VLOOKUP($AU$6,自己評価書!$B$35:$FY488,95,FALSE)="○","■","□"),"□")</f>
        <v>□</v>
      </c>
      <c r="AV10" s="2356"/>
      <c r="AW10" s="2356"/>
      <c r="AX10" s="2356"/>
      <c r="AY10" s="2356"/>
      <c r="AZ10" s="2356"/>
      <c r="BA10" s="2356"/>
      <c r="BB10" s="2357"/>
      <c r="BC10" s="2355" t="str">
        <f>IFERROR(IF(VLOOKUP($BC$6,自己評価書!$B$35:$FY488,95,FALSE)="○","■","□"),"□")</f>
        <v>□</v>
      </c>
      <c r="BD10" s="2356"/>
      <c r="BE10" s="2356"/>
      <c r="BF10" s="2356"/>
      <c r="BG10" s="2356"/>
      <c r="BH10" s="2356"/>
      <c r="BI10" s="2356"/>
      <c r="BJ10" s="2357"/>
      <c r="BK10" s="2355" t="str">
        <f>IFERROR(IF(VLOOKUP($BK$6,自己評価書!$B$35:$FY488,95,FALSE)="○","■","□"),"□")</f>
        <v>□</v>
      </c>
      <c r="BL10" s="2356"/>
      <c r="BM10" s="2356"/>
      <c r="BN10" s="2356"/>
      <c r="BO10" s="2356"/>
      <c r="BP10" s="2356"/>
      <c r="BQ10" s="2356"/>
      <c r="BR10" s="2357"/>
      <c r="BS10" s="16" t="s">
        <v>22</v>
      </c>
      <c r="BT10" s="18" t="s">
        <v>132</v>
      </c>
      <c r="BV10" s="129"/>
      <c r="BW10" s="1746" t="s">
        <v>25</v>
      </c>
      <c r="BX10" s="1747"/>
    </row>
    <row r="11" spans="1:76" ht="13.5" customHeight="1">
      <c r="A11" s="1694"/>
      <c r="B11" s="945"/>
      <c r="C11" s="923"/>
      <c r="D11" s="923"/>
      <c r="E11" s="946"/>
      <c r="F11" s="188"/>
      <c r="G11" s="18"/>
      <c r="H11" s="20"/>
      <c r="I11" s="210"/>
      <c r="L11" s="129"/>
      <c r="M11" s="882"/>
      <c r="N11" s="883"/>
      <c r="O11" s="883"/>
      <c r="P11" s="883"/>
      <c r="Q11" s="883"/>
      <c r="R11" s="883"/>
      <c r="S11" s="113"/>
      <c r="T11" s="113"/>
      <c r="U11" s="113"/>
      <c r="V11" s="113"/>
      <c r="W11" s="113"/>
      <c r="X11" s="113"/>
      <c r="Y11" s="113"/>
      <c r="Z11" s="113"/>
      <c r="AA11" s="113"/>
      <c r="AB11" s="113"/>
      <c r="AC11" s="113"/>
      <c r="AD11" s="179"/>
      <c r="AE11" s="2399" t="str">
        <f>IFERROR(IF(VLOOKUP($AE$6,自己評価書!$B$35:$FY488,96,FALSE)="","",VLOOKUP($AE$6,自己評価書!$B$35:$FY488,96,FALSE)),"")</f>
        <v/>
      </c>
      <c r="AF11" s="2400"/>
      <c r="AG11" s="2400"/>
      <c r="AH11" s="2400"/>
      <c r="AI11" s="2400"/>
      <c r="AJ11" s="2400"/>
      <c r="AK11" s="2400"/>
      <c r="AL11" s="2401"/>
      <c r="AM11" s="2399" t="str">
        <f>IFERROR(IF(VLOOKUP($AM$6,自己評価書!$B$35:$FY488,96,FALSE)="","",VLOOKUP($AM$6,自己評価書!$B$35:$FY488,96,FALSE)),"")</f>
        <v/>
      </c>
      <c r="AN11" s="2400"/>
      <c r="AO11" s="2400"/>
      <c r="AP11" s="2400"/>
      <c r="AQ11" s="2400"/>
      <c r="AR11" s="2400"/>
      <c r="AS11" s="2400"/>
      <c r="AT11" s="2401"/>
      <c r="AU11" s="2399" t="str">
        <f>IFERROR(IF(VLOOKUP($AU$6,自己評価書!$B$35:$FY488,96,FALSE)="","",VLOOKUP($AU$6,自己評価書!$B$35:$FY488,96,FALSE)),"")</f>
        <v/>
      </c>
      <c r="AV11" s="2400"/>
      <c r="AW11" s="2400"/>
      <c r="AX11" s="2400"/>
      <c r="AY11" s="2400"/>
      <c r="AZ11" s="2400"/>
      <c r="BA11" s="2400"/>
      <c r="BB11" s="2401"/>
      <c r="BC11" s="2399" t="str">
        <f>IFERROR(IF(VLOOKUP($BC$6,自己評価書!$B$35:$FY488,96,FALSE)="","",VLOOKUP($BC$6,自己評価書!$B$35:$FY488,96,FALSE)),"")</f>
        <v/>
      </c>
      <c r="BD11" s="2400"/>
      <c r="BE11" s="2400"/>
      <c r="BF11" s="2400"/>
      <c r="BG11" s="2400"/>
      <c r="BH11" s="2400"/>
      <c r="BI11" s="2400"/>
      <c r="BJ11" s="2401"/>
      <c r="BK11" s="2399" t="str">
        <f>IFERROR(IF(VLOOKUP($BK$6,自己評価書!$B$35:$FY488,96,FALSE)="","",VLOOKUP($BK$6,自己評価書!$B$35:$FY488,96,FALSE)),"")</f>
        <v/>
      </c>
      <c r="BL11" s="2400"/>
      <c r="BM11" s="2400"/>
      <c r="BN11" s="2400"/>
      <c r="BO11" s="2400"/>
      <c r="BP11" s="2400"/>
      <c r="BQ11" s="2400"/>
      <c r="BR11" s="2401"/>
      <c r="BS11" s="16" t="s">
        <v>22</v>
      </c>
      <c r="BT11" s="1643"/>
      <c r="BU11" s="1643"/>
      <c r="BV11" s="1644"/>
      <c r="BW11" s="1746"/>
      <c r="BX11" s="1747"/>
    </row>
    <row r="12" spans="1:76" ht="13.5" customHeight="1">
      <c r="A12" s="1694"/>
      <c r="B12" s="945"/>
      <c r="C12" s="923"/>
      <c r="D12" s="923"/>
      <c r="E12" s="946"/>
      <c r="F12" s="495"/>
      <c r="G12" s="22"/>
      <c r="H12" s="49"/>
      <c r="I12" s="490"/>
      <c r="J12" s="40"/>
      <c r="K12" s="40"/>
      <c r="L12" s="626"/>
      <c r="M12" s="872"/>
      <c r="N12" s="872"/>
      <c r="O12" s="872"/>
      <c r="P12" s="872"/>
      <c r="Q12" s="872"/>
      <c r="R12" s="872"/>
      <c r="S12" s="189"/>
      <c r="T12" s="189"/>
      <c r="U12" s="189"/>
      <c r="V12" s="189"/>
      <c r="W12" s="189"/>
      <c r="X12" s="189"/>
      <c r="Y12" s="189"/>
      <c r="Z12" s="189"/>
      <c r="AA12" s="189"/>
      <c r="AB12" s="189"/>
      <c r="AC12" s="189"/>
      <c r="AD12" s="171"/>
      <c r="AE12" s="2375"/>
      <c r="AF12" s="2376"/>
      <c r="AG12" s="2376"/>
      <c r="AH12" s="2376"/>
      <c r="AI12" s="2376"/>
      <c r="AJ12" s="2376"/>
      <c r="AK12" s="2376"/>
      <c r="AL12" s="2377"/>
      <c r="AM12" s="2375"/>
      <c r="AN12" s="2376"/>
      <c r="AO12" s="2376"/>
      <c r="AP12" s="2376"/>
      <c r="AQ12" s="2376"/>
      <c r="AR12" s="2376"/>
      <c r="AS12" s="2376"/>
      <c r="AT12" s="2377"/>
      <c r="AU12" s="2375"/>
      <c r="AV12" s="2376"/>
      <c r="AW12" s="2376"/>
      <c r="AX12" s="2376"/>
      <c r="AY12" s="2376"/>
      <c r="AZ12" s="2376"/>
      <c r="BA12" s="2376"/>
      <c r="BB12" s="2377"/>
      <c r="BC12" s="2375"/>
      <c r="BD12" s="2376"/>
      <c r="BE12" s="2376"/>
      <c r="BF12" s="2376"/>
      <c r="BG12" s="2376"/>
      <c r="BH12" s="2376"/>
      <c r="BI12" s="2376"/>
      <c r="BJ12" s="2377"/>
      <c r="BK12" s="2375"/>
      <c r="BL12" s="2376"/>
      <c r="BM12" s="2376"/>
      <c r="BN12" s="2376"/>
      <c r="BO12" s="2376"/>
      <c r="BP12" s="2376"/>
      <c r="BQ12" s="2376"/>
      <c r="BR12" s="2377"/>
      <c r="BS12" s="16" t="s">
        <v>22</v>
      </c>
      <c r="BT12" s="1643"/>
      <c r="BU12" s="1643"/>
      <c r="BV12" s="1644"/>
      <c r="BW12" s="429"/>
      <c r="BX12" s="430"/>
    </row>
    <row r="13" spans="1:76" ht="13.5" customHeight="1">
      <c r="A13" s="1694"/>
      <c r="B13" s="945"/>
      <c r="C13" s="923"/>
      <c r="D13" s="923"/>
      <c r="E13" s="946"/>
      <c r="F13" s="1678" t="s">
        <v>1198</v>
      </c>
      <c r="G13" s="1659"/>
      <c r="H13" s="1660"/>
      <c r="I13" s="1658" t="s">
        <v>1190</v>
      </c>
      <c r="J13" s="1659"/>
      <c r="K13" s="1659"/>
      <c r="L13" s="1660"/>
      <c r="M13" s="18" t="s">
        <v>943</v>
      </c>
      <c r="N13" s="18"/>
      <c r="O13" s="18"/>
      <c r="P13" s="935" t="s">
        <v>1554</v>
      </c>
      <c r="Q13" s="18"/>
      <c r="R13" s="18"/>
      <c r="S13" s="18"/>
      <c r="T13" s="18"/>
      <c r="U13" s="18"/>
      <c r="V13" s="18"/>
      <c r="W13" s="18"/>
      <c r="X13" s="18"/>
      <c r="Y13" s="18"/>
      <c r="Z13" s="18"/>
      <c r="AA13" s="18"/>
      <c r="AB13" s="18"/>
      <c r="AC13" s="18"/>
      <c r="AD13" s="20"/>
      <c r="AE13" s="2390" t="str">
        <f>IFERROR(IF(VLOOKUP($AE$6,自己評価書!$B$35:$FY488,99,FALSE)="○","■","□"),"□")</f>
        <v>□</v>
      </c>
      <c r="AF13" s="2391"/>
      <c r="AG13" s="2391"/>
      <c r="AH13" s="2391"/>
      <c r="AI13" s="2391"/>
      <c r="AJ13" s="2391"/>
      <c r="AK13" s="2391"/>
      <c r="AL13" s="2392"/>
      <c r="AM13" s="2390" t="str">
        <f>IFERROR(IF(VLOOKUP($AM$6,自己評価書!$B$35:$FY488,99,FALSE)="○","■","□"),"□")</f>
        <v>□</v>
      </c>
      <c r="AN13" s="2391"/>
      <c r="AO13" s="2391"/>
      <c r="AP13" s="2391"/>
      <c r="AQ13" s="2391"/>
      <c r="AR13" s="2391"/>
      <c r="AS13" s="2391"/>
      <c r="AT13" s="2392"/>
      <c r="AU13" s="2390" t="str">
        <f>IFERROR(IF(VLOOKUP($AU$6,自己評価書!$B$35:$FY488,99,FALSE)="○","■","□"),"□")</f>
        <v>□</v>
      </c>
      <c r="AV13" s="2391"/>
      <c r="AW13" s="2391"/>
      <c r="AX13" s="2391"/>
      <c r="AY13" s="2391"/>
      <c r="AZ13" s="2391"/>
      <c r="BA13" s="2391"/>
      <c r="BB13" s="2392"/>
      <c r="BC13" s="2390" t="str">
        <f>IFERROR(IF(VLOOKUP($BC$6,自己評価書!$B$35:$FY488,99,FALSE)="○","■","□"),"□")</f>
        <v>□</v>
      </c>
      <c r="BD13" s="2391"/>
      <c r="BE13" s="2391"/>
      <c r="BF13" s="2391"/>
      <c r="BG13" s="2391"/>
      <c r="BH13" s="2391"/>
      <c r="BI13" s="2391"/>
      <c r="BJ13" s="2392"/>
      <c r="BK13" s="2390" t="str">
        <f>IFERROR(IF(VLOOKUP($BK$6,自己評価書!$B$35:$FY488,99,FALSE)="○","■","□"),"□")</f>
        <v>□</v>
      </c>
      <c r="BL13" s="2391"/>
      <c r="BM13" s="2391"/>
      <c r="BN13" s="2391"/>
      <c r="BO13" s="2391"/>
      <c r="BP13" s="2391"/>
      <c r="BQ13" s="2391"/>
      <c r="BR13" s="2392"/>
      <c r="BS13" s="210"/>
      <c r="BV13" s="129"/>
      <c r="BW13" s="1744" t="s">
        <v>27</v>
      </c>
      <c r="BX13" s="1745"/>
    </row>
    <row r="14" spans="1:76" ht="13.5" customHeight="1">
      <c r="A14" s="1694"/>
      <c r="B14" s="945"/>
      <c r="C14" s="923"/>
      <c r="D14" s="923"/>
      <c r="E14" s="946"/>
      <c r="F14" s="1667" t="s">
        <v>1199</v>
      </c>
      <c r="G14" s="1646"/>
      <c r="H14" s="1647"/>
      <c r="I14" s="36"/>
      <c r="J14" s="18"/>
      <c r="K14" s="18"/>
      <c r="L14" s="18"/>
      <c r="M14" s="934" t="s">
        <v>1189</v>
      </c>
      <c r="N14" s="935"/>
      <c r="O14" s="935"/>
      <c r="P14" s="935"/>
      <c r="Q14" s="935"/>
      <c r="R14" s="935"/>
      <c r="S14" s="838"/>
      <c r="T14" s="838"/>
      <c r="U14" s="838"/>
      <c r="V14" s="838"/>
      <c r="W14" s="838"/>
      <c r="X14" s="838"/>
      <c r="Y14" s="838"/>
      <c r="Z14" s="838"/>
      <c r="AA14" s="838"/>
      <c r="AB14" s="838"/>
      <c r="AC14" s="838"/>
      <c r="AD14" s="181"/>
      <c r="AE14" s="2390" t="str">
        <f>IFERROR(IF(VLOOKUP($AE$6,自己評価書!$B$35:$FY488,100,FALSE)="○","■","□"),"□")</f>
        <v>□</v>
      </c>
      <c r="AF14" s="2391"/>
      <c r="AG14" s="2391"/>
      <c r="AH14" s="2391"/>
      <c r="AI14" s="2391"/>
      <c r="AJ14" s="2391"/>
      <c r="AK14" s="2391"/>
      <c r="AL14" s="2392"/>
      <c r="AM14" s="2390" t="str">
        <f>IFERROR(IF(VLOOKUP($AM$6,自己評価書!$B$35:$FY488,100,FALSE)="○","■","□"),"□")</f>
        <v>□</v>
      </c>
      <c r="AN14" s="2391"/>
      <c r="AO14" s="2391"/>
      <c r="AP14" s="2391"/>
      <c r="AQ14" s="2391"/>
      <c r="AR14" s="2391"/>
      <c r="AS14" s="2391"/>
      <c r="AT14" s="2392"/>
      <c r="AU14" s="2390" t="str">
        <f>IFERROR(IF(VLOOKUP($AU$6,自己評価書!$B$35:$FY488,100,FALSE)="○","■","□"),"□")</f>
        <v>□</v>
      </c>
      <c r="AV14" s="2391"/>
      <c r="AW14" s="2391"/>
      <c r="AX14" s="2391"/>
      <c r="AY14" s="2391"/>
      <c r="AZ14" s="2391"/>
      <c r="BA14" s="2391"/>
      <c r="BB14" s="2392"/>
      <c r="BC14" s="2390" t="str">
        <f>IFERROR(IF(VLOOKUP($BC$6,自己評価書!$B$35:$FY488,100,FALSE)="○","■","□"),"□")</f>
        <v>□</v>
      </c>
      <c r="BD14" s="2391"/>
      <c r="BE14" s="2391"/>
      <c r="BF14" s="2391"/>
      <c r="BG14" s="2391"/>
      <c r="BH14" s="2391"/>
      <c r="BI14" s="2391"/>
      <c r="BJ14" s="2392"/>
      <c r="BK14" s="2390" t="str">
        <f>IFERROR(IF(VLOOKUP($BK$6,自己評価書!$B$35:$FY488,100,FALSE)="○","■","□"),"□")</f>
        <v>□</v>
      </c>
      <c r="BL14" s="2391"/>
      <c r="BM14" s="2391"/>
      <c r="BN14" s="2391"/>
      <c r="BO14" s="2391"/>
      <c r="BP14" s="2391"/>
      <c r="BQ14" s="2391"/>
      <c r="BR14" s="2392"/>
      <c r="BS14" s="210"/>
      <c r="BV14" s="129"/>
      <c r="BW14" s="210"/>
      <c r="BX14" s="403"/>
    </row>
    <row r="15" spans="1:76" ht="13.5" customHeight="1">
      <c r="A15" s="1694"/>
      <c r="B15" s="909"/>
      <c r="C15" s="925"/>
      <c r="D15" s="925"/>
      <c r="E15" s="910"/>
      <c r="F15" s="188"/>
      <c r="G15" s="18"/>
      <c r="H15" s="20"/>
      <c r="I15" s="210"/>
      <c r="L15" s="129"/>
      <c r="M15" s="882" t="s">
        <v>1191</v>
      </c>
      <c r="N15" s="883"/>
      <c r="O15" s="883"/>
      <c r="P15" s="883"/>
      <c r="Q15" s="883"/>
      <c r="R15" s="883"/>
      <c r="S15" s="113"/>
      <c r="T15" s="113"/>
      <c r="U15" s="113"/>
      <c r="V15" s="113"/>
      <c r="W15" s="113"/>
      <c r="X15" s="113"/>
      <c r="Y15" s="113"/>
      <c r="Z15" s="113"/>
      <c r="AA15" s="113"/>
      <c r="AB15" s="113"/>
      <c r="AC15" s="113"/>
      <c r="AD15" s="179"/>
      <c r="AE15" s="2390" t="str">
        <f>IFERROR(IF(VLOOKUP($AE$6,自己評価書!$B$35:$FY488,101,FALSE)="○","■","□"),"□")</f>
        <v>□</v>
      </c>
      <c r="AF15" s="2391"/>
      <c r="AG15" s="2391"/>
      <c r="AH15" s="2391"/>
      <c r="AI15" s="2391"/>
      <c r="AJ15" s="2391"/>
      <c r="AK15" s="2391"/>
      <c r="AL15" s="2392"/>
      <c r="AM15" s="2390" t="str">
        <f>IFERROR(IF(VLOOKUP($AM$6,自己評価書!$B$35:$FY488,101,FALSE)="○","■","□"),"□")</f>
        <v>□</v>
      </c>
      <c r="AN15" s="2391"/>
      <c r="AO15" s="2391"/>
      <c r="AP15" s="2391"/>
      <c r="AQ15" s="2391"/>
      <c r="AR15" s="2391"/>
      <c r="AS15" s="2391"/>
      <c r="AT15" s="2392"/>
      <c r="AU15" s="2390" t="str">
        <f>IFERROR(IF(VLOOKUP($AU$6,自己評価書!$B$35:$FY488,101,FALSE)="○","■","□"),"□")</f>
        <v>□</v>
      </c>
      <c r="AV15" s="2391"/>
      <c r="AW15" s="2391"/>
      <c r="AX15" s="2391"/>
      <c r="AY15" s="2391"/>
      <c r="AZ15" s="2391"/>
      <c r="BA15" s="2391"/>
      <c r="BB15" s="2392"/>
      <c r="BC15" s="2390" t="str">
        <f>IFERROR(IF(VLOOKUP($BC$6,自己評価書!$B$35:$FY488,101,FALSE)="○","■","□"),"□")</f>
        <v>□</v>
      </c>
      <c r="BD15" s="2391"/>
      <c r="BE15" s="2391"/>
      <c r="BF15" s="2391"/>
      <c r="BG15" s="2391"/>
      <c r="BH15" s="2391"/>
      <c r="BI15" s="2391"/>
      <c r="BJ15" s="2392"/>
      <c r="BK15" s="2390" t="str">
        <f>IFERROR(IF(VLOOKUP($BK$6,自己評価書!$B$35:$FY488,101,FALSE)="○","■","□"),"□")</f>
        <v>□</v>
      </c>
      <c r="BL15" s="2391"/>
      <c r="BM15" s="2391"/>
      <c r="BN15" s="2391"/>
      <c r="BO15" s="2391"/>
      <c r="BP15" s="2391"/>
      <c r="BQ15" s="2391"/>
      <c r="BR15" s="2392"/>
      <c r="BS15" s="210"/>
      <c r="BV15" s="129"/>
      <c r="BW15" s="210"/>
      <c r="BX15" s="403"/>
    </row>
    <row r="16" spans="1:76" ht="13.5" customHeight="1">
      <c r="A16" s="1694"/>
      <c r="B16" s="909"/>
      <c r="C16" s="925"/>
      <c r="D16" s="925"/>
      <c r="E16" s="910"/>
      <c r="F16" s="108"/>
      <c r="G16" s="116"/>
      <c r="H16" s="117"/>
      <c r="I16" s="490"/>
      <c r="J16" s="40"/>
      <c r="K16" s="40"/>
      <c r="L16" s="626"/>
      <c r="M16" s="934" t="s">
        <v>1192</v>
      </c>
      <c r="N16" s="935"/>
      <c r="O16" s="935" t="s">
        <v>1553</v>
      </c>
      <c r="P16" s="935"/>
      <c r="Q16" s="935"/>
      <c r="R16" s="935"/>
      <c r="S16" s="838"/>
      <c r="T16" s="838"/>
      <c r="U16" s="838"/>
      <c r="V16" s="838"/>
      <c r="W16" s="838"/>
      <c r="X16" s="838"/>
      <c r="Y16" s="838"/>
      <c r="Z16" s="838"/>
      <c r="AA16" s="838"/>
      <c r="AB16" s="838"/>
      <c r="AC16" s="838"/>
      <c r="AD16" s="181"/>
      <c r="AE16" s="2390" t="str">
        <f>IFERROR(IF(VLOOKUP($AE$6,自己評価書!$B$35:$FY488,102,FALSE)="○","■","□"),"□")</f>
        <v>□</v>
      </c>
      <c r="AF16" s="2391"/>
      <c r="AG16" s="2391"/>
      <c r="AH16" s="2391"/>
      <c r="AI16" s="2391"/>
      <c r="AJ16" s="2391"/>
      <c r="AK16" s="2391"/>
      <c r="AL16" s="2392"/>
      <c r="AM16" s="2390" t="str">
        <f>IFERROR(IF(VLOOKUP($AM$6,自己評価書!$B$35:$FY488,102,FALSE)="○","■","□"),"□")</f>
        <v>□</v>
      </c>
      <c r="AN16" s="2391"/>
      <c r="AO16" s="2391"/>
      <c r="AP16" s="2391"/>
      <c r="AQ16" s="2391"/>
      <c r="AR16" s="2391"/>
      <c r="AS16" s="2391"/>
      <c r="AT16" s="2392"/>
      <c r="AU16" s="2390" t="str">
        <f>IFERROR(IF(VLOOKUP($AU$6,自己評価書!$B$35:$FY488,102,FALSE)="○","■","□"),"□")</f>
        <v>□</v>
      </c>
      <c r="AV16" s="2391"/>
      <c r="AW16" s="2391"/>
      <c r="AX16" s="2391"/>
      <c r="AY16" s="2391"/>
      <c r="AZ16" s="2391"/>
      <c r="BA16" s="2391"/>
      <c r="BB16" s="2392"/>
      <c r="BC16" s="2390" t="str">
        <f>IFERROR(IF(VLOOKUP($BC$6,自己評価書!$B$35:$FY488,102,FALSE)="○","■","□"),"□")</f>
        <v>□</v>
      </c>
      <c r="BD16" s="2391"/>
      <c r="BE16" s="2391"/>
      <c r="BF16" s="2391"/>
      <c r="BG16" s="2391"/>
      <c r="BH16" s="2391"/>
      <c r="BI16" s="2391"/>
      <c r="BJ16" s="2392"/>
      <c r="BK16" s="2390" t="str">
        <f>IFERROR(IF(VLOOKUP($BK$6,自己評価書!$B$35:$FY488,102,FALSE)="○","■","□"),"□")</f>
        <v>□</v>
      </c>
      <c r="BL16" s="2391"/>
      <c r="BM16" s="2391"/>
      <c r="BN16" s="2391"/>
      <c r="BO16" s="2391"/>
      <c r="BP16" s="2391"/>
      <c r="BQ16" s="2391"/>
      <c r="BR16" s="2392"/>
      <c r="BS16" s="210"/>
      <c r="BV16" s="129"/>
      <c r="BW16" s="210"/>
      <c r="BX16" s="403"/>
    </row>
    <row r="17" spans="1:76" ht="13.5" customHeight="1">
      <c r="A17" s="1694"/>
      <c r="B17" s="945"/>
      <c r="C17" s="923"/>
      <c r="D17" s="923"/>
      <c r="E17" s="946"/>
      <c r="F17" s="188"/>
      <c r="G17" s="18"/>
      <c r="H17" s="20"/>
      <c r="I17" s="1658" t="s">
        <v>1193</v>
      </c>
      <c r="J17" s="1659"/>
      <c r="K17" s="1659"/>
      <c r="L17" s="1660"/>
      <c r="M17" s="18" t="s">
        <v>943</v>
      </c>
      <c r="N17" s="18"/>
      <c r="O17" s="18"/>
      <c r="P17" s="935" t="s">
        <v>1555</v>
      </c>
      <c r="Q17" s="18"/>
      <c r="R17" s="18"/>
      <c r="S17" s="18"/>
      <c r="T17" s="18"/>
      <c r="U17" s="18"/>
      <c r="V17" s="18"/>
      <c r="W17" s="18"/>
      <c r="X17" s="18"/>
      <c r="Y17" s="18"/>
      <c r="Z17" s="18"/>
      <c r="AA17" s="18"/>
      <c r="AB17" s="18"/>
      <c r="AC17" s="18"/>
      <c r="AD17" s="20"/>
      <c r="AE17" s="2390" t="str">
        <f>IFERROR(IF(VLOOKUP($AE$6,自己評価書!$B$35:$FY488,103,FALSE)="○","■","□"),"□")</f>
        <v>□</v>
      </c>
      <c r="AF17" s="2391"/>
      <c r="AG17" s="2391"/>
      <c r="AH17" s="2391"/>
      <c r="AI17" s="2391"/>
      <c r="AJ17" s="2391"/>
      <c r="AK17" s="2391"/>
      <c r="AL17" s="2392"/>
      <c r="AM17" s="2390" t="str">
        <f>IFERROR(IF(VLOOKUP($AM$6,自己評価書!$B$35:$FY488,103,FALSE)="○","■","□"),"□")</f>
        <v>□</v>
      </c>
      <c r="AN17" s="2391"/>
      <c r="AO17" s="2391"/>
      <c r="AP17" s="2391"/>
      <c r="AQ17" s="2391"/>
      <c r="AR17" s="2391"/>
      <c r="AS17" s="2391"/>
      <c r="AT17" s="2392"/>
      <c r="AU17" s="2390" t="str">
        <f>IFERROR(IF(VLOOKUP($AU$6,自己評価書!$B$35:$FY488,103,FALSE)="○","■","□"),"□")</f>
        <v>□</v>
      </c>
      <c r="AV17" s="2391"/>
      <c r="AW17" s="2391"/>
      <c r="AX17" s="2391"/>
      <c r="AY17" s="2391"/>
      <c r="AZ17" s="2391"/>
      <c r="BA17" s="2391"/>
      <c r="BB17" s="2392"/>
      <c r="BC17" s="2390" t="str">
        <f>IFERROR(IF(VLOOKUP($BC$6,自己評価書!$B$35:$FY488,103,FALSE)="○","■","□"),"□")</f>
        <v>□</v>
      </c>
      <c r="BD17" s="2391"/>
      <c r="BE17" s="2391"/>
      <c r="BF17" s="2391"/>
      <c r="BG17" s="2391"/>
      <c r="BH17" s="2391"/>
      <c r="BI17" s="2391"/>
      <c r="BJ17" s="2392"/>
      <c r="BK17" s="2390" t="str">
        <f>IFERROR(IF(VLOOKUP($BK$6,自己評価書!$B$35:$FY488,103,FALSE)="○","■","□"),"□")</f>
        <v>□</v>
      </c>
      <c r="BL17" s="2391"/>
      <c r="BM17" s="2391"/>
      <c r="BN17" s="2391"/>
      <c r="BO17" s="2391"/>
      <c r="BP17" s="2391"/>
      <c r="BQ17" s="2391"/>
      <c r="BR17" s="2392"/>
      <c r="BS17" s="210"/>
      <c r="BV17" s="129"/>
      <c r="BW17" s="210"/>
      <c r="BX17" s="403"/>
    </row>
    <row r="18" spans="1:76" ht="13.5" customHeight="1">
      <c r="A18" s="1694"/>
      <c r="B18" s="945"/>
      <c r="C18" s="923"/>
      <c r="D18" s="923"/>
      <c r="E18" s="946"/>
      <c r="F18" s="188"/>
      <c r="G18" s="18"/>
      <c r="H18" s="20"/>
      <c r="I18" s="36"/>
      <c r="J18" s="18"/>
      <c r="K18" s="18"/>
      <c r="L18" s="18"/>
      <c r="M18" s="934" t="s">
        <v>1189</v>
      </c>
      <c r="N18" s="935"/>
      <c r="O18" s="935"/>
      <c r="P18" s="935"/>
      <c r="Q18" s="935"/>
      <c r="R18" s="935"/>
      <c r="S18" s="838"/>
      <c r="T18" s="838"/>
      <c r="U18" s="838"/>
      <c r="V18" s="838"/>
      <c r="W18" s="838"/>
      <c r="X18" s="838"/>
      <c r="Y18" s="838"/>
      <c r="Z18" s="838"/>
      <c r="AA18" s="838"/>
      <c r="AB18" s="838"/>
      <c r="AC18" s="838"/>
      <c r="AD18" s="181"/>
      <c r="AE18" s="2390" t="str">
        <f>IFERROR(IF(VLOOKUP($AE$6,自己評価書!$B$35:$FY488,104,FALSE)="○","■","□"),"□")</f>
        <v>□</v>
      </c>
      <c r="AF18" s="2391"/>
      <c r="AG18" s="2391"/>
      <c r="AH18" s="2391"/>
      <c r="AI18" s="2391"/>
      <c r="AJ18" s="2391"/>
      <c r="AK18" s="2391"/>
      <c r="AL18" s="2392"/>
      <c r="AM18" s="2390" t="str">
        <f>IFERROR(IF(VLOOKUP($AM$6,自己評価書!$B$35:$FY488,104,FALSE)="○","■","□"),"□")</f>
        <v>□</v>
      </c>
      <c r="AN18" s="2391"/>
      <c r="AO18" s="2391"/>
      <c r="AP18" s="2391"/>
      <c r="AQ18" s="2391"/>
      <c r="AR18" s="2391"/>
      <c r="AS18" s="2391"/>
      <c r="AT18" s="2392"/>
      <c r="AU18" s="2390" t="str">
        <f>IFERROR(IF(VLOOKUP($AU$6,自己評価書!$B$35:$FY488,104,FALSE)="○","■","□"),"□")</f>
        <v>□</v>
      </c>
      <c r="AV18" s="2391"/>
      <c r="AW18" s="2391"/>
      <c r="AX18" s="2391"/>
      <c r="AY18" s="2391"/>
      <c r="AZ18" s="2391"/>
      <c r="BA18" s="2391"/>
      <c r="BB18" s="2392"/>
      <c r="BC18" s="2390" t="str">
        <f>IFERROR(IF(VLOOKUP($BC$6,自己評価書!$B$35:$FY488,104,FALSE)="○","■","□"),"□")</f>
        <v>□</v>
      </c>
      <c r="BD18" s="2391"/>
      <c r="BE18" s="2391"/>
      <c r="BF18" s="2391"/>
      <c r="BG18" s="2391"/>
      <c r="BH18" s="2391"/>
      <c r="BI18" s="2391"/>
      <c r="BJ18" s="2392"/>
      <c r="BK18" s="2390" t="str">
        <f>IFERROR(IF(VLOOKUP($BK$6,自己評価書!$B$35:$FY488,104,FALSE)="○","■","□"),"□")</f>
        <v>□</v>
      </c>
      <c r="BL18" s="2391"/>
      <c r="BM18" s="2391"/>
      <c r="BN18" s="2391"/>
      <c r="BO18" s="2391"/>
      <c r="BP18" s="2391"/>
      <c r="BQ18" s="2391"/>
      <c r="BR18" s="2392"/>
      <c r="BS18" s="210"/>
      <c r="BV18" s="129"/>
      <c r="BW18" s="210"/>
      <c r="BX18" s="403"/>
    </row>
    <row r="19" spans="1:76" ht="13.5" customHeight="1">
      <c r="A19" s="1694"/>
      <c r="B19" s="909"/>
      <c r="C19" s="925"/>
      <c r="D19" s="925"/>
      <c r="E19" s="910"/>
      <c r="F19" s="188"/>
      <c r="G19" s="18"/>
      <c r="H19" s="20"/>
      <c r="I19" s="210"/>
      <c r="L19" s="129"/>
      <c r="M19" s="882" t="s">
        <v>1191</v>
      </c>
      <c r="N19" s="883"/>
      <c r="O19" s="883"/>
      <c r="P19" s="883"/>
      <c r="Q19" s="883"/>
      <c r="R19" s="883"/>
      <c r="S19" s="113"/>
      <c r="T19" s="113"/>
      <c r="U19" s="113"/>
      <c r="V19" s="113"/>
      <c r="W19" s="113"/>
      <c r="X19" s="113"/>
      <c r="Y19" s="113"/>
      <c r="Z19" s="113"/>
      <c r="AA19" s="113"/>
      <c r="AB19" s="113"/>
      <c r="AC19" s="113"/>
      <c r="AD19" s="179"/>
      <c r="AE19" s="2390" t="str">
        <f>IFERROR(IF(VLOOKUP($AE$6,自己評価書!$B$35:$FY488,105,FALSE)="○","■","□"),"□")</f>
        <v>□</v>
      </c>
      <c r="AF19" s="2391"/>
      <c r="AG19" s="2391"/>
      <c r="AH19" s="2391"/>
      <c r="AI19" s="2391"/>
      <c r="AJ19" s="2391"/>
      <c r="AK19" s="2391"/>
      <c r="AL19" s="2392"/>
      <c r="AM19" s="2390" t="str">
        <f>IFERROR(IF(VLOOKUP($AM$6,自己評価書!$B$35:$FY488,105,FALSE)="○","■","□"),"□")</f>
        <v>□</v>
      </c>
      <c r="AN19" s="2391"/>
      <c r="AO19" s="2391"/>
      <c r="AP19" s="2391"/>
      <c r="AQ19" s="2391"/>
      <c r="AR19" s="2391"/>
      <c r="AS19" s="2391"/>
      <c r="AT19" s="2392"/>
      <c r="AU19" s="2390" t="str">
        <f>IFERROR(IF(VLOOKUP($AU$6,自己評価書!$B$35:$FY488,105,FALSE)="○","■","□"),"□")</f>
        <v>□</v>
      </c>
      <c r="AV19" s="2391"/>
      <c r="AW19" s="2391"/>
      <c r="AX19" s="2391"/>
      <c r="AY19" s="2391"/>
      <c r="AZ19" s="2391"/>
      <c r="BA19" s="2391"/>
      <c r="BB19" s="2392"/>
      <c r="BC19" s="2390" t="str">
        <f>IFERROR(IF(VLOOKUP($BC$6,自己評価書!$B$35:$FY488,105,FALSE)="○","■","□"),"□")</f>
        <v>□</v>
      </c>
      <c r="BD19" s="2391"/>
      <c r="BE19" s="2391"/>
      <c r="BF19" s="2391"/>
      <c r="BG19" s="2391"/>
      <c r="BH19" s="2391"/>
      <c r="BI19" s="2391"/>
      <c r="BJ19" s="2392"/>
      <c r="BK19" s="2390" t="str">
        <f>IFERROR(IF(VLOOKUP($BK$6,自己評価書!$B$35:$FY488,105,FALSE)="○","■","□"),"□")</f>
        <v>□</v>
      </c>
      <c r="BL19" s="2391"/>
      <c r="BM19" s="2391"/>
      <c r="BN19" s="2391"/>
      <c r="BO19" s="2391"/>
      <c r="BP19" s="2391"/>
      <c r="BQ19" s="2391"/>
      <c r="BR19" s="2392"/>
      <c r="BS19" s="210"/>
      <c r="BV19" s="129"/>
      <c r="BW19" s="210"/>
      <c r="BX19" s="403"/>
    </row>
    <row r="20" spans="1:76" ht="13.5" customHeight="1">
      <c r="A20" s="1694"/>
      <c r="B20" s="909"/>
      <c r="C20" s="925"/>
      <c r="D20" s="925"/>
      <c r="E20" s="910"/>
      <c r="F20" s="108"/>
      <c r="G20" s="116"/>
      <c r="H20" s="117"/>
      <c r="I20" s="490"/>
      <c r="J20" s="40"/>
      <c r="K20" s="40"/>
      <c r="L20" s="626"/>
      <c r="M20" s="934" t="s">
        <v>1192</v>
      </c>
      <c r="N20" s="935"/>
      <c r="O20" s="935" t="s">
        <v>1553</v>
      </c>
      <c r="P20" s="935"/>
      <c r="Q20" s="935"/>
      <c r="R20" s="935"/>
      <c r="S20" s="838"/>
      <c r="T20" s="838"/>
      <c r="U20" s="838"/>
      <c r="V20" s="838"/>
      <c r="W20" s="838"/>
      <c r="X20" s="838"/>
      <c r="Y20" s="838"/>
      <c r="Z20" s="838"/>
      <c r="AA20" s="838"/>
      <c r="AB20" s="838"/>
      <c r="AC20" s="838"/>
      <c r="AD20" s="181"/>
      <c r="AE20" s="2390" t="str">
        <f>IFERROR(IF(VLOOKUP($AE$6,自己評価書!$B$35:$FY488,106,FALSE)="○","■","□"),"□")</f>
        <v>□</v>
      </c>
      <c r="AF20" s="2391"/>
      <c r="AG20" s="2391"/>
      <c r="AH20" s="2391"/>
      <c r="AI20" s="2391"/>
      <c r="AJ20" s="2391"/>
      <c r="AK20" s="2391"/>
      <c r="AL20" s="2392"/>
      <c r="AM20" s="2390" t="str">
        <f>IFERROR(IF(VLOOKUP($AM$6,自己評価書!$B$35:$FY488,106,FALSE)="○","■","□"),"□")</f>
        <v>□</v>
      </c>
      <c r="AN20" s="2391"/>
      <c r="AO20" s="2391"/>
      <c r="AP20" s="2391"/>
      <c r="AQ20" s="2391"/>
      <c r="AR20" s="2391"/>
      <c r="AS20" s="2391"/>
      <c r="AT20" s="2392"/>
      <c r="AU20" s="2390" t="str">
        <f>IFERROR(IF(VLOOKUP($AU$6,自己評価書!$B$35:$FY488,106,FALSE)="○","■","□"),"□")</f>
        <v>□</v>
      </c>
      <c r="AV20" s="2391"/>
      <c r="AW20" s="2391"/>
      <c r="AX20" s="2391"/>
      <c r="AY20" s="2391"/>
      <c r="AZ20" s="2391"/>
      <c r="BA20" s="2391"/>
      <c r="BB20" s="2392"/>
      <c r="BC20" s="2390" t="str">
        <f>IFERROR(IF(VLOOKUP($BC$6,自己評価書!$B$35:$FY488,106,FALSE)="○","■","□"),"□")</f>
        <v>□</v>
      </c>
      <c r="BD20" s="2391"/>
      <c r="BE20" s="2391"/>
      <c r="BF20" s="2391"/>
      <c r="BG20" s="2391"/>
      <c r="BH20" s="2391"/>
      <c r="BI20" s="2391"/>
      <c r="BJ20" s="2392"/>
      <c r="BK20" s="2390" t="str">
        <f>IFERROR(IF(VLOOKUP($BK$6,自己評価書!$B$35:$FY488,106,FALSE)="○","■","□"),"□")</f>
        <v>□</v>
      </c>
      <c r="BL20" s="2391"/>
      <c r="BM20" s="2391"/>
      <c r="BN20" s="2391"/>
      <c r="BO20" s="2391"/>
      <c r="BP20" s="2391"/>
      <c r="BQ20" s="2391"/>
      <c r="BR20" s="2392"/>
      <c r="BS20" s="210"/>
      <c r="BV20" s="129"/>
      <c r="BW20" s="210"/>
      <c r="BX20" s="403"/>
    </row>
    <row r="21" spans="1:76" ht="13.5" customHeight="1">
      <c r="A21" s="1694"/>
      <c r="B21" s="945"/>
      <c r="C21" s="923"/>
      <c r="D21" s="923"/>
      <c r="E21" s="946"/>
      <c r="F21" s="188"/>
      <c r="G21" s="18"/>
      <c r="H21" s="20"/>
      <c r="I21" s="1658" t="s">
        <v>1194</v>
      </c>
      <c r="J21" s="1659"/>
      <c r="K21" s="1659"/>
      <c r="L21" s="1660"/>
      <c r="M21" s="18" t="s">
        <v>943</v>
      </c>
      <c r="N21" s="18"/>
      <c r="O21" s="18"/>
      <c r="P21" s="935" t="s">
        <v>1556</v>
      </c>
      <c r="Q21" s="18"/>
      <c r="R21" s="18"/>
      <c r="S21" s="18"/>
      <c r="T21" s="18"/>
      <c r="U21" s="18"/>
      <c r="V21" s="18"/>
      <c r="W21" s="18"/>
      <c r="X21" s="18"/>
      <c r="Y21" s="18"/>
      <c r="Z21" s="18"/>
      <c r="AA21" s="18"/>
      <c r="AB21" s="18"/>
      <c r="AC21" s="18"/>
      <c r="AD21" s="20"/>
      <c r="AE21" s="2390" t="str">
        <f>IFERROR(IF(VLOOKUP($AE$6,自己評価書!$B$35:$FY492,107,FALSE)="○","■","□"),"□")</f>
        <v>□</v>
      </c>
      <c r="AF21" s="2391"/>
      <c r="AG21" s="2391"/>
      <c r="AH21" s="2391"/>
      <c r="AI21" s="2391"/>
      <c r="AJ21" s="2391"/>
      <c r="AK21" s="2391"/>
      <c r="AL21" s="2392"/>
      <c r="AM21" s="2390" t="str">
        <f>IFERROR(IF(VLOOKUP($AM$6,自己評価書!$B$35:$FY492,107,FALSE)="○","■","□"),"□")</f>
        <v>□</v>
      </c>
      <c r="AN21" s="2391"/>
      <c r="AO21" s="2391"/>
      <c r="AP21" s="2391"/>
      <c r="AQ21" s="2391"/>
      <c r="AR21" s="2391"/>
      <c r="AS21" s="2391"/>
      <c r="AT21" s="2392"/>
      <c r="AU21" s="2390" t="str">
        <f>IFERROR(IF(VLOOKUP($AU$6,自己評価書!$B$35:$FY492,107,FALSE)="○","■","□"),"□")</f>
        <v>□</v>
      </c>
      <c r="AV21" s="2391"/>
      <c r="AW21" s="2391"/>
      <c r="AX21" s="2391"/>
      <c r="AY21" s="2391"/>
      <c r="AZ21" s="2391"/>
      <c r="BA21" s="2391"/>
      <c r="BB21" s="2392"/>
      <c r="BC21" s="2390" t="str">
        <f>IFERROR(IF(VLOOKUP($BC$6,自己評価書!$B$35:$FY492,107,FALSE)="○","■","□"),"□")</f>
        <v>□</v>
      </c>
      <c r="BD21" s="2391"/>
      <c r="BE21" s="2391"/>
      <c r="BF21" s="2391"/>
      <c r="BG21" s="2391"/>
      <c r="BH21" s="2391"/>
      <c r="BI21" s="2391"/>
      <c r="BJ21" s="2392"/>
      <c r="BK21" s="2390" t="str">
        <f>IFERROR(IF(VLOOKUP($BK$6,自己評価書!$B$35:$FY492,107,FALSE)="○","■","□"),"□")</f>
        <v>□</v>
      </c>
      <c r="BL21" s="2391"/>
      <c r="BM21" s="2391"/>
      <c r="BN21" s="2391"/>
      <c r="BO21" s="2391"/>
      <c r="BP21" s="2391"/>
      <c r="BQ21" s="2391"/>
      <c r="BR21" s="2392"/>
      <c r="BS21" s="210"/>
      <c r="BV21" s="129"/>
      <c r="BW21" s="210"/>
      <c r="BX21" s="403"/>
    </row>
    <row r="22" spans="1:76" ht="13.5" customHeight="1">
      <c r="A22" s="1694"/>
      <c r="B22" s="945"/>
      <c r="C22" s="923"/>
      <c r="D22" s="923"/>
      <c r="E22" s="946"/>
      <c r="F22" s="188"/>
      <c r="G22" s="18"/>
      <c r="H22" s="20"/>
      <c r="I22" s="36"/>
      <c r="J22" s="18"/>
      <c r="K22" s="18"/>
      <c r="L22" s="18"/>
      <c r="M22" s="934" t="s">
        <v>1189</v>
      </c>
      <c r="N22" s="935"/>
      <c r="O22" s="935"/>
      <c r="P22" s="935"/>
      <c r="Q22" s="935"/>
      <c r="R22" s="935"/>
      <c r="S22" s="838"/>
      <c r="T22" s="838"/>
      <c r="U22" s="838"/>
      <c r="V22" s="838"/>
      <c r="W22" s="838"/>
      <c r="X22" s="838"/>
      <c r="Y22" s="838"/>
      <c r="Z22" s="838"/>
      <c r="AA22" s="838"/>
      <c r="AB22" s="838"/>
      <c r="AC22" s="838"/>
      <c r="AD22" s="181"/>
      <c r="AE22" s="2390" t="str">
        <f>IFERROR(IF(VLOOKUP($AE$6,自己評価書!$B$35:$FY492,108,FALSE)="○","■","□"),"□")</f>
        <v>□</v>
      </c>
      <c r="AF22" s="2391"/>
      <c r="AG22" s="2391"/>
      <c r="AH22" s="2391"/>
      <c r="AI22" s="2391"/>
      <c r="AJ22" s="2391"/>
      <c r="AK22" s="2391"/>
      <c r="AL22" s="2392"/>
      <c r="AM22" s="2390" t="str">
        <f>IFERROR(IF(VLOOKUP($AM$6,自己評価書!$B$35:$FY492,108,FALSE)="○","■","□"),"□")</f>
        <v>□</v>
      </c>
      <c r="AN22" s="2391"/>
      <c r="AO22" s="2391"/>
      <c r="AP22" s="2391"/>
      <c r="AQ22" s="2391"/>
      <c r="AR22" s="2391"/>
      <c r="AS22" s="2391"/>
      <c r="AT22" s="2392"/>
      <c r="AU22" s="2390" t="str">
        <f>IFERROR(IF(VLOOKUP($AU$6,自己評価書!$B$35:$FY492,108,FALSE)="○","■","□"),"□")</f>
        <v>□</v>
      </c>
      <c r="AV22" s="2391"/>
      <c r="AW22" s="2391"/>
      <c r="AX22" s="2391"/>
      <c r="AY22" s="2391"/>
      <c r="AZ22" s="2391"/>
      <c r="BA22" s="2391"/>
      <c r="BB22" s="2392"/>
      <c r="BC22" s="2390" t="str">
        <f>IFERROR(IF(VLOOKUP($BC$6,自己評価書!$B$35:$FY492,108,FALSE)="○","■","□"),"□")</f>
        <v>□</v>
      </c>
      <c r="BD22" s="2391"/>
      <c r="BE22" s="2391"/>
      <c r="BF22" s="2391"/>
      <c r="BG22" s="2391"/>
      <c r="BH22" s="2391"/>
      <c r="BI22" s="2391"/>
      <c r="BJ22" s="2392"/>
      <c r="BK22" s="2390" t="str">
        <f>IFERROR(IF(VLOOKUP($BK$6,自己評価書!$B$35:$FY492,108,FALSE)="○","■","□"),"□")</f>
        <v>□</v>
      </c>
      <c r="BL22" s="2391"/>
      <c r="BM22" s="2391"/>
      <c r="BN22" s="2391"/>
      <c r="BO22" s="2391"/>
      <c r="BP22" s="2391"/>
      <c r="BQ22" s="2391"/>
      <c r="BR22" s="2392"/>
      <c r="BS22" s="210"/>
      <c r="BV22" s="129"/>
      <c r="BW22" s="210"/>
      <c r="BX22" s="403"/>
    </row>
    <row r="23" spans="1:76" ht="13.5" customHeight="1">
      <c r="A23" s="1694"/>
      <c r="B23" s="909"/>
      <c r="C23" s="925"/>
      <c r="D23" s="925"/>
      <c r="E23" s="910"/>
      <c r="F23" s="188"/>
      <c r="G23" s="18"/>
      <c r="H23" s="20"/>
      <c r="I23" s="210"/>
      <c r="L23" s="129"/>
      <c r="M23" s="882" t="s">
        <v>1191</v>
      </c>
      <c r="N23" s="883"/>
      <c r="O23" s="883"/>
      <c r="P23" s="883"/>
      <c r="Q23" s="883"/>
      <c r="R23" s="883"/>
      <c r="S23" s="113"/>
      <c r="T23" s="113"/>
      <c r="U23" s="113"/>
      <c r="V23" s="113"/>
      <c r="W23" s="113"/>
      <c r="X23" s="113"/>
      <c r="Y23" s="113"/>
      <c r="Z23" s="113"/>
      <c r="AA23" s="113"/>
      <c r="AB23" s="113"/>
      <c r="AC23" s="113"/>
      <c r="AD23" s="179"/>
      <c r="AE23" s="2390" t="str">
        <f>IFERROR(IF(VLOOKUP($AE$6,自己評価書!$B$35:$FY492,109,FALSE)="○","■","□"),"□")</f>
        <v>□</v>
      </c>
      <c r="AF23" s="2391"/>
      <c r="AG23" s="2391"/>
      <c r="AH23" s="2391"/>
      <c r="AI23" s="2391"/>
      <c r="AJ23" s="2391"/>
      <c r="AK23" s="2391"/>
      <c r="AL23" s="2392"/>
      <c r="AM23" s="2390" t="str">
        <f>IFERROR(IF(VLOOKUP($AM$6,自己評価書!$B$35:$FY492,109,FALSE)="○","■","□"),"□")</f>
        <v>□</v>
      </c>
      <c r="AN23" s="2391"/>
      <c r="AO23" s="2391"/>
      <c r="AP23" s="2391"/>
      <c r="AQ23" s="2391"/>
      <c r="AR23" s="2391"/>
      <c r="AS23" s="2391"/>
      <c r="AT23" s="2392"/>
      <c r="AU23" s="2390" t="str">
        <f>IFERROR(IF(VLOOKUP($AU$6,自己評価書!$B$35:$FY492,109,FALSE)="○","■","□"),"□")</f>
        <v>□</v>
      </c>
      <c r="AV23" s="2391"/>
      <c r="AW23" s="2391"/>
      <c r="AX23" s="2391"/>
      <c r="AY23" s="2391"/>
      <c r="AZ23" s="2391"/>
      <c r="BA23" s="2391"/>
      <c r="BB23" s="2392"/>
      <c r="BC23" s="2390" t="str">
        <f>IFERROR(IF(VLOOKUP($BC$6,自己評価書!$B$35:$FY492,109,FALSE)="○","■","□"),"□")</f>
        <v>□</v>
      </c>
      <c r="BD23" s="2391"/>
      <c r="BE23" s="2391"/>
      <c r="BF23" s="2391"/>
      <c r="BG23" s="2391"/>
      <c r="BH23" s="2391"/>
      <c r="BI23" s="2391"/>
      <c r="BJ23" s="2392"/>
      <c r="BK23" s="2390" t="str">
        <f>IFERROR(IF(VLOOKUP($BK$6,自己評価書!$B$35:$FY492,109,FALSE)="○","■","□"),"□")</f>
        <v>□</v>
      </c>
      <c r="BL23" s="2391"/>
      <c r="BM23" s="2391"/>
      <c r="BN23" s="2391"/>
      <c r="BO23" s="2391"/>
      <c r="BP23" s="2391"/>
      <c r="BQ23" s="2391"/>
      <c r="BR23" s="2392"/>
      <c r="BS23" s="210"/>
      <c r="BV23" s="129"/>
      <c r="BW23" s="210"/>
      <c r="BX23" s="403"/>
    </row>
    <row r="24" spans="1:76" ht="13.5" customHeight="1">
      <c r="A24" s="1694"/>
      <c r="B24" s="909"/>
      <c r="C24" s="925"/>
      <c r="D24" s="925"/>
      <c r="E24" s="910"/>
      <c r="F24" s="206"/>
      <c r="G24" s="201"/>
      <c r="H24" s="202"/>
      <c r="I24" s="490"/>
      <c r="J24" s="40"/>
      <c r="K24" s="40"/>
      <c r="L24" s="626"/>
      <c r="M24" s="934" t="s">
        <v>1192</v>
      </c>
      <c r="N24" s="935"/>
      <c r="O24" s="935" t="s">
        <v>1553</v>
      </c>
      <c r="P24" s="935"/>
      <c r="Q24" s="935"/>
      <c r="R24" s="935"/>
      <c r="S24" s="838"/>
      <c r="T24" s="838"/>
      <c r="U24" s="838"/>
      <c r="V24" s="838"/>
      <c r="W24" s="838"/>
      <c r="X24" s="838"/>
      <c r="Y24" s="838"/>
      <c r="Z24" s="838"/>
      <c r="AA24" s="838"/>
      <c r="AB24" s="838"/>
      <c r="AC24" s="838"/>
      <c r="AD24" s="181"/>
      <c r="AE24" s="2390" t="str">
        <f>IFERROR(IF(VLOOKUP($AE$6,自己評価書!$B$35:$FY492,110,FALSE)="○","■","□"),"□")</f>
        <v>□</v>
      </c>
      <c r="AF24" s="2391"/>
      <c r="AG24" s="2391"/>
      <c r="AH24" s="2391"/>
      <c r="AI24" s="2391"/>
      <c r="AJ24" s="2391"/>
      <c r="AK24" s="2391"/>
      <c r="AL24" s="2392"/>
      <c r="AM24" s="2390" t="str">
        <f>IFERROR(IF(VLOOKUP($AM$6,自己評価書!$B$35:$FY492,110,FALSE)="○","■","□"),"□")</f>
        <v>□</v>
      </c>
      <c r="AN24" s="2391"/>
      <c r="AO24" s="2391"/>
      <c r="AP24" s="2391"/>
      <c r="AQ24" s="2391"/>
      <c r="AR24" s="2391"/>
      <c r="AS24" s="2391"/>
      <c r="AT24" s="2392"/>
      <c r="AU24" s="2390" t="str">
        <f>IFERROR(IF(VLOOKUP($AU$6,自己評価書!$B$35:$FY492,110,FALSE)="○","■","□"),"□")</f>
        <v>□</v>
      </c>
      <c r="AV24" s="2391"/>
      <c r="AW24" s="2391"/>
      <c r="AX24" s="2391"/>
      <c r="AY24" s="2391"/>
      <c r="AZ24" s="2391"/>
      <c r="BA24" s="2391"/>
      <c r="BB24" s="2392"/>
      <c r="BC24" s="2390" t="str">
        <f>IFERROR(IF(VLOOKUP($BC$6,自己評価書!$B$35:$FY492,110,FALSE)="○","■","□"),"□")</f>
        <v>□</v>
      </c>
      <c r="BD24" s="2391"/>
      <c r="BE24" s="2391"/>
      <c r="BF24" s="2391"/>
      <c r="BG24" s="2391"/>
      <c r="BH24" s="2391"/>
      <c r="BI24" s="2391"/>
      <c r="BJ24" s="2392"/>
      <c r="BK24" s="2390" t="str">
        <f>IFERROR(IF(VLOOKUP($BK$6,自己評価書!$B$35:$FY492,110,FALSE)="○","■","□"),"□")</f>
        <v>□</v>
      </c>
      <c r="BL24" s="2391"/>
      <c r="BM24" s="2391"/>
      <c r="BN24" s="2391"/>
      <c r="BO24" s="2391"/>
      <c r="BP24" s="2391"/>
      <c r="BQ24" s="2391"/>
      <c r="BR24" s="2392"/>
      <c r="BS24" s="210"/>
      <c r="BV24" s="129"/>
      <c r="BW24" s="210"/>
      <c r="BX24" s="403"/>
    </row>
    <row r="25" spans="1:76" ht="14.25" thickBot="1">
      <c r="A25" s="1695"/>
      <c r="B25" s="149"/>
      <c r="C25" s="150"/>
      <c r="D25" s="150"/>
      <c r="E25" s="215"/>
      <c r="F25" s="2025" t="s">
        <v>1061</v>
      </c>
      <c r="G25" s="1742"/>
      <c r="H25" s="1742"/>
      <c r="I25" s="1742"/>
      <c r="J25" s="1742"/>
      <c r="K25" s="1742"/>
      <c r="L25" s="1742"/>
      <c r="M25" s="1742"/>
      <c r="N25" s="1742"/>
      <c r="O25" s="1742"/>
      <c r="P25" s="1742"/>
      <c r="Q25" s="1742"/>
      <c r="R25" s="1742"/>
      <c r="S25" s="1742"/>
      <c r="T25" s="1742"/>
      <c r="U25" s="1742"/>
      <c r="V25" s="1742"/>
      <c r="W25" s="1742"/>
      <c r="X25" s="1742"/>
      <c r="Y25" s="1742"/>
      <c r="Z25" s="1742"/>
      <c r="AA25" s="1742"/>
      <c r="AB25" s="1741" t="s">
        <v>1062</v>
      </c>
      <c r="AC25" s="1742"/>
      <c r="AD25" s="1743"/>
      <c r="AE25" s="1741" t="s">
        <v>1123</v>
      </c>
      <c r="AF25" s="1742"/>
      <c r="AG25" s="1742"/>
      <c r="AH25" s="1742"/>
      <c r="AI25" s="1742"/>
      <c r="AJ25" s="1742"/>
      <c r="AK25" s="1742"/>
      <c r="AL25" s="1742"/>
      <c r="AM25" s="1742"/>
      <c r="AN25" s="1742"/>
      <c r="AO25" s="1742"/>
      <c r="AP25" s="1742"/>
      <c r="AQ25" s="1742"/>
      <c r="AR25" s="1742"/>
      <c r="AS25" s="1742"/>
      <c r="AT25" s="1742"/>
      <c r="AU25" s="1742"/>
      <c r="AV25" s="1742"/>
      <c r="AW25" s="1742"/>
      <c r="AX25" s="1742"/>
      <c r="AY25" s="1742"/>
      <c r="AZ25" s="1742"/>
      <c r="BA25" s="1742"/>
      <c r="BB25" s="1742"/>
      <c r="BC25" s="1742"/>
      <c r="BD25" s="1742"/>
      <c r="BE25" s="1742"/>
      <c r="BF25" s="1742"/>
      <c r="BG25" s="1742"/>
      <c r="BH25" s="1742"/>
      <c r="BI25" s="1742"/>
      <c r="BJ25" s="1742"/>
      <c r="BK25" s="1742"/>
      <c r="BL25" s="1742"/>
      <c r="BM25" s="1742"/>
      <c r="BN25" s="1742"/>
      <c r="BO25" s="1742"/>
      <c r="BP25" s="1742"/>
      <c r="BQ25" s="1742"/>
      <c r="BR25" s="1743"/>
      <c r="BS25" s="156"/>
      <c r="BT25" s="154"/>
      <c r="BU25" s="150"/>
      <c r="BV25" s="151"/>
      <c r="BW25" s="156"/>
      <c r="BX25" s="157"/>
    </row>
    <row r="33" spans="46:46">
      <c r="AT33" s="226"/>
    </row>
  </sheetData>
  <sheetProtection algorithmName="SHA-512" hashValue="u3z/ztvrIyQ2hPmP0d7r6HnZ/Pw7JaB7QJcA2JN5EadwYb3EkEGBHHhC0faiiXT+D0XPIFRrvEB00Zxoutsixg==" saltValue="hcz5Agqonhy4wYvuKgCbIw==" spinCount="100000" sheet="1" objects="1" scenarios="1"/>
  <mergeCells count="133">
    <mergeCell ref="AM24:AT24"/>
    <mergeCell ref="AU24:BB24"/>
    <mergeCell ref="BC24:BJ24"/>
    <mergeCell ref="AM20:AT20"/>
    <mergeCell ref="AU20:BB20"/>
    <mergeCell ref="BC20:BJ20"/>
    <mergeCell ref="BK20:BR20"/>
    <mergeCell ref="AM16:AT16"/>
    <mergeCell ref="AU16:BB16"/>
    <mergeCell ref="BC16:BJ16"/>
    <mergeCell ref="BK16:BR16"/>
    <mergeCell ref="AE16:AL16"/>
    <mergeCell ref="I17:L17"/>
    <mergeCell ref="AE17:AL17"/>
    <mergeCell ref="AM17:AT17"/>
    <mergeCell ref="AU17:BB17"/>
    <mergeCell ref="BC17:BJ17"/>
    <mergeCell ref="BK17:BR17"/>
    <mergeCell ref="AM21:AT21"/>
    <mergeCell ref="AU21:BB21"/>
    <mergeCell ref="BC21:BJ21"/>
    <mergeCell ref="AE20:AL20"/>
    <mergeCell ref="AE19:AL19"/>
    <mergeCell ref="AM19:AT19"/>
    <mergeCell ref="AU19:BB19"/>
    <mergeCell ref="BC19:BJ19"/>
    <mergeCell ref="BK19:BR19"/>
    <mergeCell ref="AE18:AL18"/>
    <mergeCell ref="AM18:AT18"/>
    <mergeCell ref="AU18:BB18"/>
    <mergeCell ref="BC18:BJ18"/>
    <mergeCell ref="BK18:BR18"/>
    <mergeCell ref="B10:E10"/>
    <mergeCell ref="AE11:AL12"/>
    <mergeCell ref="AM11:AT12"/>
    <mergeCell ref="AU11:BB12"/>
    <mergeCell ref="BC11:BJ12"/>
    <mergeCell ref="BK11:BR12"/>
    <mergeCell ref="AB25:AD25"/>
    <mergeCell ref="AE25:BR25"/>
    <mergeCell ref="F25:AA25"/>
    <mergeCell ref="BK23:BR23"/>
    <mergeCell ref="AE24:AL24"/>
    <mergeCell ref="BK24:BR24"/>
    <mergeCell ref="AE23:AL23"/>
    <mergeCell ref="AM23:AT23"/>
    <mergeCell ref="AU23:BB23"/>
    <mergeCell ref="BC23:BJ23"/>
    <mergeCell ref="BK21:BR21"/>
    <mergeCell ref="AE22:AL22"/>
    <mergeCell ref="AM22:AT22"/>
    <mergeCell ref="AU22:BB22"/>
    <mergeCell ref="BC22:BJ22"/>
    <mergeCell ref="BK22:BR22"/>
    <mergeCell ref="I21:L21"/>
    <mergeCell ref="AE21:AL21"/>
    <mergeCell ref="AU14:BB14"/>
    <mergeCell ref="BC14:BJ14"/>
    <mergeCell ref="BK14:BR14"/>
    <mergeCell ref="F13:H13"/>
    <mergeCell ref="I13:L13"/>
    <mergeCell ref="AE13:AL13"/>
    <mergeCell ref="AM13:AT13"/>
    <mergeCell ref="AU13:BB13"/>
    <mergeCell ref="BC13:BJ13"/>
    <mergeCell ref="A9:A25"/>
    <mergeCell ref="F9:H9"/>
    <mergeCell ref="I9:L9"/>
    <mergeCell ref="AE9:AL9"/>
    <mergeCell ref="AM9:AT9"/>
    <mergeCell ref="BK10:BR10"/>
    <mergeCell ref="BW10:BX11"/>
    <mergeCell ref="AU9:BB9"/>
    <mergeCell ref="BC9:BJ9"/>
    <mergeCell ref="BK9:BR9"/>
    <mergeCell ref="AE10:AL10"/>
    <mergeCell ref="AM10:AT10"/>
    <mergeCell ref="AU10:BB10"/>
    <mergeCell ref="BC10:BJ10"/>
    <mergeCell ref="AE15:AL15"/>
    <mergeCell ref="AM15:AT15"/>
    <mergeCell ref="AU15:BB15"/>
    <mergeCell ref="BC15:BJ15"/>
    <mergeCell ref="BK15:BR15"/>
    <mergeCell ref="BK13:BR13"/>
    <mergeCell ref="BW13:BX13"/>
    <mergeCell ref="F14:H14"/>
    <mergeCell ref="AE14:AL14"/>
    <mergeCell ref="AM14:AT14"/>
    <mergeCell ref="A2:O2"/>
    <mergeCell ref="P2:AO2"/>
    <mergeCell ref="B7:E7"/>
    <mergeCell ref="F7:H7"/>
    <mergeCell ref="I7:AD7"/>
    <mergeCell ref="AE5:BR5"/>
    <mergeCell ref="BS7:BV8"/>
    <mergeCell ref="BW7:BX8"/>
    <mergeCell ref="B8:E8"/>
    <mergeCell ref="F8:H8"/>
    <mergeCell ref="I8:L8"/>
    <mergeCell ref="M8:AD8"/>
    <mergeCell ref="AE6:AL6"/>
    <mergeCell ref="AM6:AT6"/>
    <mergeCell ref="AU6:BB6"/>
    <mergeCell ref="BC6:BJ6"/>
    <mergeCell ref="BK6:BR6"/>
    <mergeCell ref="AU8:BB8"/>
    <mergeCell ref="BC8:BJ8"/>
    <mergeCell ref="BK8:BR8"/>
    <mergeCell ref="BT11:BV11"/>
    <mergeCell ref="BT12:BV12"/>
    <mergeCell ref="AE7:AF7"/>
    <mergeCell ref="AG7:AH7"/>
    <mergeCell ref="AI7:AJ7"/>
    <mergeCell ref="AK7:AL7"/>
    <mergeCell ref="AM7:AN7"/>
    <mergeCell ref="AO7:AP7"/>
    <mergeCell ref="AQ7:AR7"/>
    <mergeCell ref="AS7:AT7"/>
    <mergeCell ref="AU7:AV7"/>
    <mergeCell ref="AW7:AX7"/>
    <mergeCell ref="AY7:AZ7"/>
    <mergeCell ref="BA7:BB7"/>
    <mergeCell ref="BC7:BD7"/>
    <mergeCell ref="BE7:BF7"/>
    <mergeCell ref="BG7:BH7"/>
    <mergeCell ref="BI7:BJ7"/>
    <mergeCell ref="BK7:BL7"/>
    <mergeCell ref="BM7:BN7"/>
    <mergeCell ref="BO7:BP7"/>
    <mergeCell ref="BQ7:BR7"/>
    <mergeCell ref="AE8:AL8"/>
    <mergeCell ref="AM8:AT8"/>
  </mergeCells>
  <phoneticPr fontId="3"/>
  <dataValidations count="3">
    <dataValidation type="list" showInputMessage="1" showErrorMessage="1" sqref="BS9:BS12" xr:uid="{86EED262-A246-49B2-9B1A-8A1097CFC634}">
      <formula1>"□,■"</formula1>
    </dataValidation>
    <dataValidation type="list" allowBlank="1" showInputMessage="1" showErrorMessage="1" sqref="BW13:BX13 AE10:BR10 AF13:AL15 AF21:AL23 BD17:BJ19 AE13:AE24 BL17:BR19 AF17:AL19 AN13:AT15 AV13:BB15 BD13:BJ15 BL13:BR15 AN21:AT23 AV21:BB23 BD21:BJ23 BL21:BR23 AM13:AM24 AU13:AU24 BC13:BC24 BK13:BK24 AN17:AT19 AV17:BB19" xr:uid="{203AC377-40B7-48F6-9DC0-A79966C5F4D2}">
      <formula1>"□,■"</formula1>
    </dataValidation>
    <dataValidation type="list" allowBlank="1" showInputMessage="1" showErrorMessage="1" sqref="AE8 AM8 AU8 BC8 BK8" xr:uid="{F0B6EAB1-B7A1-4162-AFE8-9F8D2E0EEC12}">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rgb="FF0070C0"/>
    <pageSetUpPr fitToPage="1"/>
  </sheetPr>
  <dimension ref="A1:AO109"/>
  <sheetViews>
    <sheetView view="pageBreakPreview" zoomScaleNormal="100" zoomScaleSheetLayoutView="100" workbookViewId="0">
      <selection activeCell="F6" sqref="F6"/>
    </sheetView>
  </sheetViews>
  <sheetFormatPr defaultRowHeight="12"/>
  <cols>
    <col min="1" max="2" width="3.625" style="391" customWidth="1"/>
    <col min="3" max="3" width="10.625" style="395" customWidth="1"/>
    <col min="4" max="4" width="16.25" style="395" customWidth="1"/>
    <col min="5" max="5" width="6.625" style="396" customWidth="1"/>
    <col min="6" max="6" width="7.625" style="396" customWidth="1"/>
    <col min="7" max="10" width="6.625" style="396" customWidth="1"/>
    <col min="11" max="11" width="7.625" style="396" customWidth="1"/>
    <col min="12" max="12" width="5.625" style="396" customWidth="1"/>
    <col min="13" max="13" width="7.625" style="396" customWidth="1"/>
    <col min="14" max="17" width="6.625" style="396" customWidth="1"/>
    <col min="18" max="18" width="7.625" style="396" customWidth="1"/>
    <col min="19" max="19" width="5.625" style="396" customWidth="1"/>
    <col min="20" max="20" width="7.625" style="396" customWidth="1"/>
    <col min="21" max="21" width="12" style="391" customWidth="1"/>
    <col min="22" max="23" width="4.625" style="391" customWidth="1"/>
    <col min="24" max="24" width="5.625" style="391" customWidth="1"/>
    <col min="25" max="25" width="6.625" style="396" customWidth="1"/>
    <col min="26" max="26" width="7.625" style="396" customWidth="1"/>
    <col min="27" max="30" width="6.625" style="396" customWidth="1"/>
    <col min="31" max="31" width="7.625" style="396" customWidth="1"/>
    <col min="32" max="32" width="5.625" style="396" customWidth="1"/>
    <col min="33" max="33" width="7.625" style="396" customWidth="1"/>
    <col min="34" max="37" width="6.625" style="396" customWidth="1"/>
    <col min="38" max="38" width="7.625" style="396" customWidth="1"/>
    <col min="39" max="39" width="5.625" style="396" customWidth="1"/>
    <col min="40" max="40" width="7.625" style="396" customWidth="1"/>
    <col min="41" max="41" width="12" style="391" customWidth="1"/>
    <col min="42" max="44" width="5.625" style="391" customWidth="1"/>
    <col min="45" max="45" width="7.25" style="391" customWidth="1"/>
    <col min="46" max="46" width="5.625" style="391" customWidth="1"/>
    <col min="47" max="47" width="7.75" style="391" customWidth="1"/>
    <col min="48" max="161" width="5.625" style="391" customWidth="1"/>
    <col min="162" max="268" width="9" style="391"/>
    <col min="269" max="270" width="3.625" style="391" customWidth="1"/>
    <col min="271" max="271" width="10.625" style="391" customWidth="1"/>
    <col min="272" max="272" width="16.25" style="391" customWidth="1"/>
    <col min="273" max="273" width="6.625" style="391" customWidth="1"/>
    <col min="274" max="274" width="7.625" style="391" customWidth="1"/>
    <col min="275" max="278" width="6.625" style="391" customWidth="1"/>
    <col min="279" max="279" width="7.625" style="391" customWidth="1"/>
    <col min="280" max="280" width="5.625" style="391" customWidth="1"/>
    <col min="281" max="281" width="7.625" style="391" customWidth="1"/>
    <col min="282" max="282" width="12.625" style="391" customWidth="1"/>
    <col min="283" max="286" width="6.625" style="391" customWidth="1"/>
    <col min="287" max="287" width="7.625" style="391" customWidth="1"/>
    <col min="288" max="288" width="5.625" style="391" customWidth="1"/>
    <col min="289" max="289" width="7.625" style="391" customWidth="1"/>
    <col min="290" max="290" width="12.5" style="391" customWidth="1"/>
    <col min="291" max="295" width="4.625" style="391" customWidth="1"/>
    <col min="296" max="296" width="7.25" style="391" customWidth="1"/>
    <col min="297" max="417" width="5.625" style="391" customWidth="1"/>
    <col min="418" max="524" width="9" style="391"/>
    <col min="525" max="526" width="3.625" style="391" customWidth="1"/>
    <col min="527" max="527" width="10.625" style="391" customWidth="1"/>
    <col min="528" max="528" width="16.25" style="391" customWidth="1"/>
    <col min="529" max="529" width="6.625" style="391" customWidth="1"/>
    <col min="530" max="530" width="7.625" style="391" customWidth="1"/>
    <col min="531" max="534" width="6.625" style="391" customWidth="1"/>
    <col min="535" max="535" width="7.625" style="391" customWidth="1"/>
    <col min="536" max="536" width="5.625" style="391" customWidth="1"/>
    <col min="537" max="537" width="7.625" style="391" customWidth="1"/>
    <col min="538" max="538" width="12.625" style="391" customWidth="1"/>
    <col min="539" max="542" width="6.625" style="391" customWidth="1"/>
    <col min="543" max="543" width="7.625" style="391" customWidth="1"/>
    <col min="544" max="544" width="5.625" style="391" customWidth="1"/>
    <col min="545" max="545" width="7.625" style="391" customWidth="1"/>
    <col min="546" max="546" width="12.5" style="391" customWidth="1"/>
    <col min="547" max="551" width="4.625" style="391" customWidth="1"/>
    <col min="552" max="552" width="7.25" style="391" customWidth="1"/>
    <col min="553" max="673" width="5.625" style="391" customWidth="1"/>
    <col min="674" max="780" width="9" style="391"/>
    <col min="781" max="782" width="3.625" style="391" customWidth="1"/>
    <col min="783" max="783" width="10.625" style="391" customWidth="1"/>
    <col min="784" max="784" width="16.25" style="391" customWidth="1"/>
    <col min="785" max="785" width="6.625" style="391" customWidth="1"/>
    <col min="786" max="786" width="7.625" style="391" customWidth="1"/>
    <col min="787" max="790" width="6.625" style="391" customWidth="1"/>
    <col min="791" max="791" width="7.625" style="391" customWidth="1"/>
    <col min="792" max="792" width="5.625" style="391" customWidth="1"/>
    <col min="793" max="793" width="7.625" style="391" customWidth="1"/>
    <col min="794" max="794" width="12.625" style="391" customWidth="1"/>
    <col min="795" max="798" width="6.625" style="391" customWidth="1"/>
    <col min="799" max="799" width="7.625" style="391" customWidth="1"/>
    <col min="800" max="800" width="5.625" style="391" customWidth="1"/>
    <col min="801" max="801" width="7.625" style="391" customWidth="1"/>
    <col min="802" max="802" width="12.5" style="391" customWidth="1"/>
    <col min="803" max="807" width="4.625" style="391" customWidth="1"/>
    <col min="808" max="808" width="7.25" style="391" customWidth="1"/>
    <col min="809" max="929" width="5.625" style="391" customWidth="1"/>
    <col min="930" max="1036" width="9" style="391"/>
    <col min="1037" max="1038" width="3.625" style="391" customWidth="1"/>
    <col min="1039" max="1039" width="10.625" style="391" customWidth="1"/>
    <col min="1040" max="1040" width="16.25" style="391" customWidth="1"/>
    <col min="1041" max="1041" width="6.625" style="391" customWidth="1"/>
    <col min="1042" max="1042" width="7.625" style="391" customWidth="1"/>
    <col min="1043" max="1046" width="6.625" style="391" customWidth="1"/>
    <col min="1047" max="1047" width="7.625" style="391" customWidth="1"/>
    <col min="1048" max="1048" width="5.625" style="391" customWidth="1"/>
    <col min="1049" max="1049" width="7.625" style="391" customWidth="1"/>
    <col min="1050" max="1050" width="12.625" style="391" customWidth="1"/>
    <col min="1051" max="1054" width="6.625" style="391" customWidth="1"/>
    <col min="1055" max="1055" width="7.625" style="391" customWidth="1"/>
    <col min="1056" max="1056" width="5.625" style="391" customWidth="1"/>
    <col min="1057" max="1057" width="7.625" style="391" customWidth="1"/>
    <col min="1058" max="1058" width="12.5" style="391" customWidth="1"/>
    <col min="1059" max="1063" width="4.625" style="391" customWidth="1"/>
    <col min="1064" max="1064" width="7.25" style="391" customWidth="1"/>
    <col min="1065" max="1185" width="5.625" style="391" customWidth="1"/>
    <col min="1186" max="1292" width="9" style="391"/>
    <col min="1293" max="1294" width="3.625" style="391" customWidth="1"/>
    <col min="1295" max="1295" width="10.625" style="391" customWidth="1"/>
    <col min="1296" max="1296" width="16.25" style="391" customWidth="1"/>
    <col min="1297" max="1297" width="6.625" style="391" customWidth="1"/>
    <col min="1298" max="1298" width="7.625" style="391" customWidth="1"/>
    <col min="1299" max="1302" width="6.625" style="391" customWidth="1"/>
    <col min="1303" max="1303" width="7.625" style="391" customWidth="1"/>
    <col min="1304" max="1304" width="5.625" style="391" customWidth="1"/>
    <col min="1305" max="1305" width="7.625" style="391" customWidth="1"/>
    <col min="1306" max="1306" width="12.625" style="391" customWidth="1"/>
    <col min="1307" max="1310" width="6.625" style="391" customWidth="1"/>
    <col min="1311" max="1311" width="7.625" style="391" customWidth="1"/>
    <col min="1312" max="1312" width="5.625" style="391" customWidth="1"/>
    <col min="1313" max="1313" width="7.625" style="391" customWidth="1"/>
    <col min="1314" max="1314" width="12.5" style="391" customWidth="1"/>
    <col min="1315" max="1319" width="4.625" style="391" customWidth="1"/>
    <col min="1320" max="1320" width="7.25" style="391" customWidth="1"/>
    <col min="1321" max="1441" width="5.625" style="391" customWidth="1"/>
    <col min="1442" max="1548" width="9" style="391"/>
    <col min="1549" max="1550" width="3.625" style="391" customWidth="1"/>
    <col min="1551" max="1551" width="10.625" style="391" customWidth="1"/>
    <col min="1552" max="1552" width="16.25" style="391" customWidth="1"/>
    <col min="1553" max="1553" width="6.625" style="391" customWidth="1"/>
    <col min="1554" max="1554" width="7.625" style="391" customWidth="1"/>
    <col min="1555" max="1558" width="6.625" style="391" customWidth="1"/>
    <col min="1559" max="1559" width="7.625" style="391" customWidth="1"/>
    <col min="1560" max="1560" width="5.625" style="391" customWidth="1"/>
    <col min="1561" max="1561" width="7.625" style="391" customWidth="1"/>
    <col min="1562" max="1562" width="12.625" style="391" customWidth="1"/>
    <col min="1563" max="1566" width="6.625" style="391" customWidth="1"/>
    <col min="1567" max="1567" width="7.625" style="391" customWidth="1"/>
    <col min="1568" max="1568" width="5.625" style="391" customWidth="1"/>
    <col min="1569" max="1569" width="7.625" style="391" customWidth="1"/>
    <col min="1570" max="1570" width="12.5" style="391" customWidth="1"/>
    <col min="1571" max="1575" width="4.625" style="391" customWidth="1"/>
    <col min="1576" max="1576" width="7.25" style="391" customWidth="1"/>
    <col min="1577" max="1697" width="5.625" style="391" customWidth="1"/>
    <col min="1698" max="1804" width="9" style="391"/>
    <col min="1805" max="1806" width="3.625" style="391" customWidth="1"/>
    <col min="1807" max="1807" width="10.625" style="391" customWidth="1"/>
    <col min="1808" max="1808" width="16.25" style="391" customWidth="1"/>
    <col min="1809" max="1809" width="6.625" style="391" customWidth="1"/>
    <col min="1810" max="1810" width="7.625" style="391" customWidth="1"/>
    <col min="1811" max="1814" width="6.625" style="391" customWidth="1"/>
    <col min="1815" max="1815" width="7.625" style="391" customWidth="1"/>
    <col min="1816" max="1816" width="5.625" style="391" customWidth="1"/>
    <col min="1817" max="1817" width="7.625" style="391" customWidth="1"/>
    <col min="1818" max="1818" width="12.625" style="391" customWidth="1"/>
    <col min="1819" max="1822" width="6.625" style="391" customWidth="1"/>
    <col min="1823" max="1823" width="7.625" style="391" customWidth="1"/>
    <col min="1824" max="1824" width="5.625" style="391" customWidth="1"/>
    <col min="1825" max="1825" width="7.625" style="391" customWidth="1"/>
    <col min="1826" max="1826" width="12.5" style="391" customWidth="1"/>
    <col min="1827" max="1831" width="4.625" style="391" customWidth="1"/>
    <col min="1832" max="1832" width="7.25" style="391" customWidth="1"/>
    <col min="1833" max="1953" width="5.625" style="391" customWidth="1"/>
    <col min="1954" max="2060" width="9" style="391"/>
    <col min="2061" max="2062" width="3.625" style="391" customWidth="1"/>
    <col min="2063" max="2063" width="10.625" style="391" customWidth="1"/>
    <col min="2064" max="2064" width="16.25" style="391" customWidth="1"/>
    <col min="2065" max="2065" width="6.625" style="391" customWidth="1"/>
    <col min="2066" max="2066" width="7.625" style="391" customWidth="1"/>
    <col min="2067" max="2070" width="6.625" style="391" customWidth="1"/>
    <col min="2071" max="2071" width="7.625" style="391" customWidth="1"/>
    <col min="2072" max="2072" width="5.625" style="391" customWidth="1"/>
    <col min="2073" max="2073" width="7.625" style="391" customWidth="1"/>
    <col min="2074" max="2074" width="12.625" style="391" customWidth="1"/>
    <col min="2075" max="2078" width="6.625" style="391" customWidth="1"/>
    <col min="2079" max="2079" width="7.625" style="391" customWidth="1"/>
    <col min="2080" max="2080" width="5.625" style="391" customWidth="1"/>
    <col min="2081" max="2081" width="7.625" style="391" customWidth="1"/>
    <col min="2082" max="2082" width="12.5" style="391" customWidth="1"/>
    <col min="2083" max="2087" width="4.625" style="391" customWidth="1"/>
    <col min="2088" max="2088" width="7.25" style="391" customWidth="1"/>
    <col min="2089" max="2209" width="5.625" style="391" customWidth="1"/>
    <col min="2210" max="2316" width="9" style="391"/>
    <col min="2317" max="2318" width="3.625" style="391" customWidth="1"/>
    <col min="2319" max="2319" width="10.625" style="391" customWidth="1"/>
    <col min="2320" max="2320" width="16.25" style="391" customWidth="1"/>
    <col min="2321" max="2321" width="6.625" style="391" customWidth="1"/>
    <col min="2322" max="2322" width="7.625" style="391" customWidth="1"/>
    <col min="2323" max="2326" width="6.625" style="391" customWidth="1"/>
    <col min="2327" max="2327" width="7.625" style="391" customWidth="1"/>
    <col min="2328" max="2328" width="5.625" style="391" customWidth="1"/>
    <col min="2329" max="2329" width="7.625" style="391" customWidth="1"/>
    <col min="2330" max="2330" width="12.625" style="391" customWidth="1"/>
    <col min="2331" max="2334" width="6.625" style="391" customWidth="1"/>
    <col min="2335" max="2335" width="7.625" style="391" customWidth="1"/>
    <col min="2336" max="2336" width="5.625" style="391" customWidth="1"/>
    <col min="2337" max="2337" width="7.625" style="391" customWidth="1"/>
    <col min="2338" max="2338" width="12.5" style="391" customWidth="1"/>
    <col min="2339" max="2343" width="4.625" style="391" customWidth="1"/>
    <col min="2344" max="2344" width="7.25" style="391" customWidth="1"/>
    <col min="2345" max="2465" width="5.625" style="391" customWidth="1"/>
    <col min="2466" max="2572" width="9" style="391"/>
    <col min="2573" max="2574" width="3.625" style="391" customWidth="1"/>
    <col min="2575" max="2575" width="10.625" style="391" customWidth="1"/>
    <col min="2576" max="2576" width="16.25" style="391" customWidth="1"/>
    <col min="2577" max="2577" width="6.625" style="391" customWidth="1"/>
    <col min="2578" max="2578" width="7.625" style="391" customWidth="1"/>
    <col min="2579" max="2582" width="6.625" style="391" customWidth="1"/>
    <col min="2583" max="2583" width="7.625" style="391" customWidth="1"/>
    <col min="2584" max="2584" width="5.625" style="391" customWidth="1"/>
    <col min="2585" max="2585" width="7.625" style="391" customWidth="1"/>
    <col min="2586" max="2586" width="12.625" style="391" customWidth="1"/>
    <col min="2587" max="2590" width="6.625" style="391" customWidth="1"/>
    <col min="2591" max="2591" width="7.625" style="391" customWidth="1"/>
    <col min="2592" max="2592" width="5.625" style="391" customWidth="1"/>
    <col min="2593" max="2593" width="7.625" style="391" customWidth="1"/>
    <col min="2594" max="2594" width="12.5" style="391" customWidth="1"/>
    <col min="2595" max="2599" width="4.625" style="391" customWidth="1"/>
    <col min="2600" max="2600" width="7.25" style="391" customWidth="1"/>
    <col min="2601" max="2721" width="5.625" style="391" customWidth="1"/>
    <col min="2722" max="2828" width="9" style="391"/>
    <col min="2829" max="2830" width="3.625" style="391" customWidth="1"/>
    <col min="2831" max="2831" width="10.625" style="391" customWidth="1"/>
    <col min="2832" max="2832" width="16.25" style="391" customWidth="1"/>
    <col min="2833" max="2833" width="6.625" style="391" customWidth="1"/>
    <col min="2834" max="2834" width="7.625" style="391" customWidth="1"/>
    <col min="2835" max="2838" width="6.625" style="391" customWidth="1"/>
    <col min="2839" max="2839" width="7.625" style="391" customWidth="1"/>
    <col min="2840" max="2840" width="5.625" style="391" customWidth="1"/>
    <col min="2841" max="2841" width="7.625" style="391" customWidth="1"/>
    <col min="2842" max="2842" width="12.625" style="391" customWidth="1"/>
    <col min="2843" max="2846" width="6.625" style="391" customWidth="1"/>
    <col min="2847" max="2847" width="7.625" style="391" customWidth="1"/>
    <col min="2848" max="2848" width="5.625" style="391" customWidth="1"/>
    <col min="2849" max="2849" width="7.625" style="391" customWidth="1"/>
    <col min="2850" max="2850" width="12.5" style="391" customWidth="1"/>
    <col min="2851" max="2855" width="4.625" style="391" customWidth="1"/>
    <col min="2856" max="2856" width="7.25" style="391" customWidth="1"/>
    <col min="2857" max="2977" width="5.625" style="391" customWidth="1"/>
    <col min="2978" max="3084" width="9" style="391"/>
    <col min="3085" max="3086" width="3.625" style="391" customWidth="1"/>
    <col min="3087" max="3087" width="10.625" style="391" customWidth="1"/>
    <col min="3088" max="3088" width="16.25" style="391" customWidth="1"/>
    <col min="3089" max="3089" width="6.625" style="391" customWidth="1"/>
    <col min="3090" max="3090" width="7.625" style="391" customWidth="1"/>
    <col min="3091" max="3094" width="6.625" style="391" customWidth="1"/>
    <col min="3095" max="3095" width="7.625" style="391" customWidth="1"/>
    <col min="3096" max="3096" width="5.625" style="391" customWidth="1"/>
    <col min="3097" max="3097" width="7.625" style="391" customWidth="1"/>
    <col min="3098" max="3098" width="12.625" style="391" customWidth="1"/>
    <col min="3099" max="3102" width="6.625" style="391" customWidth="1"/>
    <col min="3103" max="3103" width="7.625" style="391" customWidth="1"/>
    <col min="3104" max="3104" width="5.625" style="391" customWidth="1"/>
    <col min="3105" max="3105" width="7.625" style="391" customWidth="1"/>
    <col min="3106" max="3106" width="12.5" style="391" customWidth="1"/>
    <col min="3107" max="3111" width="4.625" style="391" customWidth="1"/>
    <col min="3112" max="3112" width="7.25" style="391" customWidth="1"/>
    <col min="3113" max="3233" width="5.625" style="391" customWidth="1"/>
    <col min="3234" max="3340" width="9" style="391"/>
    <col min="3341" max="3342" width="3.625" style="391" customWidth="1"/>
    <col min="3343" max="3343" width="10.625" style="391" customWidth="1"/>
    <col min="3344" max="3344" width="16.25" style="391" customWidth="1"/>
    <col min="3345" max="3345" width="6.625" style="391" customWidth="1"/>
    <col min="3346" max="3346" width="7.625" style="391" customWidth="1"/>
    <col min="3347" max="3350" width="6.625" style="391" customWidth="1"/>
    <col min="3351" max="3351" width="7.625" style="391" customWidth="1"/>
    <col min="3352" max="3352" width="5.625" style="391" customWidth="1"/>
    <col min="3353" max="3353" width="7.625" style="391" customWidth="1"/>
    <col min="3354" max="3354" width="12.625" style="391" customWidth="1"/>
    <col min="3355" max="3358" width="6.625" style="391" customWidth="1"/>
    <col min="3359" max="3359" width="7.625" style="391" customWidth="1"/>
    <col min="3360" max="3360" width="5.625" style="391" customWidth="1"/>
    <col min="3361" max="3361" width="7.625" style="391" customWidth="1"/>
    <col min="3362" max="3362" width="12.5" style="391" customWidth="1"/>
    <col min="3363" max="3367" width="4.625" style="391" customWidth="1"/>
    <col min="3368" max="3368" width="7.25" style="391" customWidth="1"/>
    <col min="3369" max="3489" width="5.625" style="391" customWidth="1"/>
    <col min="3490" max="3596" width="9" style="391"/>
    <col min="3597" max="3598" width="3.625" style="391" customWidth="1"/>
    <col min="3599" max="3599" width="10.625" style="391" customWidth="1"/>
    <col min="3600" max="3600" width="16.25" style="391" customWidth="1"/>
    <col min="3601" max="3601" width="6.625" style="391" customWidth="1"/>
    <col min="3602" max="3602" width="7.625" style="391" customWidth="1"/>
    <col min="3603" max="3606" width="6.625" style="391" customWidth="1"/>
    <col min="3607" max="3607" width="7.625" style="391" customWidth="1"/>
    <col min="3608" max="3608" width="5.625" style="391" customWidth="1"/>
    <col min="3609" max="3609" width="7.625" style="391" customWidth="1"/>
    <col min="3610" max="3610" width="12.625" style="391" customWidth="1"/>
    <col min="3611" max="3614" width="6.625" style="391" customWidth="1"/>
    <col min="3615" max="3615" width="7.625" style="391" customWidth="1"/>
    <col min="3616" max="3616" width="5.625" style="391" customWidth="1"/>
    <col min="3617" max="3617" width="7.625" style="391" customWidth="1"/>
    <col min="3618" max="3618" width="12.5" style="391" customWidth="1"/>
    <col min="3619" max="3623" width="4.625" style="391" customWidth="1"/>
    <col min="3624" max="3624" width="7.25" style="391" customWidth="1"/>
    <col min="3625" max="3745" width="5.625" style="391" customWidth="1"/>
    <col min="3746" max="3852" width="9" style="391"/>
    <col min="3853" max="3854" width="3.625" style="391" customWidth="1"/>
    <col min="3855" max="3855" width="10.625" style="391" customWidth="1"/>
    <col min="3856" max="3856" width="16.25" style="391" customWidth="1"/>
    <col min="3857" max="3857" width="6.625" style="391" customWidth="1"/>
    <col min="3858" max="3858" width="7.625" style="391" customWidth="1"/>
    <col min="3859" max="3862" width="6.625" style="391" customWidth="1"/>
    <col min="3863" max="3863" width="7.625" style="391" customWidth="1"/>
    <col min="3864" max="3864" width="5.625" style="391" customWidth="1"/>
    <col min="3865" max="3865" width="7.625" style="391" customWidth="1"/>
    <col min="3866" max="3866" width="12.625" style="391" customWidth="1"/>
    <col min="3867" max="3870" width="6.625" style="391" customWidth="1"/>
    <col min="3871" max="3871" width="7.625" style="391" customWidth="1"/>
    <col min="3872" max="3872" width="5.625" style="391" customWidth="1"/>
    <col min="3873" max="3873" width="7.625" style="391" customWidth="1"/>
    <col min="3874" max="3874" width="12.5" style="391" customWidth="1"/>
    <col min="3875" max="3879" width="4.625" style="391" customWidth="1"/>
    <col min="3880" max="3880" width="7.25" style="391" customWidth="1"/>
    <col min="3881" max="4001" width="5.625" style="391" customWidth="1"/>
    <col min="4002" max="4108" width="9" style="391"/>
    <col min="4109" max="4110" width="3.625" style="391" customWidth="1"/>
    <col min="4111" max="4111" width="10.625" style="391" customWidth="1"/>
    <col min="4112" max="4112" width="16.25" style="391" customWidth="1"/>
    <col min="4113" max="4113" width="6.625" style="391" customWidth="1"/>
    <col min="4114" max="4114" width="7.625" style="391" customWidth="1"/>
    <col min="4115" max="4118" width="6.625" style="391" customWidth="1"/>
    <col min="4119" max="4119" width="7.625" style="391" customWidth="1"/>
    <col min="4120" max="4120" width="5.625" style="391" customWidth="1"/>
    <col min="4121" max="4121" width="7.625" style="391" customWidth="1"/>
    <col min="4122" max="4122" width="12.625" style="391" customWidth="1"/>
    <col min="4123" max="4126" width="6.625" style="391" customWidth="1"/>
    <col min="4127" max="4127" width="7.625" style="391" customWidth="1"/>
    <col min="4128" max="4128" width="5.625" style="391" customWidth="1"/>
    <col min="4129" max="4129" width="7.625" style="391" customWidth="1"/>
    <col min="4130" max="4130" width="12.5" style="391" customWidth="1"/>
    <col min="4131" max="4135" width="4.625" style="391" customWidth="1"/>
    <col min="4136" max="4136" width="7.25" style="391" customWidth="1"/>
    <col min="4137" max="4257" width="5.625" style="391" customWidth="1"/>
    <col min="4258" max="4364" width="9" style="391"/>
    <col min="4365" max="4366" width="3.625" style="391" customWidth="1"/>
    <col min="4367" max="4367" width="10.625" style="391" customWidth="1"/>
    <col min="4368" max="4368" width="16.25" style="391" customWidth="1"/>
    <col min="4369" max="4369" width="6.625" style="391" customWidth="1"/>
    <col min="4370" max="4370" width="7.625" style="391" customWidth="1"/>
    <col min="4371" max="4374" width="6.625" style="391" customWidth="1"/>
    <col min="4375" max="4375" width="7.625" style="391" customWidth="1"/>
    <col min="4376" max="4376" width="5.625" style="391" customWidth="1"/>
    <col min="4377" max="4377" width="7.625" style="391" customWidth="1"/>
    <col min="4378" max="4378" width="12.625" style="391" customWidth="1"/>
    <col min="4379" max="4382" width="6.625" style="391" customWidth="1"/>
    <col min="4383" max="4383" width="7.625" style="391" customWidth="1"/>
    <col min="4384" max="4384" width="5.625" style="391" customWidth="1"/>
    <col min="4385" max="4385" width="7.625" style="391" customWidth="1"/>
    <col min="4386" max="4386" width="12.5" style="391" customWidth="1"/>
    <col min="4387" max="4391" width="4.625" style="391" customWidth="1"/>
    <col min="4392" max="4392" width="7.25" style="391" customWidth="1"/>
    <col min="4393" max="4513" width="5.625" style="391" customWidth="1"/>
    <col min="4514" max="4620" width="9" style="391"/>
    <col min="4621" max="4622" width="3.625" style="391" customWidth="1"/>
    <col min="4623" max="4623" width="10.625" style="391" customWidth="1"/>
    <col min="4624" max="4624" width="16.25" style="391" customWidth="1"/>
    <col min="4625" max="4625" width="6.625" style="391" customWidth="1"/>
    <col min="4626" max="4626" width="7.625" style="391" customWidth="1"/>
    <col min="4627" max="4630" width="6.625" style="391" customWidth="1"/>
    <col min="4631" max="4631" width="7.625" style="391" customWidth="1"/>
    <col min="4632" max="4632" width="5.625" style="391" customWidth="1"/>
    <col min="4633" max="4633" width="7.625" style="391" customWidth="1"/>
    <col min="4634" max="4634" width="12.625" style="391" customWidth="1"/>
    <col min="4635" max="4638" width="6.625" style="391" customWidth="1"/>
    <col min="4639" max="4639" width="7.625" style="391" customWidth="1"/>
    <col min="4640" max="4640" width="5.625" style="391" customWidth="1"/>
    <col min="4641" max="4641" width="7.625" style="391" customWidth="1"/>
    <col min="4642" max="4642" width="12.5" style="391" customWidth="1"/>
    <col min="4643" max="4647" width="4.625" style="391" customWidth="1"/>
    <col min="4648" max="4648" width="7.25" style="391" customWidth="1"/>
    <col min="4649" max="4769" width="5.625" style="391" customWidth="1"/>
    <col min="4770" max="4876" width="9" style="391"/>
    <col min="4877" max="4878" width="3.625" style="391" customWidth="1"/>
    <col min="4879" max="4879" width="10.625" style="391" customWidth="1"/>
    <col min="4880" max="4880" width="16.25" style="391" customWidth="1"/>
    <col min="4881" max="4881" width="6.625" style="391" customWidth="1"/>
    <col min="4882" max="4882" width="7.625" style="391" customWidth="1"/>
    <col min="4883" max="4886" width="6.625" style="391" customWidth="1"/>
    <col min="4887" max="4887" width="7.625" style="391" customWidth="1"/>
    <col min="4888" max="4888" width="5.625" style="391" customWidth="1"/>
    <col min="4889" max="4889" width="7.625" style="391" customWidth="1"/>
    <col min="4890" max="4890" width="12.625" style="391" customWidth="1"/>
    <col min="4891" max="4894" width="6.625" style="391" customWidth="1"/>
    <col min="4895" max="4895" width="7.625" style="391" customWidth="1"/>
    <col min="4896" max="4896" width="5.625" style="391" customWidth="1"/>
    <col min="4897" max="4897" width="7.625" style="391" customWidth="1"/>
    <col min="4898" max="4898" width="12.5" style="391" customWidth="1"/>
    <col min="4899" max="4903" width="4.625" style="391" customWidth="1"/>
    <col min="4904" max="4904" width="7.25" style="391" customWidth="1"/>
    <col min="4905" max="5025" width="5.625" style="391" customWidth="1"/>
    <col min="5026" max="5132" width="9" style="391"/>
    <col min="5133" max="5134" width="3.625" style="391" customWidth="1"/>
    <col min="5135" max="5135" width="10.625" style="391" customWidth="1"/>
    <col min="5136" max="5136" width="16.25" style="391" customWidth="1"/>
    <col min="5137" max="5137" width="6.625" style="391" customWidth="1"/>
    <col min="5138" max="5138" width="7.625" style="391" customWidth="1"/>
    <col min="5139" max="5142" width="6.625" style="391" customWidth="1"/>
    <col min="5143" max="5143" width="7.625" style="391" customWidth="1"/>
    <col min="5144" max="5144" width="5.625" style="391" customWidth="1"/>
    <col min="5145" max="5145" width="7.625" style="391" customWidth="1"/>
    <col min="5146" max="5146" width="12.625" style="391" customWidth="1"/>
    <col min="5147" max="5150" width="6.625" style="391" customWidth="1"/>
    <col min="5151" max="5151" width="7.625" style="391" customWidth="1"/>
    <col min="5152" max="5152" width="5.625" style="391" customWidth="1"/>
    <col min="5153" max="5153" width="7.625" style="391" customWidth="1"/>
    <col min="5154" max="5154" width="12.5" style="391" customWidth="1"/>
    <col min="5155" max="5159" width="4.625" style="391" customWidth="1"/>
    <col min="5160" max="5160" width="7.25" style="391" customWidth="1"/>
    <col min="5161" max="5281" width="5.625" style="391" customWidth="1"/>
    <col min="5282" max="5388" width="9" style="391"/>
    <col min="5389" max="5390" width="3.625" style="391" customWidth="1"/>
    <col min="5391" max="5391" width="10.625" style="391" customWidth="1"/>
    <col min="5392" max="5392" width="16.25" style="391" customWidth="1"/>
    <col min="5393" max="5393" width="6.625" style="391" customWidth="1"/>
    <col min="5394" max="5394" width="7.625" style="391" customWidth="1"/>
    <col min="5395" max="5398" width="6.625" style="391" customWidth="1"/>
    <col min="5399" max="5399" width="7.625" style="391" customWidth="1"/>
    <col min="5400" max="5400" width="5.625" style="391" customWidth="1"/>
    <col min="5401" max="5401" width="7.625" style="391" customWidth="1"/>
    <col min="5402" max="5402" width="12.625" style="391" customWidth="1"/>
    <col min="5403" max="5406" width="6.625" style="391" customWidth="1"/>
    <col min="5407" max="5407" width="7.625" style="391" customWidth="1"/>
    <col min="5408" max="5408" width="5.625" style="391" customWidth="1"/>
    <col min="5409" max="5409" width="7.625" style="391" customWidth="1"/>
    <col min="5410" max="5410" width="12.5" style="391" customWidth="1"/>
    <col min="5411" max="5415" width="4.625" style="391" customWidth="1"/>
    <col min="5416" max="5416" width="7.25" style="391" customWidth="1"/>
    <col min="5417" max="5537" width="5.625" style="391" customWidth="1"/>
    <col min="5538" max="5644" width="9" style="391"/>
    <col min="5645" max="5646" width="3.625" style="391" customWidth="1"/>
    <col min="5647" max="5647" width="10.625" style="391" customWidth="1"/>
    <col min="5648" max="5648" width="16.25" style="391" customWidth="1"/>
    <col min="5649" max="5649" width="6.625" style="391" customWidth="1"/>
    <col min="5650" max="5650" width="7.625" style="391" customWidth="1"/>
    <col min="5651" max="5654" width="6.625" style="391" customWidth="1"/>
    <col min="5655" max="5655" width="7.625" style="391" customWidth="1"/>
    <col min="5656" max="5656" width="5.625" style="391" customWidth="1"/>
    <col min="5657" max="5657" width="7.625" style="391" customWidth="1"/>
    <col min="5658" max="5658" width="12.625" style="391" customWidth="1"/>
    <col min="5659" max="5662" width="6.625" style="391" customWidth="1"/>
    <col min="5663" max="5663" width="7.625" style="391" customWidth="1"/>
    <col min="5664" max="5664" width="5.625" style="391" customWidth="1"/>
    <col min="5665" max="5665" width="7.625" style="391" customWidth="1"/>
    <col min="5666" max="5666" width="12.5" style="391" customWidth="1"/>
    <col min="5667" max="5671" width="4.625" style="391" customWidth="1"/>
    <col min="5672" max="5672" width="7.25" style="391" customWidth="1"/>
    <col min="5673" max="5793" width="5.625" style="391" customWidth="1"/>
    <col min="5794" max="5900" width="9" style="391"/>
    <col min="5901" max="5902" width="3.625" style="391" customWidth="1"/>
    <col min="5903" max="5903" width="10.625" style="391" customWidth="1"/>
    <col min="5904" max="5904" width="16.25" style="391" customWidth="1"/>
    <col min="5905" max="5905" width="6.625" style="391" customWidth="1"/>
    <col min="5906" max="5906" width="7.625" style="391" customWidth="1"/>
    <col min="5907" max="5910" width="6.625" style="391" customWidth="1"/>
    <col min="5911" max="5911" width="7.625" style="391" customWidth="1"/>
    <col min="5912" max="5912" width="5.625" style="391" customWidth="1"/>
    <col min="5913" max="5913" width="7.625" style="391" customWidth="1"/>
    <col min="5914" max="5914" width="12.625" style="391" customWidth="1"/>
    <col min="5915" max="5918" width="6.625" style="391" customWidth="1"/>
    <col min="5919" max="5919" width="7.625" style="391" customWidth="1"/>
    <col min="5920" max="5920" width="5.625" style="391" customWidth="1"/>
    <col min="5921" max="5921" width="7.625" style="391" customWidth="1"/>
    <col min="5922" max="5922" width="12.5" style="391" customWidth="1"/>
    <col min="5923" max="5927" width="4.625" style="391" customWidth="1"/>
    <col min="5928" max="5928" width="7.25" style="391" customWidth="1"/>
    <col min="5929" max="6049" width="5.625" style="391" customWidth="1"/>
    <col min="6050" max="6156" width="9" style="391"/>
    <col min="6157" max="6158" width="3.625" style="391" customWidth="1"/>
    <col min="6159" max="6159" width="10.625" style="391" customWidth="1"/>
    <col min="6160" max="6160" width="16.25" style="391" customWidth="1"/>
    <col min="6161" max="6161" width="6.625" style="391" customWidth="1"/>
    <col min="6162" max="6162" width="7.625" style="391" customWidth="1"/>
    <col min="6163" max="6166" width="6.625" style="391" customWidth="1"/>
    <col min="6167" max="6167" width="7.625" style="391" customWidth="1"/>
    <col min="6168" max="6168" width="5.625" style="391" customWidth="1"/>
    <col min="6169" max="6169" width="7.625" style="391" customWidth="1"/>
    <col min="6170" max="6170" width="12.625" style="391" customWidth="1"/>
    <col min="6171" max="6174" width="6.625" style="391" customWidth="1"/>
    <col min="6175" max="6175" width="7.625" style="391" customWidth="1"/>
    <col min="6176" max="6176" width="5.625" style="391" customWidth="1"/>
    <col min="6177" max="6177" width="7.625" style="391" customWidth="1"/>
    <col min="6178" max="6178" width="12.5" style="391" customWidth="1"/>
    <col min="6179" max="6183" width="4.625" style="391" customWidth="1"/>
    <col min="6184" max="6184" width="7.25" style="391" customWidth="1"/>
    <col min="6185" max="6305" width="5.625" style="391" customWidth="1"/>
    <col min="6306" max="6412" width="9" style="391"/>
    <col min="6413" max="6414" width="3.625" style="391" customWidth="1"/>
    <col min="6415" max="6415" width="10.625" style="391" customWidth="1"/>
    <col min="6416" max="6416" width="16.25" style="391" customWidth="1"/>
    <col min="6417" max="6417" width="6.625" style="391" customWidth="1"/>
    <col min="6418" max="6418" width="7.625" style="391" customWidth="1"/>
    <col min="6419" max="6422" width="6.625" style="391" customWidth="1"/>
    <col min="6423" max="6423" width="7.625" style="391" customWidth="1"/>
    <col min="6424" max="6424" width="5.625" style="391" customWidth="1"/>
    <col min="6425" max="6425" width="7.625" style="391" customWidth="1"/>
    <col min="6426" max="6426" width="12.625" style="391" customWidth="1"/>
    <col min="6427" max="6430" width="6.625" style="391" customWidth="1"/>
    <col min="6431" max="6431" width="7.625" style="391" customWidth="1"/>
    <col min="6432" max="6432" width="5.625" style="391" customWidth="1"/>
    <col min="6433" max="6433" width="7.625" style="391" customWidth="1"/>
    <col min="6434" max="6434" width="12.5" style="391" customWidth="1"/>
    <col min="6435" max="6439" width="4.625" style="391" customWidth="1"/>
    <col min="6440" max="6440" width="7.25" style="391" customWidth="1"/>
    <col min="6441" max="6561" width="5.625" style="391" customWidth="1"/>
    <col min="6562" max="6668" width="9" style="391"/>
    <col min="6669" max="6670" width="3.625" style="391" customWidth="1"/>
    <col min="6671" max="6671" width="10.625" style="391" customWidth="1"/>
    <col min="6672" max="6672" width="16.25" style="391" customWidth="1"/>
    <col min="6673" max="6673" width="6.625" style="391" customWidth="1"/>
    <col min="6674" max="6674" width="7.625" style="391" customWidth="1"/>
    <col min="6675" max="6678" width="6.625" style="391" customWidth="1"/>
    <col min="6679" max="6679" width="7.625" style="391" customWidth="1"/>
    <col min="6680" max="6680" width="5.625" style="391" customWidth="1"/>
    <col min="6681" max="6681" width="7.625" style="391" customWidth="1"/>
    <col min="6682" max="6682" width="12.625" style="391" customWidth="1"/>
    <col min="6683" max="6686" width="6.625" style="391" customWidth="1"/>
    <col min="6687" max="6687" width="7.625" style="391" customWidth="1"/>
    <col min="6688" max="6688" width="5.625" style="391" customWidth="1"/>
    <col min="6689" max="6689" width="7.625" style="391" customWidth="1"/>
    <col min="6690" max="6690" width="12.5" style="391" customWidth="1"/>
    <col min="6691" max="6695" width="4.625" style="391" customWidth="1"/>
    <col min="6696" max="6696" width="7.25" style="391" customWidth="1"/>
    <col min="6697" max="6817" width="5.625" style="391" customWidth="1"/>
    <col min="6818" max="6924" width="9" style="391"/>
    <col min="6925" max="6926" width="3.625" style="391" customWidth="1"/>
    <col min="6927" max="6927" width="10.625" style="391" customWidth="1"/>
    <col min="6928" max="6928" width="16.25" style="391" customWidth="1"/>
    <col min="6929" max="6929" width="6.625" style="391" customWidth="1"/>
    <col min="6930" max="6930" width="7.625" style="391" customWidth="1"/>
    <col min="6931" max="6934" width="6.625" style="391" customWidth="1"/>
    <col min="6935" max="6935" width="7.625" style="391" customWidth="1"/>
    <col min="6936" max="6936" width="5.625" style="391" customWidth="1"/>
    <col min="6937" max="6937" width="7.625" style="391" customWidth="1"/>
    <col min="6938" max="6938" width="12.625" style="391" customWidth="1"/>
    <col min="6939" max="6942" width="6.625" style="391" customWidth="1"/>
    <col min="6943" max="6943" width="7.625" style="391" customWidth="1"/>
    <col min="6944" max="6944" width="5.625" style="391" customWidth="1"/>
    <col min="6945" max="6945" width="7.625" style="391" customWidth="1"/>
    <col min="6946" max="6946" width="12.5" style="391" customWidth="1"/>
    <col min="6947" max="6951" width="4.625" style="391" customWidth="1"/>
    <col min="6952" max="6952" width="7.25" style="391" customWidth="1"/>
    <col min="6953" max="7073" width="5.625" style="391" customWidth="1"/>
    <col min="7074" max="7180" width="9" style="391"/>
    <col min="7181" max="7182" width="3.625" style="391" customWidth="1"/>
    <col min="7183" max="7183" width="10.625" style="391" customWidth="1"/>
    <col min="7184" max="7184" width="16.25" style="391" customWidth="1"/>
    <col min="7185" max="7185" width="6.625" style="391" customWidth="1"/>
    <col min="7186" max="7186" width="7.625" style="391" customWidth="1"/>
    <col min="7187" max="7190" width="6.625" style="391" customWidth="1"/>
    <col min="7191" max="7191" width="7.625" style="391" customWidth="1"/>
    <col min="7192" max="7192" width="5.625" style="391" customWidth="1"/>
    <col min="7193" max="7193" width="7.625" style="391" customWidth="1"/>
    <col min="7194" max="7194" width="12.625" style="391" customWidth="1"/>
    <col min="7195" max="7198" width="6.625" style="391" customWidth="1"/>
    <col min="7199" max="7199" width="7.625" style="391" customWidth="1"/>
    <col min="7200" max="7200" width="5.625" style="391" customWidth="1"/>
    <col min="7201" max="7201" width="7.625" style="391" customWidth="1"/>
    <col min="7202" max="7202" width="12.5" style="391" customWidth="1"/>
    <col min="7203" max="7207" width="4.625" style="391" customWidth="1"/>
    <col min="7208" max="7208" width="7.25" style="391" customWidth="1"/>
    <col min="7209" max="7329" width="5.625" style="391" customWidth="1"/>
    <col min="7330" max="7436" width="9" style="391"/>
    <col min="7437" max="7438" width="3.625" style="391" customWidth="1"/>
    <col min="7439" max="7439" width="10.625" style="391" customWidth="1"/>
    <col min="7440" max="7440" width="16.25" style="391" customWidth="1"/>
    <col min="7441" max="7441" width="6.625" style="391" customWidth="1"/>
    <col min="7442" max="7442" width="7.625" style="391" customWidth="1"/>
    <col min="7443" max="7446" width="6.625" style="391" customWidth="1"/>
    <col min="7447" max="7447" width="7.625" style="391" customWidth="1"/>
    <col min="7448" max="7448" width="5.625" style="391" customWidth="1"/>
    <col min="7449" max="7449" width="7.625" style="391" customWidth="1"/>
    <col min="7450" max="7450" width="12.625" style="391" customWidth="1"/>
    <col min="7451" max="7454" width="6.625" style="391" customWidth="1"/>
    <col min="7455" max="7455" width="7.625" style="391" customWidth="1"/>
    <col min="7456" max="7456" width="5.625" style="391" customWidth="1"/>
    <col min="7457" max="7457" width="7.625" style="391" customWidth="1"/>
    <col min="7458" max="7458" width="12.5" style="391" customWidth="1"/>
    <col min="7459" max="7463" width="4.625" style="391" customWidth="1"/>
    <col min="7464" max="7464" width="7.25" style="391" customWidth="1"/>
    <col min="7465" max="7585" width="5.625" style="391" customWidth="1"/>
    <col min="7586" max="7692" width="9" style="391"/>
    <col min="7693" max="7694" width="3.625" style="391" customWidth="1"/>
    <col min="7695" max="7695" width="10.625" style="391" customWidth="1"/>
    <col min="7696" max="7696" width="16.25" style="391" customWidth="1"/>
    <col min="7697" max="7697" width="6.625" style="391" customWidth="1"/>
    <col min="7698" max="7698" width="7.625" style="391" customWidth="1"/>
    <col min="7699" max="7702" width="6.625" style="391" customWidth="1"/>
    <col min="7703" max="7703" width="7.625" style="391" customWidth="1"/>
    <col min="7704" max="7704" width="5.625" style="391" customWidth="1"/>
    <col min="7705" max="7705" width="7.625" style="391" customWidth="1"/>
    <col min="7706" max="7706" width="12.625" style="391" customWidth="1"/>
    <col min="7707" max="7710" width="6.625" style="391" customWidth="1"/>
    <col min="7711" max="7711" width="7.625" style="391" customWidth="1"/>
    <col min="7712" max="7712" width="5.625" style="391" customWidth="1"/>
    <col min="7713" max="7713" width="7.625" style="391" customWidth="1"/>
    <col min="7714" max="7714" width="12.5" style="391" customWidth="1"/>
    <col min="7715" max="7719" width="4.625" style="391" customWidth="1"/>
    <col min="7720" max="7720" width="7.25" style="391" customWidth="1"/>
    <col min="7721" max="7841" width="5.625" style="391" customWidth="1"/>
    <col min="7842" max="7948" width="9" style="391"/>
    <col min="7949" max="7950" width="3.625" style="391" customWidth="1"/>
    <col min="7951" max="7951" width="10.625" style="391" customWidth="1"/>
    <col min="7952" max="7952" width="16.25" style="391" customWidth="1"/>
    <col min="7953" max="7953" width="6.625" style="391" customWidth="1"/>
    <col min="7954" max="7954" width="7.625" style="391" customWidth="1"/>
    <col min="7955" max="7958" width="6.625" style="391" customWidth="1"/>
    <col min="7959" max="7959" width="7.625" style="391" customWidth="1"/>
    <col min="7960" max="7960" width="5.625" style="391" customWidth="1"/>
    <col min="7961" max="7961" width="7.625" style="391" customWidth="1"/>
    <col min="7962" max="7962" width="12.625" style="391" customWidth="1"/>
    <col min="7963" max="7966" width="6.625" style="391" customWidth="1"/>
    <col min="7967" max="7967" width="7.625" style="391" customWidth="1"/>
    <col min="7968" max="7968" width="5.625" style="391" customWidth="1"/>
    <col min="7969" max="7969" width="7.625" style="391" customWidth="1"/>
    <col min="7970" max="7970" width="12.5" style="391" customWidth="1"/>
    <col min="7971" max="7975" width="4.625" style="391" customWidth="1"/>
    <col min="7976" max="7976" width="7.25" style="391" customWidth="1"/>
    <col min="7977" max="8097" width="5.625" style="391" customWidth="1"/>
    <col min="8098" max="8204" width="9" style="391"/>
    <col min="8205" max="8206" width="3.625" style="391" customWidth="1"/>
    <col min="8207" max="8207" width="10.625" style="391" customWidth="1"/>
    <col min="8208" max="8208" width="16.25" style="391" customWidth="1"/>
    <col min="8209" max="8209" width="6.625" style="391" customWidth="1"/>
    <col min="8210" max="8210" width="7.625" style="391" customWidth="1"/>
    <col min="8211" max="8214" width="6.625" style="391" customWidth="1"/>
    <col min="8215" max="8215" width="7.625" style="391" customWidth="1"/>
    <col min="8216" max="8216" width="5.625" style="391" customWidth="1"/>
    <col min="8217" max="8217" width="7.625" style="391" customWidth="1"/>
    <col min="8218" max="8218" width="12.625" style="391" customWidth="1"/>
    <col min="8219" max="8222" width="6.625" style="391" customWidth="1"/>
    <col min="8223" max="8223" width="7.625" style="391" customWidth="1"/>
    <col min="8224" max="8224" width="5.625" style="391" customWidth="1"/>
    <col min="8225" max="8225" width="7.625" style="391" customWidth="1"/>
    <col min="8226" max="8226" width="12.5" style="391" customWidth="1"/>
    <col min="8227" max="8231" width="4.625" style="391" customWidth="1"/>
    <col min="8232" max="8232" width="7.25" style="391" customWidth="1"/>
    <col min="8233" max="8353" width="5.625" style="391" customWidth="1"/>
    <col min="8354" max="8460" width="9" style="391"/>
    <col min="8461" max="8462" width="3.625" style="391" customWidth="1"/>
    <col min="8463" max="8463" width="10.625" style="391" customWidth="1"/>
    <col min="8464" max="8464" width="16.25" style="391" customWidth="1"/>
    <col min="8465" max="8465" width="6.625" style="391" customWidth="1"/>
    <col min="8466" max="8466" width="7.625" style="391" customWidth="1"/>
    <col min="8467" max="8470" width="6.625" style="391" customWidth="1"/>
    <col min="8471" max="8471" width="7.625" style="391" customWidth="1"/>
    <col min="8472" max="8472" width="5.625" style="391" customWidth="1"/>
    <col min="8473" max="8473" width="7.625" style="391" customWidth="1"/>
    <col min="8474" max="8474" width="12.625" style="391" customWidth="1"/>
    <col min="8475" max="8478" width="6.625" style="391" customWidth="1"/>
    <col min="8479" max="8479" width="7.625" style="391" customWidth="1"/>
    <col min="8480" max="8480" width="5.625" style="391" customWidth="1"/>
    <col min="8481" max="8481" width="7.625" style="391" customWidth="1"/>
    <col min="8482" max="8482" width="12.5" style="391" customWidth="1"/>
    <col min="8483" max="8487" width="4.625" style="391" customWidth="1"/>
    <col min="8488" max="8488" width="7.25" style="391" customWidth="1"/>
    <col min="8489" max="8609" width="5.625" style="391" customWidth="1"/>
    <col min="8610" max="8716" width="9" style="391"/>
    <col min="8717" max="8718" width="3.625" style="391" customWidth="1"/>
    <col min="8719" max="8719" width="10.625" style="391" customWidth="1"/>
    <col min="8720" max="8720" width="16.25" style="391" customWidth="1"/>
    <col min="8721" max="8721" width="6.625" style="391" customWidth="1"/>
    <col min="8722" max="8722" width="7.625" style="391" customWidth="1"/>
    <col min="8723" max="8726" width="6.625" style="391" customWidth="1"/>
    <col min="8727" max="8727" width="7.625" style="391" customWidth="1"/>
    <col min="8728" max="8728" width="5.625" style="391" customWidth="1"/>
    <col min="8729" max="8729" width="7.625" style="391" customWidth="1"/>
    <col min="8730" max="8730" width="12.625" style="391" customWidth="1"/>
    <col min="8731" max="8734" width="6.625" style="391" customWidth="1"/>
    <col min="8735" max="8735" width="7.625" style="391" customWidth="1"/>
    <col min="8736" max="8736" width="5.625" style="391" customWidth="1"/>
    <col min="8737" max="8737" width="7.625" style="391" customWidth="1"/>
    <col min="8738" max="8738" width="12.5" style="391" customWidth="1"/>
    <col min="8739" max="8743" width="4.625" style="391" customWidth="1"/>
    <col min="8744" max="8744" width="7.25" style="391" customWidth="1"/>
    <col min="8745" max="8865" width="5.625" style="391" customWidth="1"/>
    <col min="8866" max="8972" width="9" style="391"/>
    <col min="8973" max="8974" width="3.625" style="391" customWidth="1"/>
    <col min="8975" max="8975" width="10.625" style="391" customWidth="1"/>
    <col min="8976" max="8976" width="16.25" style="391" customWidth="1"/>
    <col min="8977" max="8977" width="6.625" style="391" customWidth="1"/>
    <col min="8978" max="8978" width="7.625" style="391" customWidth="1"/>
    <col min="8979" max="8982" width="6.625" style="391" customWidth="1"/>
    <col min="8983" max="8983" width="7.625" style="391" customWidth="1"/>
    <col min="8984" max="8984" width="5.625" style="391" customWidth="1"/>
    <col min="8985" max="8985" width="7.625" style="391" customWidth="1"/>
    <col min="8986" max="8986" width="12.625" style="391" customWidth="1"/>
    <col min="8987" max="8990" width="6.625" style="391" customWidth="1"/>
    <col min="8991" max="8991" width="7.625" style="391" customWidth="1"/>
    <col min="8992" max="8992" width="5.625" style="391" customWidth="1"/>
    <col min="8993" max="8993" width="7.625" style="391" customWidth="1"/>
    <col min="8994" max="8994" width="12.5" style="391" customWidth="1"/>
    <col min="8995" max="8999" width="4.625" style="391" customWidth="1"/>
    <col min="9000" max="9000" width="7.25" style="391" customWidth="1"/>
    <col min="9001" max="9121" width="5.625" style="391" customWidth="1"/>
    <col min="9122" max="9228" width="9" style="391"/>
    <col min="9229" max="9230" width="3.625" style="391" customWidth="1"/>
    <col min="9231" max="9231" width="10.625" style="391" customWidth="1"/>
    <col min="9232" max="9232" width="16.25" style="391" customWidth="1"/>
    <col min="9233" max="9233" width="6.625" style="391" customWidth="1"/>
    <col min="9234" max="9234" width="7.625" style="391" customWidth="1"/>
    <col min="9235" max="9238" width="6.625" style="391" customWidth="1"/>
    <col min="9239" max="9239" width="7.625" style="391" customWidth="1"/>
    <col min="9240" max="9240" width="5.625" style="391" customWidth="1"/>
    <col min="9241" max="9241" width="7.625" style="391" customWidth="1"/>
    <col min="9242" max="9242" width="12.625" style="391" customWidth="1"/>
    <col min="9243" max="9246" width="6.625" style="391" customWidth="1"/>
    <col min="9247" max="9247" width="7.625" style="391" customWidth="1"/>
    <col min="9248" max="9248" width="5.625" style="391" customWidth="1"/>
    <col min="9249" max="9249" width="7.625" style="391" customWidth="1"/>
    <col min="9250" max="9250" width="12.5" style="391" customWidth="1"/>
    <col min="9251" max="9255" width="4.625" style="391" customWidth="1"/>
    <col min="9256" max="9256" width="7.25" style="391" customWidth="1"/>
    <col min="9257" max="9377" width="5.625" style="391" customWidth="1"/>
    <col min="9378" max="9484" width="9" style="391"/>
    <col min="9485" max="9486" width="3.625" style="391" customWidth="1"/>
    <col min="9487" max="9487" width="10.625" style="391" customWidth="1"/>
    <col min="9488" max="9488" width="16.25" style="391" customWidth="1"/>
    <col min="9489" max="9489" width="6.625" style="391" customWidth="1"/>
    <col min="9490" max="9490" width="7.625" style="391" customWidth="1"/>
    <col min="9491" max="9494" width="6.625" style="391" customWidth="1"/>
    <col min="9495" max="9495" width="7.625" style="391" customWidth="1"/>
    <col min="9496" max="9496" width="5.625" style="391" customWidth="1"/>
    <col min="9497" max="9497" width="7.625" style="391" customWidth="1"/>
    <col min="9498" max="9498" width="12.625" style="391" customWidth="1"/>
    <col min="9499" max="9502" width="6.625" style="391" customWidth="1"/>
    <col min="9503" max="9503" width="7.625" style="391" customWidth="1"/>
    <col min="9504" max="9504" width="5.625" style="391" customWidth="1"/>
    <col min="9505" max="9505" width="7.625" style="391" customWidth="1"/>
    <col min="9506" max="9506" width="12.5" style="391" customWidth="1"/>
    <col min="9507" max="9511" width="4.625" style="391" customWidth="1"/>
    <col min="9512" max="9512" width="7.25" style="391" customWidth="1"/>
    <col min="9513" max="9633" width="5.625" style="391" customWidth="1"/>
    <col min="9634" max="9740" width="9" style="391"/>
    <col min="9741" max="9742" width="3.625" style="391" customWidth="1"/>
    <col min="9743" max="9743" width="10.625" style="391" customWidth="1"/>
    <col min="9744" max="9744" width="16.25" style="391" customWidth="1"/>
    <col min="9745" max="9745" width="6.625" style="391" customWidth="1"/>
    <col min="9746" max="9746" width="7.625" style="391" customWidth="1"/>
    <col min="9747" max="9750" width="6.625" style="391" customWidth="1"/>
    <col min="9751" max="9751" width="7.625" style="391" customWidth="1"/>
    <col min="9752" max="9752" width="5.625" style="391" customWidth="1"/>
    <col min="9753" max="9753" width="7.625" style="391" customWidth="1"/>
    <col min="9754" max="9754" width="12.625" style="391" customWidth="1"/>
    <col min="9755" max="9758" width="6.625" style="391" customWidth="1"/>
    <col min="9759" max="9759" width="7.625" style="391" customWidth="1"/>
    <col min="9760" max="9760" width="5.625" style="391" customWidth="1"/>
    <col min="9761" max="9761" width="7.625" style="391" customWidth="1"/>
    <col min="9762" max="9762" width="12.5" style="391" customWidth="1"/>
    <col min="9763" max="9767" width="4.625" style="391" customWidth="1"/>
    <col min="9768" max="9768" width="7.25" style="391" customWidth="1"/>
    <col min="9769" max="9889" width="5.625" style="391" customWidth="1"/>
    <col min="9890" max="9996" width="9" style="391"/>
    <col min="9997" max="9998" width="3.625" style="391" customWidth="1"/>
    <col min="9999" max="9999" width="10.625" style="391" customWidth="1"/>
    <col min="10000" max="10000" width="16.25" style="391" customWidth="1"/>
    <col min="10001" max="10001" width="6.625" style="391" customWidth="1"/>
    <col min="10002" max="10002" width="7.625" style="391" customWidth="1"/>
    <col min="10003" max="10006" width="6.625" style="391" customWidth="1"/>
    <col min="10007" max="10007" width="7.625" style="391" customWidth="1"/>
    <col min="10008" max="10008" width="5.625" style="391" customWidth="1"/>
    <col min="10009" max="10009" width="7.625" style="391" customWidth="1"/>
    <col min="10010" max="10010" width="12.625" style="391" customWidth="1"/>
    <col min="10011" max="10014" width="6.625" style="391" customWidth="1"/>
    <col min="10015" max="10015" width="7.625" style="391" customWidth="1"/>
    <col min="10016" max="10016" width="5.625" style="391" customWidth="1"/>
    <col min="10017" max="10017" width="7.625" style="391" customWidth="1"/>
    <col min="10018" max="10018" width="12.5" style="391" customWidth="1"/>
    <col min="10019" max="10023" width="4.625" style="391" customWidth="1"/>
    <col min="10024" max="10024" width="7.25" style="391" customWidth="1"/>
    <col min="10025" max="10145" width="5.625" style="391" customWidth="1"/>
    <col min="10146" max="10252" width="9" style="391"/>
    <col min="10253" max="10254" width="3.625" style="391" customWidth="1"/>
    <col min="10255" max="10255" width="10.625" style="391" customWidth="1"/>
    <col min="10256" max="10256" width="16.25" style="391" customWidth="1"/>
    <col min="10257" max="10257" width="6.625" style="391" customWidth="1"/>
    <col min="10258" max="10258" width="7.625" style="391" customWidth="1"/>
    <col min="10259" max="10262" width="6.625" style="391" customWidth="1"/>
    <col min="10263" max="10263" width="7.625" style="391" customWidth="1"/>
    <col min="10264" max="10264" width="5.625" style="391" customWidth="1"/>
    <col min="10265" max="10265" width="7.625" style="391" customWidth="1"/>
    <col min="10266" max="10266" width="12.625" style="391" customWidth="1"/>
    <col min="10267" max="10270" width="6.625" style="391" customWidth="1"/>
    <col min="10271" max="10271" width="7.625" style="391" customWidth="1"/>
    <col min="10272" max="10272" width="5.625" style="391" customWidth="1"/>
    <col min="10273" max="10273" width="7.625" style="391" customWidth="1"/>
    <col min="10274" max="10274" width="12.5" style="391" customWidth="1"/>
    <col min="10275" max="10279" width="4.625" style="391" customWidth="1"/>
    <col min="10280" max="10280" width="7.25" style="391" customWidth="1"/>
    <col min="10281" max="10401" width="5.625" style="391" customWidth="1"/>
    <col min="10402" max="10508" width="9" style="391"/>
    <col min="10509" max="10510" width="3.625" style="391" customWidth="1"/>
    <col min="10511" max="10511" width="10.625" style="391" customWidth="1"/>
    <col min="10512" max="10512" width="16.25" style="391" customWidth="1"/>
    <col min="10513" max="10513" width="6.625" style="391" customWidth="1"/>
    <col min="10514" max="10514" width="7.625" style="391" customWidth="1"/>
    <col min="10515" max="10518" width="6.625" style="391" customWidth="1"/>
    <col min="10519" max="10519" width="7.625" style="391" customWidth="1"/>
    <col min="10520" max="10520" width="5.625" style="391" customWidth="1"/>
    <col min="10521" max="10521" width="7.625" style="391" customWidth="1"/>
    <col min="10522" max="10522" width="12.625" style="391" customWidth="1"/>
    <col min="10523" max="10526" width="6.625" style="391" customWidth="1"/>
    <col min="10527" max="10527" width="7.625" style="391" customWidth="1"/>
    <col min="10528" max="10528" width="5.625" style="391" customWidth="1"/>
    <col min="10529" max="10529" width="7.625" style="391" customWidth="1"/>
    <col min="10530" max="10530" width="12.5" style="391" customWidth="1"/>
    <col min="10531" max="10535" width="4.625" style="391" customWidth="1"/>
    <col min="10536" max="10536" width="7.25" style="391" customWidth="1"/>
    <col min="10537" max="10657" width="5.625" style="391" customWidth="1"/>
    <col min="10658" max="10764" width="9" style="391"/>
    <col min="10765" max="10766" width="3.625" style="391" customWidth="1"/>
    <col min="10767" max="10767" width="10.625" style="391" customWidth="1"/>
    <col min="10768" max="10768" width="16.25" style="391" customWidth="1"/>
    <col min="10769" max="10769" width="6.625" style="391" customWidth="1"/>
    <col min="10770" max="10770" width="7.625" style="391" customWidth="1"/>
    <col min="10771" max="10774" width="6.625" style="391" customWidth="1"/>
    <col min="10775" max="10775" width="7.625" style="391" customWidth="1"/>
    <col min="10776" max="10776" width="5.625" style="391" customWidth="1"/>
    <col min="10777" max="10777" width="7.625" style="391" customWidth="1"/>
    <col min="10778" max="10778" width="12.625" style="391" customWidth="1"/>
    <col min="10779" max="10782" width="6.625" style="391" customWidth="1"/>
    <col min="10783" max="10783" width="7.625" style="391" customWidth="1"/>
    <col min="10784" max="10784" width="5.625" style="391" customWidth="1"/>
    <col min="10785" max="10785" width="7.625" style="391" customWidth="1"/>
    <col min="10786" max="10786" width="12.5" style="391" customWidth="1"/>
    <col min="10787" max="10791" width="4.625" style="391" customWidth="1"/>
    <col min="10792" max="10792" width="7.25" style="391" customWidth="1"/>
    <col min="10793" max="10913" width="5.625" style="391" customWidth="1"/>
    <col min="10914" max="11020" width="9" style="391"/>
    <col min="11021" max="11022" width="3.625" style="391" customWidth="1"/>
    <col min="11023" max="11023" width="10.625" style="391" customWidth="1"/>
    <col min="11024" max="11024" width="16.25" style="391" customWidth="1"/>
    <col min="11025" max="11025" width="6.625" style="391" customWidth="1"/>
    <col min="11026" max="11026" width="7.625" style="391" customWidth="1"/>
    <col min="11027" max="11030" width="6.625" style="391" customWidth="1"/>
    <col min="11031" max="11031" width="7.625" style="391" customWidth="1"/>
    <col min="11032" max="11032" width="5.625" style="391" customWidth="1"/>
    <col min="11033" max="11033" width="7.625" style="391" customWidth="1"/>
    <col min="11034" max="11034" width="12.625" style="391" customWidth="1"/>
    <col min="11035" max="11038" width="6.625" style="391" customWidth="1"/>
    <col min="11039" max="11039" width="7.625" style="391" customWidth="1"/>
    <col min="11040" max="11040" width="5.625" style="391" customWidth="1"/>
    <col min="11041" max="11041" width="7.625" style="391" customWidth="1"/>
    <col min="11042" max="11042" width="12.5" style="391" customWidth="1"/>
    <col min="11043" max="11047" width="4.625" style="391" customWidth="1"/>
    <col min="11048" max="11048" width="7.25" style="391" customWidth="1"/>
    <col min="11049" max="11169" width="5.625" style="391" customWidth="1"/>
    <col min="11170" max="11276" width="9" style="391"/>
    <col min="11277" max="11278" width="3.625" style="391" customWidth="1"/>
    <col min="11279" max="11279" width="10.625" style="391" customWidth="1"/>
    <col min="11280" max="11280" width="16.25" style="391" customWidth="1"/>
    <col min="11281" max="11281" width="6.625" style="391" customWidth="1"/>
    <col min="11282" max="11282" width="7.625" style="391" customWidth="1"/>
    <col min="11283" max="11286" width="6.625" style="391" customWidth="1"/>
    <col min="11287" max="11287" width="7.625" style="391" customWidth="1"/>
    <col min="11288" max="11288" width="5.625" style="391" customWidth="1"/>
    <col min="11289" max="11289" width="7.625" style="391" customWidth="1"/>
    <col min="11290" max="11290" width="12.625" style="391" customWidth="1"/>
    <col min="11291" max="11294" width="6.625" style="391" customWidth="1"/>
    <col min="11295" max="11295" width="7.625" style="391" customWidth="1"/>
    <col min="11296" max="11296" width="5.625" style="391" customWidth="1"/>
    <col min="11297" max="11297" width="7.625" style="391" customWidth="1"/>
    <col min="11298" max="11298" width="12.5" style="391" customWidth="1"/>
    <col min="11299" max="11303" width="4.625" style="391" customWidth="1"/>
    <col min="11304" max="11304" width="7.25" style="391" customWidth="1"/>
    <col min="11305" max="11425" width="5.625" style="391" customWidth="1"/>
    <col min="11426" max="11532" width="9" style="391"/>
    <col min="11533" max="11534" width="3.625" style="391" customWidth="1"/>
    <col min="11535" max="11535" width="10.625" style="391" customWidth="1"/>
    <col min="11536" max="11536" width="16.25" style="391" customWidth="1"/>
    <col min="11537" max="11537" width="6.625" style="391" customWidth="1"/>
    <col min="11538" max="11538" width="7.625" style="391" customWidth="1"/>
    <col min="11539" max="11542" width="6.625" style="391" customWidth="1"/>
    <col min="11543" max="11543" width="7.625" style="391" customWidth="1"/>
    <col min="11544" max="11544" width="5.625" style="391" customWidth="1"/>
    <col min="11545" max="11545" width="7.625" style="391" customWidth="1"/>
    <col min="11546" max="11546" width="12.625" style="391" customWidth="1"/>
    <col min="11547" max="11550" width="6.625" style="391" customWidth="1"/>
    <col min="11551" max="11551" width="7.625" style="391" customWidth="1"/>
    <col min="11552" max="11552" width="5.625" style="391" customWidth="1"/>
    <col min="11553" max="11553" width="7.625" style="391" customWidth="1"/>
    <col min="11554" max="11554" width="12.5" style="391" customWidth="1"/>
    <col min="11555" max="11559" width="4.625" style="391" customWidth="1"/>
    <col min="11560" max="11560" width="7.25" style="391" customWidth="1"/>
    <col min="11561" max="11681" width="5.625" style="391" customWidth="1"/>
    <col min="11682" max="11788" width="9" style="391"/>
    <col min="11789" max="11790" width="3.625" style="391" customWidth="1"/>
    <col min="11791" max="11791" width="10.625" style="391" customWidth="1"/>
    <col min="11792" max="11792" width="16.25" style="391" customWidth="1"/>
    <col min="11793" max="11793" width="6.625" style="391" customWidth="1"/>
    <col min="11794" max="11794" width="7.625" style="391" customWidth="1"/>
    <col min="11795" max="11798" width="6.625" style="391" customWidth="1"/>
    <col min="11799" max="11799" width="7.625" style="391" customWidth="1"/>
    <col min="11800" max="11800" width="5.625" style="391" customWidth="1"/>
    <col min="11801" max="11801" width="7.625" style="391" customWidth="1"/>
    <col min="11802" max="11802" width="12.625" style="391" customWidth="1"/>
    <col min="11803" max="11806" width="6.625" style="391" customWidth="1"/>
    <col min="11807" max="11807" width="7.625" style="391" customWidth="1"/>
    <col min="11808" max="11808" width="5.625" style="391" customWidth="1"/>
    <col min="11809" max="11809" width="7.625" style="391" customWidth="1"/>
    <col min="11810" max="11810" width="12.5" style="391" customWidth="1"/>
    <col min="11811" max="11815" width="4.625" style="391" customWidth="1"/>
    <col min="11816" max="11816" width="7.25" style="391" customWidth="1"/>
    <col min="11817" max="11937" width="5.625" style="391" customWidth="1"/>
    <col min="11938" max="12044" width="9" style="391"/>
    <col min="12045" max="12046" width="3.625" style="391" customWidth="1"/>
    <col min="12047" max="12047" width="10.625" style="391" customWidth="1"/>
    <col min="12048" max="12048" width="16.25" style="391" customWidth="1"/>
    <col min="12049" max="12049" width="6.625" style="391" customWidth="1"/>
    <col min="12050" max="12050" width="7.625" style="391" customWidth="1"/>
    <col min="12051" max="12054" width="6.625" style="391" customWidth="1"/>
    <col min="12055" max="12055" width="7.625" style="391" customWidth="1"/>
    <col min="12056" max="12056" width="5.625" style="391" customWidth="1"/>
    <col min="12057" max="12057" width="7.625" style="391" customWidth="1"/>
    <col min="12058" max="12058" width="12.625" style="391" customWidth="1"/>
    <col min="12059" max="12062" width="6.625" style="391" customWidth="1"/>
    <col min="12063" max="12063" width="7.625" style="391" customWidth="1"/>
    <col min="12064" max="12064" width="5.625" style="391" customWidth="1"/>
    <col min="12065" max="12065" width="7.625" style="391" customWidth="1"/>
    <col min="12066" max="12066" width="12.5" style="391" customWidth="1"/>
    <col min="12067" max="12071" width="4.625" style="391" customWidth="1"/>
    <col min="12072" max="12072" width="7.25" style="391" customWidth="1"/>
    <col min="12073" max="12193" width="5.625" style="391" customWidth="1"/>
    <col min="12194" max="12300" width="9" style="391"/>
    <col min="12301" max="12302" width="3.625" style="391" customWidth="1"/>
    <col min="12303" max="12303" width="10.625" style="391" customWidth="1"/>
    <col min="12304" max="12304" width="16.25" style="391" customWidth="1"/>
    <col min="12305" max="12305" width="6.625" style="391" customWidth="1"/>
    <col min="12306" max="12306" width="7.625" style="391" customWidth="1"/>
    <col min="12307" max="12310" width="6.625" style="391" customWidth="1"/>
    <col min="12311" max="12311" width="7.625" style="391" customWidth="1"/>
    <col min="12312" max="12312" width="5.625" style="391" customWidth="1"/>
    <col min="12313" max="12313" width="7.625" style="391" customWidth="1"/>
    <col min="12314" max="12314" width="12.625" style="391" customWidth="1"/>
    <col min="12315" max="12318" width="6.625" style="391" customWidth="1"/>
    <col min="12319" max="12319" width="7.625" style="391" customWidth="1"/>
    <col min="12320" max="12320" width="5.625" style="391" customWidth="1"/>
    <col min="12321" max="12321" width="7.625" style="391" customWidth="1"/>
    <col min="12322" max="12322" width="12.5" style="391" customWidth="1"/>
    <col min="12323" max="12327" width="4.625" style="391" customWidth="1"/>
    <col min="12328" max="12328" width="7.25" style="391" customWidth="1"/>
    <col min="12329" max="12449" width="5.625" style="391" customWidth="1"/>
    <col min="12450" max="12556" width="9" style="391"/>
    <col min="12557" max="12558" width="3.625" style="391" customWidth="1"/>
    <col min="12559" max="12559" width="10.625" style="391" customWidth="1"/>
    <col min="12560" max="12560" width="16.25" style="391" customWidth="1"/>
    <col min="12561" max="12561" width="6.625" style="391" customWidth="1"/>
    <col min="12562" max="12562" width="7.625" style="391" customWidth="1"/>
    <col min="12563" max="12566" width="6.625" style="391" customWidth="1"/>
    <col min="12567" max="12567" width="7.625" style="391" customWidth="1"/>
    <col min="12568" max="12568" width="5.625" style="391" customWidth="1"/>
    <col min="12569" max="12569" width="7.625" style="391" customWidth="1"/>
    <col min="12570" max="12570" width="12.625" style="391" customWidth="1"/>
    <col min="12571" max="12574" width="6.625" style="391" customWidth="1"/>
    <col min="12575" max="12575" width="7.625" style="391" customWidth="1"/>
    <col min="12576" max="12576" width="5.625" style="391" customWidth="1"/>
    <col min="12577" max="12577" width="7.625" style="391" customWidth="1"/>
    <col min="12578" max="12578" width="12.5" style="391" customWidth="1"/>
    <col min="12579" max="12583" width="4.625" style="391" customWidth="1"/>
    <col min="12584" max="12584" width="7.25" style="391" customWidth="1"/>
    <col min="12585" max="12705" width="5.625" style="391" customWidth="1"/>
    <col min="12706" max="12812" width="9" style="391"/>
    <col min="12813" max="12814" width="3.625" style="391" customWidth="1"/>
    <col min="12815" max="12815" width="10.625" style="391" customWidth="1"/>
    <col min="12816" max="12816" width="16.25" style="391" customWidth="1"/>
    <col min="12817" max="12817" width="6.625" style="391" customWidth="1"/>
    <col min="12818" max="12818" width="7.625" style="391" customWidth="1"/>
    <col min="12819" max="12822" width="6.625" style="391" customWidth="1"/>
    <col min="12823" max="12823" width="7.625" style="391" customWidth="1"/>
    <col min="12824" max="12824" width="5.625" style="391" customWidth="1"/>
    <col min="12825" max="12825" width="7.625" style="391" customWidth="1"/>
    <col min="12826" max="12826" width="12.625" style="391" customWidth="1"/>
    <col min="12827" max="12830" width="6.625" style="391" customWidth="1"/>
    <col min="12831" max="12831" width="7.625" style="391" customWidth="1"/>
    <col min="12832" max="12832" width="5.625" style="391" customWidth="1"/>
    <col min="12833" max="12833" width="7.625" style="391" customWidth="1"/>
    <col min="12834" max="12834" width="12.5" style="391" customWidth="1"/>
    <col min="12835" max="12839" width="4.625" style="391" customWidth="1"/>
    <col min="12840" max="12840" width="7.25" style="391" customWidth="1"/>
    <col min="12841" max="12961" width="5.625" style="391" customWidth="1"/>
    <col min="12962" max="13068" width="9" style="391"/>
    <col min="13069" max="13070" width="3.625" style="391" customWidth="1"/>
    <col min="13071" max="13071" width="10.625" style="391" customWidth="1"/>
    <col min="13072" max="13072" width="16.25" style="391" customWidth="1"/>
    <col min="13073" max="13073" width="6.625" style="391" customWidth="1"/>
    <col min="13074" max="13074" width="7.625" style="391" customWidth="1"/>
    <col min="13075" max="13078" width="6.625" style="391" customWidth="1"/>
    <col min="13079" max="13079" width="7.625" style="391" customWidth="1"/>
    <col min="13080" max="13080" width="5.625" style="391" customWidth="1"/>
    <col min="13081" max="13081" width="7.625" style="391" customWidth="1"/>
    <col min="13082" max="13082" width="12.625" style="391" customWidth="1"/>
    <col min="13083" max="13086" width="6.625" style="391" customWidth="1"/>
    <col min="13087" max="13087" width="7.625" style="391" customWidth="1"/>
    <col min="13088" max="13088" width="5.625" style="391" customWidth="1"/>
    <col min="13089" max="13089" width="7.625" style="391" customWidth="1"/>
    <col min="13090" max="13090" width="12.5" style="391" customWidth="1"/>
    <col min="13091" max="13095" width="4.625" style="391" customWidth="1"/>
    <col min="13096" max="13096" width="7.25" style="391" customWidth="1"/>
    <col min="13097" max="13217" width="5.625" style="391" customWidth="1"/>
    <col min="13218" max="13324" width="9" style="391"/>
    <col min="13325" max="13326" width="3.625" style="391" customWidth="1"/>
    <col min="13327" max="13327" width="10.625" style="391" customWidth="1"/>
    <col min="13328" max="13328" width="16.25" style="391" customWidth="1"/>
    <col min="13329" max="13329" width="6.625" style="391" customWidth="1"/>
    <col min="13330" max="13330" width="7.625" style="391" customWidth="1"/>
    <col min="13331" max="13334" width="6.625" style="391" customWidth="1"/>
    <col min="13335" max="13335" width="7.625" style="391" customWidth="1"/>
    <col min="13336" max="13336" width="5.625" style="391" customWidth="1"/>
    <col min="13337" max="13337" width="7.625" style="391" customWidth="1"/>
    <col min="13338" max="13338" width="12.625" style="391" customWidth="1"/>
    <col min="13339" max="13342" width="6.625" style="391" customWidth="1"/>
    <col min="13343" max="13343" width="7.625" style="391" customWidth="1"/>
    <col min="13344" max="13344" width="5.625" style="391" customWidth="1"/>
    <col min="13345" max="13345" width="7.625" style="391" customWidth="1"/>
    <col min="13346" max="13346" width="12.5" style="391" customWidth="1"/>
    <col min="13347" max="13351" width="4.625" style="391" customWidth="1"/>
    <col min="13352" max="13352" width="7.25" style="391" customWidth="1"/>
    <col min="13353" max="13473" width="5.625" style="391" customWidth="1"/>
    <col min="13474" max="13580" width="9" style="391"/>
    <col min="13581" max="13582" width="3.625" style="391" customWidth="1"/>
    <col min="13583" max="13583" width="10.625" style="391" customWidth="1"/>
    <col min="13584" max="13584" width="16.25" style="391" customWidth="1"/>
    <col min="13585" max="13585" width="6.625" style="391" customWidth="1"/>
    <col min="13586" max="13586" width="7.625" style="391" customWidth="1"/>
    <col min="13587" max="13590" width="6.625" style="391" customWidth="1"/>
    <col min="13591" max="13591" width="7.625" style="391" customWidth="1"/>
    <col min="13592" max="13592" width="5.625" style="391" customWidth="1"/>
    <col min="13593" max="13593" width="7.625" style="391" customWidth="1"/>
    <col min="13594" max="13594" width="12.625" style="391" customWidth="1"/>
    <col min="13595" max="13598" width="6.625" style="391" customWidth="1"/>
    <col min="13599" max="13599" width="7.625" style="391" customWidth="1"/>
    <col min="13600" max="13600" width="5.625" style="391" customWidth="1"/>
    <col min="13601" max="13601" width="7.625" style="391" customWidth="1"/>
    <col min="13602" max="13602" width="12.5" style="391" customWidth="1"/>
    <col min="13603" max="13607" width="4.625" style="391" customWidth="1"/>
    <col min="13608" max="13608" width="7.25" style="391" customWidth="1"/>
    <col min="13609" max="13729" width="5.625" style="391" customWidth="1"/>
    <col min="13730" max="13836" width="9" style="391"/>
    <col min="13837" max="13838" width="3.625" style="391" customWidth="1"/>
    <col min="13839" max="13839" width="10.625" style="391" customWidth="1"/>
    <col min="13840" max="13840" width="16.25" style="391" customWidth="1"/>
    <col min="13841" max="13841" width="6.625" style="391" customWidth="1"/>
    <col min="13842" max="13842" width="7.625" style="391" customWidth="1"/>
    <col min="13843" max="13846" width="6.625" style="391" customWidth="1"/>
    <col min="13847" max="13847" width="7.625" style="391" customWidth="1"/>
    <col min="13848" max="13848" width="5.625" style="391" customWidth="1"/>
    <col min="13849" max="13849" width="7.625" style="391" customWidth="1"/>
    <col min="13850" max="13850" width="12.625" style="391" customWidth="1"/>
    <col min="13851" max="13854" width="6.625" style="391" customWidth="1"/>
    <col min="13855" max="13855" width="7.625" style="391" customWidth="1"/>
    <col min="13856" max="13856" width="5.625" style="391" customWidth="1"/>
    <col min="13857" max="13857" width="7.625" style="391" customWidth="1"/>
    <col min="13858" max="13858" width="12.5" style="391" customWidth="1"/>
    <col min="13859" max="13863" width="4.625" style="391" customWidth="1"/>
    <col min="13864" max="13864" width="7.25" style="391" customWidth="1"/>
    <col min="13865" max="13985" width="5.625" style="391" customWidth="1"/>
    <col min="13986" max="14092" width="9" style="391"/>
    <col min="14093" max="14094" width="3.625" style="391" customWidth="1"/>
    <col min="14095" max="14095" width="10.625" style="391" customWidth="1"/>
    <col min="14096" max="14096" width="16.25" style="391" customWidth="1"/>
    <col min="14097" max="14097" width="6.625" style="391" customWidth="1"/>
    <col min="14098" max="14098" width="7.625" style="391" customWidth="1"/>
    <col min="14099" max="14102" width="6.625" style="391" customWidth="1"/>
    <col min="14103" max="14103" width="7.625" style="391" customWidth="1"/>
    <col min="14104" max="14104" width="5.625" style="391" customWidth="1"/>
    <col min="14105" max="14105" width="7.625" style="391" customWidth="1"/>
    <col min="14106" max="14106" width="12.625" style="391" customWidth="1"/>
    <col min="14107" max="14110" width="6.625" style="391" customWidth="1"/>
    <col min="14111" max="14111" width="7.625" style="391" customWidth="1"/>
    <col min="14112" max="14112" width="5.625" style="391" customWidth="1"/>
    <col min="14113" max="14113" width="7.625" style="391" customWidth="1"/>
    <col min="14114" max="14114" width="12.5" style="391" customWidth="1"/>
    <col min="14115" max="14119" width="4.625" style="391" customWidth="1"/>
    <col min="14120" max="14120" width="7.25" style="391" customWidth="1"/>
    <col min="14121" max="14241" width="5.625" style="391" customWidth="1"/>
    <col min="14242" max="14348" width="9" style="391"/>
    <col min="14349" max="14350" width="3.625" style="391" customWidth="1"/>
    <col min="14351" max="14351" width="10.625" style="391" customWidth="1"/>
    <col min="14352" max="14352" width="16.25" style="391" customWidth="1"/>
    <col min="14353" max="14353" width="6.625" style="391" customWidth="1"/>
    <col min="14354" max="14354" width="7.625" style="391" customWidth="1"/>
    <col min="14355" max="14358" width="6.625" style="391" customWidth="1"/>
    <col min="14359" max="14359" width="7.625" style="391" customWidth="1"/>
    <col min="14360" max="14360" width="5.625" style="391" customWidth="1"/>
    <col min="14361" max="14361" width="7.625" style="391" customWidth="1"/>
    <col min="14362" max="14362" width="12.625" style="391" customWidth="1"/>
    <col min="14363" max="14366" width="6.625" style="391" customWidth="1"/>
    <col min="14367" max="14367" width="7.625" style="391" customWidth="1"/>
    <col min="14368" max="14368" width="5.625" style="391" customWidth="1"/>
    <col min="14369" max="14369" width="7.625" style="391" customWidth="1"/>
    <col min="14370" max="14370" width="12.5" style="391" customWidth="1"/>
    <col min="14371" max="14375" width="4.625" style="391" customWidth="1"/>
    <col min="14376" max="14376" width="7.25" style="391" customWidth="1"/>
    <col min="14377" max="14497" width="5.625" style="391" customWidth="1"/>
    <col min="14498" max="14604" width="9" style="391"/>
    <col min="14605" max="14606" width="3.625" style="391" customWidth="1"/>
    <col min="14607" max="14607" width="10.625" style="391" customWidth="1"/>
    <col min="14608" max="14608" width="16.25" style="391" customWidth="1"/>
    <col min="14609" max="14609" width="6.625" style="391" customWidth="1"/>
    <col min="14610" max="14610" width="7.625" style="391" customWidth="1"/>
    <col min="14611" max="14614" width="6.625" style="391" customWidth="1"/>
    <col min="14615" max="14615" width="7.625" style="391" customWidth="1"/>
    <col min="14616" max="14616" width="5.625" style="391" customWidth="1"/>
    <col min="14617" max="14617" width="7.625" style="391" customWidth="1"/>
    <col min="14618" max="14618" width="12.625" style="391" customWidth="1"/>
    <col min="14619" max="14622" width="6.625" style="391" customWidth="1"/>
    <col min="14623" max="14623" width="7.625" style="391" customWidth="1"/>
    <col min="14624" max="14624" width="5.625" style="391" customWidth="1"/>
    <col min="14625" max="14625" width="7.625" style="391" customWidth="1"/>
    <col min="14626" max="14626" width="12.5" style="391" customWidth="1"/>
    <col min="14627" max="14631" width="4.625" style="391" customWidth="1"/>
    <col min="14632" max="14632" width="7.25" style="391" customWidth="1"/>
    <col min="14633" max="14753" width="5.625" style="391" customWidth="1"/>
    <col min="14754" max="14860" width="9" style="391"/>
    <col min="14861" max="14862" width="3.625" style="391" customWidth="1"/>
    <col min="14863" max="14863" width="10.625" style="391" customWidth="1"/>
    <col min="14864" max="14864" width="16.25" style="391" customWidth="1"/>
    <col min="14865" max="14865" width="6.625" style="391" customWidth="1"/>
    <col min="14866" max="14866" width="7.625" style="391" customWidth="1"/>
    <col min="14867" max="14870" width="6.625" style="391" customWidth="1"/>
    <col min="14871" max="14871" width="7.625" style="391" customWidth="1"/>
    <col min="14872" max="14872" width="5.625" style="391" customWidth="1"/>
    <col min="14873" max="14873" width="7.625" style="391" customWidth="1"/>
    <col min="14874" max="14874" width="12.625" style="391" customWidth="1"/>
    <col min="14875" max="14878" width="6.625" style="391" customWidth="1"/>
    <col min="14879" max="14879" width="7.625" style="391" customWidth="1"/>
    <col min="14880" max="14880" width="5.625" style="391" customWidth="1"/>
    <col min="14881" max="14881" width="7.625" style="391" customWidth="1"/>
    <col min="14882" max="14882" width="12.5" style="391" customWidth="1"/>
    <col min="14883" max="14887" width="4.625" style="391" customWidth="1"/>
    <col min="14888" max="14888" width="7.25" style="391" customWidth="1"/>
    <col min="14889" max="15009" width="5.625" style="391" customWidth="1"/>
    <col min="15010" max="15116" width="9" style="391"/>
    <col min="15117" max="15118" width="3.625" style="391" customWidth="1"/>
    <col min="15119" max="15119" width="10.625" style="391" customWidth="1"/>
    <col min="15120" max="15120" width="16.25" style="391" customWidth="1"/>
    <col min="15121" max="15121" width="6.625" style="391" customWidth="1"/>
    <col min="15122" max="15122" width="7.625" style="391" customWidth="1"/>
    <col min="15123" max="15126" width="6.625" style="391" customWidth="1"/>
    <col min="15127" max="15127" width="7.625" style="391" customWidth="1"/>
    <col min="15128" max="15128" width="5.625" style="391" customWidth="1"/>
    <col min="15129" max="15129" width="7.625" style="391" customWidth="1"/>
    <col min="15130" max="15130" width="12.625" style="391" customWidth="1"/>
    <col min="15131" max="15134" width="6.625" style="391" customWidth="1"/>
    <col min="15135" max="15135" width="7.625" style="391" customWidth="1"/>
    <col min="15136" max="15136" width="5.625" style="391" customWidth="1"/>
    <col min="15137" max="15137" width="7.625" style="391" customWidth="1"/>
    <col min="15138" max="15138" width="12.5" style="391" customWidth="1"/>
    <col min="15139" max="15143" width="4.625" style="391" customWidth="1"/>
    <col min="15144" max="15144" width="7.25" style="391" customWidth="1"/>
    <col min="15145" max="15265" width="5.625" style="391" customWidth="1"/>
    <col min="15266" max="15372" width="9" style="391"/>
    <col min="15373" max="15374" width="3.625" style="391" customWidth="1"/>
    <col min="15375" max="15375" width="10.625" style="391" customWidth="1"/>
    <col min="15376" max="15376" width="16.25" style="391" customWidth="1"/>
    <col min="15377" max="15377" width="6.625" style="391" customWidth="1"/>
    <col min="15378" max="15378" width="7.625" style="391" customWidth="1"/>
    <col min="15379" max="15382" width="6.625" style="391" customWidth="1"/>
    <col min="15383" max="15383" width="7.625" style="391" customWidth="1"/>
    <col min="15384" max="15384" width="5.625" style="391" customWidth="1"/>
    <col min="15385" max="15385" width="7.625" style="391" customWidth="1"/>
    <col min="15386" max="15386" width="12.625" style="391" customWidth="1"/>
    <col min="15387" max="15390" width="6.625" style="391" customWidth="1"/>
    <col min="15391" max="15391" width="7.625" style="391" customWidth="1"/>
    <col min="15392" max="15392" width="5.625" style="391" customWidth="1"/>
    <col min="15393" max="15393" width="7.625" style="391" customWidth="1"/>
    <col min="15394" max="15394" width="12.5" style="391" customWidth="1"/>
    <col min="15395" max="15399" width="4.625" style="391" customWidth="1"/>
    <col min="15400" max="15400" width="7.25" style="391" customWidth="1"/>
    <col min="15401" max="15521" width="5.625" style="391" customWidth="1"/>
    <col min="15522" max="15628" width="9" style="391"/>
    <col min="15629" max="15630" width="3.625" style="391" customWidth="1"/>
    <col min="15631" max="15631" width="10.625" style="391" customWidth="1"/>
    <col min="15632" max="15632" width="16.25" style="391" customWidth="1"/>
    <col min="15633" max="15633" width="6.625" style="391" customWidth="1"/>
    <col min="15634" max="15634" width="7.625" style="391" customWidth="1"/>
    <col min="15635" max="15638" width="6.625" style="391" customWidth="1"/>
    <col min="15639" max="15639" width="7.625" style="391" customWidth="1"/>
    <col min="15640" max="15640" width="5.625" style="391" customWidth="1"/>
    <col min="15641" max="15641" width="7.625" style="391" customWidth="1"/>
    <col min="15642" max="15642" width="12.625" style="391" customWidth="1"/>
    <col min="15643" max="15646" width="6.625" style="391" customWidth="1"/>
    <col min="15647" max="15647" width="7.625" style="391" customWidth="1"/>
    <col min="15648" max="15648" width="5.625" style="391" customWidth="1"/>
    <col min="15649" max="15649" width="7.625" style="391" customWidth="1"/>
    <col min="15650" max="15650" width="12.5" style="391" customWidth="1"/>
    <col min="15651" max="15655" width="4.625" style="391" customWidth="1"/>
    <col min="15656" max="15656" width="7.25" style="391" customWidth="1"/>
    <col min="15657" max="15777" width="5.625" style="391" customWidth="1"/>
    <col min="15778" max="15884" width="9" style="391"/>
    <col min="15885" max="15886" width="3.625" style="391" customWidth="1"/>
    <col min="15887" max="15887" width="10.625" style="391" customWidth="1"/>
    <col min="15888" max="15888" width="16.25" style="391" customWidth="1"/>
    <col min="15889" max="15889" width="6.625" style="391" customWidth="1"/>
    <col min="15890" max="15890" width="7.625" style="391" customWidth="1"/>
    <col min="15891" max="15894" width="6.625" style="391" customWidth="1"/>
    <col min="15895" max="15895" width="7.625" style="391" customWidth="1"/>
    <col min="15896" max="15896" width="5.625" style="391" customWidth="1"/>
    <col min="15897" max="15897" width="7.625" style="391" customWidth="1"/>
    <col min="15898" max="15898" width="12.625" style="391" customWidth="1"/>
    <col min="15899" max="15902" width="6.625" style="391" customWidth="1"/>
    <col min="15903" max="15903" width="7.625" style="391" customWidth="1"/>
    <col min="15904" max="15904" width="5.625" style="391" customWidth="1"/>
    <col min="15905" max="15905" width="7.625" style="391" customWidth="1"/>
    <col min="15906" max="15906" width="12.5" style="391" customWidth="1"/>
    <col min="15907" max="15911" width="4.625" style="391" customWidth="1"/>
    <col min="15912" max="15912" width="7.25" style="391" customWidth="1"/>
    <col min="15913" max="16033" width="5.625" style="391" customWidth="1"/>
    <col min="16034" max="16140" width="9" style="391"/>
    <col min="16141" max="16142" width="3.625" style="391" customWidth="1"/>
    <col min="16143" max="16143" width="10.625" style="391" customWidth="1"/>
    <col min="16144" max="16144" width="16.25" style="391" customWidth="1"/>
    <col min="16145" max="16145" width="6.625" style="391" customWidth="1"/>
    <col min="16146" max="16146" width="7.625" style="391" customWidth="1"/>
    <col min="16147" max="16150" width="6.625" style="391" customWidth="1"/>
    <col min="16151" max="16151" width="7.625" style="391" customWidth="1"/>
    <col min="16152" max="16152" width="5.625" style="391" customWidth="1"/>
    <col min="16153" max="16153" width="7.625" style="391" customWidth="1"/>
    <col min="16154" max="16154" width="12.625" style="391" customWidth="1"/>
    <col min="16155" max="16158" width="6.625" style="391" customWidth="1"/>
    <col min="16159" max="16159" width="7.625" style="391" customWidth="1"/>
    <col min="16160" max="16160" width="5.625" style="391" customWidth="1"/>
    <col min="16161" max="16161" width="7.625" style="391" customWidth="1"/>
    <col min="16162" max="16162" width="12.5" style="391" customWidth="1"/>
    <col min="16163" max="16167" width="4.625" style="391" customWidth="1"/>
    <col min="16168" max="16168" width="7.25" style="391" customWidth="1"/>
    <col min="16169" max="16289" width="5.625" style="391" customWidth="1"/>
    <col min="16290" max="16384" width="9" style="391"/>
  </cols>
  <sheetData>
    <row r="1" spans="1:41" ht="24.75" customHeight="1">
      <c r="A1" s="1234"/>
      <c r="B1" s="1235" t="s">
        <v>764</v>
      </c>
      <c r="C1" s="1235"/>
      <c r="D1" s="1235"/>
      <c r="E1" s="1236" t="s">
        <v>649</v>
      </c>
      <c r="F1" s="1237"/>
      <c r="G1" s="1237"/>
      <c r="H1" s="1237"/>
      <c r="I1" s="1237"/>
      <c r="J1" s="1237"/>
      <c r="K1" s="1237"/>
      <c r="L1" s="1237"/>
      <c r="M1" s="1237"/>
      <c r="N1" s="1237"/>
      <c r="O1" s="1237"/>
      <c r="P1" s="1237"/>
      <c r="Q1" s="1237"/>
      <c r="R1" s="1238" t="s">
        <v>759</v>
      </c>
      <c r="S1" s="1239">
        <v>50</v>
      </c>
      <c r="T1" s="1240" t="s">
        <v>760</v>
      </c>
      <c r="U1" s="1235"/>
      <c r="V1" s="1241"/>
      <c r="W1" s="1242" t="s">
        <v>405</v>
      </c>
      <c r="Y1" s="392" t="s">
        <v>1625</v>
      </c>
      <c r="Z1" s="393"/>
      <c r="AA1" s="393"/>
      <c r="AB1" s="393"/>
      <c r="AC1" s="393"/>
      <c r="AD1" s="393"/>
      <c r="AE1" s="393"/>
      <c r="AF1" s="393"/>
      <c r="AG1" s="393"/>
      <c r="AH1" s="393"/>
      <c r="AI1" s="393"/>
      <c r="AJ1" s="393"/>
      <c r="AK1" s="393"/>
      <c r="AL1" s="553"/>
      <c r="AM1" s="1169"/>
      <c r="AN1" s="554"/>
      <c r="AO1" s="1170"/>
    </row>
    <row r="2" spans="1:41" ht="24.95" customHeight="1">
      <c r="A2" s="1234"/>
      <c r="B2" s="2440" t="s">
        <v>406</v>
      </c>
      <c r="C2" s="2443" t="s">
        <v>407</v>
      </c>
      <c r="D2" s="2446" t="s">
        <v>408</v>
      </c>
      <c r="E2" s="2449" t="s">
        <v>174</v>
      </c>
      <c r="F2" s="2452" t="s">
        <v>409</v>
      </c>
      <c r="G2" s="2477" t="s">
        <v>1697</v>
      </c>
      <c r="H2" s="2458"/>
      <c r="I2" s="2458"/>
      <c r="J2" s="2458"/>
      <c r="K2" s="2458"/>
      <c r="L2" s="2458"/>
      <c r="M2" s="2478"/>
      <c r="N2" s="2458" t="s">
        <v>1698</v>
      </c>
      <c r="O2" s="2458"/>
      <c r="P2" s="2458"/>
      <c r="Q2" s="2458"/>
      <c r="R2" s="2458"/>
      <c r="S2" s="2458"/>
      <c r="T2" s="2458"/>
      <c r="U2" s="2458"/>
      <c r="V2" s="2487" t="s">
        <v>1699</v>
      </c>
      <c r="W2" s="2488"/>
      <c r="Y2" s="2411" t="s">
        <v>174</v>
      </c>
      <c r="Z2" s="2414" t="s">
        <v>409</v>
      </c>
      <c r="AA2" s="2415" t="s">
        <v>410</v>
      </c>
      <c r="AB2" s="2416"/>
      <c r="AC2" s="2416"/>
      <c r="AD2" s="2416"/>
      <c r="AE2" s="2416"/>
      <c r="AF2" s="2416"/>
      <c r="AG2" s="2417"/>
      <c r="AH2" s="2415" t="s">
        <v>411</v>
      </c>
      <c r="AI2" s="2416"/>
      <c r="AJ2" s="2416"/>
      <c r="AK2" s="2416"/>
      <c r="AL2" s="2416"/>
      <c r="AM2" s="2416"/>
      <c r="AN2" s="2416"/>
      <c r="AO2" s="2417"/>
    </row>
    <row r="3" spans="1:41" ht="18" customHeight="1">
      <c r="A3" s="1234"/>
      <c r="B3" s="2441"/>
      <c r="C3" s="2444"/>
      <c r="D3" s="2447"/>
      <c r="E3" s="2450"/>
      <c r="F3" s="2453"/>
      <c r="G3" s="2459" t="s">
        <v>1700</v>
      </c>
      <c r="H3" s="2462" t="s">
        <v>1701</v>
      </c>
      <c r="I3" s="2465" t="s">
        <v>414</v>
      </c>
      <c r="J3" s="2468" t="s">
        <v>415</v>
      </c>
      <c r="K3" s="2471" t="s">
        <v>1702</v>
      </c>
      <c r="L3" s="2455" t="s">
        <v>417</v>
      </c>
      <c r="M3" s="2474" t="s">
        <v>1703</v>
      </c>
      <c r="N3" s="2479" t="s">
        <v>1700</v>
      </c>
      <c r="O3" s="2462" t="s">
        <v>1701</v>
      </c>
      <c r="P3" s="2455" t="s">
        <v>419</v>
      </c>
      <c r="Q3" s="2468" t="s">
        <v>1704</v>
      </c>
      <c r="R3" s="2462" t="s">
        <v>421</v>
      </c>
      <c r="S3" s="2455" t="s">
        <v>417</v>
      </c>
      <c r="T3" s="2491" t="s">
        <v>422</v>
      </c>
      <c r="U3" s="2494" t="s">
        <v>423</v>
      </c>
      <c r="V3" s="2489"/>
      <c r="W3" s="2490"/>
      <c r="Y3" s="2412"/>
      <c r="Z3" s="2409"/>
      <c r="AA3" s="2418" t="s">
        <v>412</v>
      </c>
      <c r="AB3" s="2421" t="s">
        <v>413</v>
      </c>
      <c r="AC3" s="2424" t="s">
        <v>414</v>
      </c>
      <c r="AD3" s="2427" t="s">
        <v>415</v>
      </c>
      <c r="AE3" s="2430" t="s">
        <v>416</v>
      </c>
      <c r="AF3" s="2402" t="s">
        <v>417</v>
      </c>
      <c r="AG3" s="2433" t="s">
        <v>418</v>
      </c>
      <c r="AH3" s="2436" t="s">
        <v>412</v>
      </c>
      <c r="AI3" s="2421" t="s">
        <v>413</v>
      </c>
      <c r="AJ3" s="2402" t="s">
        <v>419</v>
      </c>
      <c r="AK3" s="2427" t="s">
        <v>420</v>
      </c>
      <c r="AL3" s="2421" t="s">
        <v>421</v>
      </c>
      <c r="AM3" s="2402" t="s">
        <v>417</v>
      </c>
      <c r="AN3" s="2405" t="s">
        <v>422</v>
      </c>
      <c r="AO3" s="2408" t="s">
        <v>423</v>
      </c>
    </row>
    <row r="4" spans="1:41" ht="12" customHeight="1">
      <c r="A4" s="1234"/>
      <c r="B4" s="2441"/>
      <c r="C4" s="2444"/>
      <c r="D4" s="2447"/>
      <c r="E4" s="2450"/>
      <c r="F4" s="2453"/>
      <c r="G4" s="2460"/>
      <c r="H4" s="2463"/>
      <c r="I4" s="2466"/>
      <c r="J4" s="2469"/>
      <c r="K4" s="2472"/>
      <c r="L4" s="2456"/>
      <c r="M4" s="2475"/>
      <c r="N4" s="2480"/>
      <c r="O4" s="2463"/>
      <c r="P4" s="2456"/>
      <c r="Q4" s="2469"/>
      <c r="R4" s="2472"/>
      <c r="S4" s="2456"/>
      <c r="T4" s="2492"/>
      <c r="U4" s="2453"/>
      <c r="V4" s="2483" t="s">
        <v>424</v>
      </c>
      <c r="W4" s="2485" t="s">
        <v>425</v>
      </c>
      <c r="Y4" s="2412"/>
      <c r="Z4" s="2409"/>
      <c r="AA4" s="2419"/>
      <c r="AB4" s="2422"/>
      <c r="AC4" s="2425"/>
      <c r="AD4" s="2428"/>
      <c r="AE4" s="2431"/>
      <c r="AF4" s="2403"/>
      <c r="AG4" s="2434"/>
      <c r="AH4" s="2437"/>
      <c r="AI4" s="2422"/>
      <c r="AJ4" s="2403"/>
      <c r="AK4" s="2428"/>
      <c r="AL4" s="2431"/>
      <c r="AM4" s="2403"/>
      <c r="AN4" s="2406"/>
      <c r="AO4" s="2409"/>
    </row>
    <row r="5" spans="1:41" ht="12" customHeight="1">
      <c r="A5" s="1234"/>
      <c r="B5" s="2442"/>
      <c r="C5" s="2445"/>
      <c r="D5" s="2448"/>
      <c r="E5" s="2451"/>
      <c r="F5" s="2454"/>
      <c r="G5" s="2461"/>
      <c r="H5" s="2464"/>
      <c r="I5" s="2467"/>
      <c r="J5" s="2470"/>
      <c r="K5" s="2473"/>
      <c r="L5" s="2457"/>
      <c r="M5" s="2476"/>
      <c r="N5" s="2481"/>
      <c r="O5" s="2464"/>
      <c r="P5" s="2482"/>
      <c r="Q5" s="2470"/>
      <c r="R5" s="2473"/>
      <c r="S5" s="2457"/>
      <c r="T5" s="2493"/>
      <c r="U5" s="2454"/>
      <c r="V5" s="2484"/>
      <c r="W5" s="2486"/>
      <c r="Y5" s="2413"/>
      <c r="Z5" s="2410"/>
      <c r="AA5" s="2420"/>
      <c r="AB5" s="2423"/>
      <c r="AC5" s="2426"/>
      <c r="AD5" s="2429"/>
      <c r="AE5" s="2432"/>
      <c r="AF5" s="2404"/>
      <c r="AG5" s="2435"/>
      <c r="AH5" s="2438"/>
      <c r="AI5" s="2423"/>
      <c r="AJ5" s="2439"/>
      <c r="AK5" s="2429"/>
      <c r="AL5" s="2432"/>
      <c r="AM5" s="2404"/>
      <c r="AN5" s="2407"/>
      <c r="AO5" s="2410"/>
    </row>
    <row r="6" spans="1:41" ht="24.75" customHeight="1">
      <c r="B6" s="555">
        <f>IF(自己評価書!A35="","",自己評価書!A35)</f>
        <v>1</v>
      </c>
      <c r="C6" s="556" t="str">
        <f>IF(自己評価書!H35="","",自己評価書!H35)</f>
        <v>A</v>
      </c>
      <c r="D6" s="557">
        <f>IF(自己評価書!B35="","",自己評価書!B35)</f>
        <v>101</v>
      </c>
      <c r="E6" s="555">
        <f>IF(自己評価書!B35="","",自己評価書!F35)</f>
        <v>1</v>
      </c>
      <c r="F6" s="522"/>
      <c r="G6" s="523"/>
      <c r="H6" s="524"/>
      <c r="I6" s="525"/>
      <c r="J6" s="526"/>
      <c r="K6" s="546" t="str">
        <f t="shared" ref="K6:K13" si="0">IF(F6="","",F6+G6-H6-J6)</f>
        <v/>
      </c>
      <c r="L6" s="547">
        <f>$S$1</f>
        <v>50</v>
      </c>
      <c r="M6" s="548" t="str">
        <f t="shared" ref="M6:M12" si="1">IF(F6="","",K6-L6)</f>
        <v/>
      </c>
      <c r="N6" s="523"/>
      <c r="O6" s="524"/>
      <c r="P6" s="525"/>
      <c r="Q6" s="526"/>
      <c r="R6" s="549" t="str">
        <f>IF(Q6="","",F6+N6-O6-Q6)</f>
        <v/>
      </c>
      <c r="S6" s="547">
        <f>$S$1</f>
        <v>50</v>
      </c>
      <c r="T6" s="550" t="str">
        <f>IF(Q6="","",R6-S6)</f>
        <v/>
      </c>
      <c r="U6" s="477"/>
      <c r="V6" s="535" t="s">
        <v>22</v>
      </c>
      <c r="W6" s="535" t="s">
        <v>22</v>
      </c>
      <c r="Y6" s="1171"/>
      <c r="Z6" s="522"/>
      <c r="AA6" s="523"/>
      <c r="AB6" s="524"/>
      <c r="AC6" s="525"/>
      <c r="AD6" s="526"/>
      <c r="AE6" s="546" t="str">
        <f t="shared" ref="AE6:AE13" si="2">IF(Z6="","",Z6+AA6-AB6-AD6)</f>
        <v/>
      </c>
      <c r="AF6" s="547">
        <f>$S$1</f>
        <v>50</v>
      </c>
      <c r="AG6" s="548" t="str">
        <f t="shared" ref="AG6:AG12" si="3">IF(Z6="","",AE6-AF6)</f>
        <v/>
      </c>
      <c r="AH6" s="523"/>
      <c r="AI6" s="524"/>
      <c r="AJ6" s="525"/>
      <c r="AK6" s="526"/>
      <c r="AL6" s="549" t="str">
        <f>IF(AK6="","",Z6+AH6-AI6-AK6)</f>
        <v/>
      </c>
      <c r="AM6" s="547">
        <f>$S$1</f>
        <v>50</v>
      </c>
      <c r="AN6" s="550" t="str">
        <f>IF(AK6="","",AL6-AM6)</f>
        <v/>
      </c>
      <c r="AO6" s="477"/>
    </row>
    <row r="7" spans="1:41" ht="24.75" customHeight="1">
      <c r="A7" s="391" t="s">
        <v>253</v>
      </c>
      <c r="B7" s="555">
        <f>IF(自己評価書!A36="","",自己評価書!A36)</f>
        <v>2</v>
      </c>
      <c r="C7" s="556" t="str">
        <f>IF(自己評価書!H36="","",自己評価書!H36)</f>
        <v/>
      </c>
      <c r="D7" s="557" t="str">
        <f>IF(自己評価書!B36="","",自己評価書!B36)</f>
        <v/>
      </c>
      <c r="E7" s="555" t="str">
        <f>IF(自己評価書!B36="","",自己評価書!F36)</f>
        <v/>
      </c>
      <c r="F7" s="527"/>
      <c r="G7" s="528"/>
      <c r="H7" s="529"/>
      <c r="I7" s="525"/>
      <c r="J7" s="526"/>
      <c r="K7" s="546" t="str">
        <f t="shared" si="0"/>
        <v/>
      </c>
      <c r="L7" s="547">
        <f t="shared" ref="L7:L70" si="4">$S$1</f>
        <v>50</v>
      </c>
      <c r="M7" s="548" t="str">
        <f t="shared" si="1"/>
        <v/>
      </c>
      <c r="N7" s="523"/>
      <c r="O7" s="524"/>
      <c r="P7" s="525"/>
      <c r="Q7" s="526"/>
      <c r="R7" s="549" t="str">
        <f t="shared" ref="R7:R35" si="5">IF(Q7="","",F7+N7-O7-Q7)</f>
        <v/>
      </c>
      <c r="S7" s="547">
        <f t="shared" ref="S7:S70" si="6">$S$1</f>
        <v>50</v>
      </c>
      <c r="T7" s="550" t="str">
        <f t="shared" ref="T7:T35" si="7">IF(Q7="","",R7-S7)</f>
        <v/>
      </c>
      <c r="U7" s="477"/>
      <c r="V7" s="535" t="s">
        <v>22</v>
      </c>
      <c r="W7" s="535" t="s">
        <v>22</v>
      </c>
      <c r="Y7" s="1171"/>
      <c r="Z7" s="527"/>
      <c r="AA7" s="528"/>
      <c r="AB7" s="529"/>
      <c r="AC7" s="525"/>
      <c r="AD7" s="526"/>
      <c r="AE7" s="546" t="str">
        <f t="shared" si="2"/>
        <v/>
      </c>
      <c r="AF7" s="547">
        <f t="shared" ref="AF7:AF70" si="8">$S$1</f>
        <v>50</v>
      </c>
      <c r="AG7" s="548" t="str">
        <f t="shared" si="3"/>
        <v/>
      </c>
      <c r="AH7" s="523"/>
      <c r="AI7" s="524"/>
      <c r="AJ7" s="525"/>
      <c r="AK7" s="526"/>
      <c r="AL7" s="549" t="str">
        <f t="shared" ref="AL7:AL35" si="9">IF(AK7="","",Z7+AH7-AI7-AK7)</f>
        <v/>
      </c>
      <c r="AM7" s="547">
        <f t="shared" ref="AM7:AM70" si="10">$S$1</f>
        <v>50</v>
      </c>
      <c r="AN7" s="550" t="str">
        <f t="shared" ref="AN7:AN35" si="11">IF(AK7="","",AL7-AM7)</f>
        <v/>
      </c>
      <c r="AO7" s="477"/>
    </row>
    <row r="8" spans="1:41" ht="24.75" customHeight="1">
      <c r="A8" s="391" t="s">
        <v>253</v>
      </c>
      <c r="B8" s="555">
        <f>IF(自己評価書!A37="","",自己評価書!A37)</f>
        <v>3</v>
      </c>
      <c r="C8" s="556" t="str">
        <f>IF(自己評価書!H37="","",自己評価書!H37)</f>
        <v/>
      </c>
      <c r="D8" s="557" t="str">
        <f>IF(自己評価書!B37="","",自己評価書!B37)</f>
        <v/>
      </c>
      <c r="E8" s="555" t="str">
        <f>IF(自己評価書!B37="","",自己評価書!F37)</f>
        <v/>
      </c>
      <c r="F8" s="527"/>
      <c r="G8" s="528"/>
      <c r="H8" s="529"/>
      <c r="I8" s="525"/>
      <c r="J8" s="526"/>
      <c r="K8" s="546" t="str">
        <f t="shared" si="0"/>
        <v/>
      </c>
      <c r="L8" s="547">
        <f t="shared" si="4"/>
        <v>50</v>
      </c>
      <c r="M8" s="548" t="str">
        <f t="shared" si="1"/>
        <v/>
      </c>
      <c r="N8" s="523"/>
      <c r="O8" s="524"/>
      <c r="P8" s="525"/>
      <c r="Q8" s="526"/>
      <c r="R8" s="549" t="str">
        <f t="shared" si="5"/>
        <v/>
      </c>
      <c r="S8" s="547">
        <f t="shared" si="6"/>
        <v>50</v>
      </c>
      <c r="T8" s="550" t="str">
        <f t="shared" si="7"/>
        <v/>
      </c>
      <c r="U8" s="477"/>
      <c r="V8" s="535" t="s">
        <v>22</v>
      </c>
      <c r="W8" s="535" t="s">
        <v>22</v>
      </c>
      <c r="Y8" s="1171"/>
      <c r="Z8" s="527"/>
      <c r="AA8" s="528"/>
      <c r="AB8" s="529"/>
      <c r="AC8" s="525"/>
      <c r="AD8" s="526"/>
      <c r="AE8" s="546" t="str">
        <f t="shared" si="2"/>
        <v/>
      </c>
      <c r="AF8" s="547">
        <f t="shared" si="8"/>
        <v>50</v>
      </c>
      <c r="AG8" s="548" t="str">
        <f t="shared" si="3"/>
        <v/>
      </c>
      <c r="AH8" s="523"/>
      <c r="AI8" s="524"/>
      <c r="AJ8" s="525"/>
      <c r="AK8" s="526"/>
      <c r="AL8" s="549" t="str">
        <f t="shared" si="9"/>
        <v/>
      </c>
      <c r="AM8" s="547">
        <f t="shared" si="10"/>
        <v>50</v>
      </c>
      <c r="AN8" s="550" t="str">
        <f t="shared" si="11"/>
        <v/>
      </c>
      <c r="AO8" s="477"/>
    </row>
    <row r="9" spans="1:41" ht="24.75" customHeight="1">
      <c r="A9" s="391" t="s">
        <v>253</v>
      </c>
      <c r="B9" s="555">
        <f>IF(自己評価書!A38="","",自己評価書!A38)</f>
        <v>4</v>
      </c>
      <c r="C9" s="556" t="str">
        <f>IF(自己評価書!H38="","",自己評価書!H38)</f>
        <v/>
      </c>
      <c r="D9" s="557" t="str">
        <f>IF(自己評価書!B38="","",自己評価書!B38)</f>
        <v/>
      </c>
      <c r="E9" s="555" t="str">
        <f>IF(自己評価書!B38="","",自己評価書!F38)</f>
        <v/>
      </c>
      <c r="F9" s="527"/>
      <c r="G9" s="528"/>
      <c r="H9" s="529"/>
      <c r="I9" s="525"/>
      <c r="J9" s="526"/>
      <c r="K9" s="546" t="str">
        <f t="shared" si="0"/>
        <v/>
      </c>
      <c r="L9" s="547">
        <f t="shared" si="4"/>
        <v>50</v>
      </c>
      <c r="M9" s="548" t="str">
        <f t="shared" si="1"/>
        <v/>
      </c>
      <c r="N9" s="523"/>
      <c r="O9" s="524"/>
      <c r="P9" s="525"/>
      <c r="Q9" s="526"/>
      <c r="R9" s="549" t="str">
        <f t="shared" si="5"/>
        <v/>
      </c>
      <c r="S9" s="547">
        <f t="shared" si="6"/>
        <v>50</v>
      </c>
      <c r="T9" s="550" t="str">
        <f t="shared" si="7"/>
        <v/>
      </c>
      <c r="U9" s="477"/>
      <c r="V9" s="535" t="s">
        <v>22</v>
      </c>
      <c r="W9" s="535" t="s">
        <v>22</v>
      </c>
      <c r="Y9" s="1171"/>
      <c r="Z9" s="527"/>
      <c r="AA9" s="528"/>
      <c r="AB9" s="529"/>
      <c r="AC9" s="525"/>
      <c r="AD9" s="526"/>
      <c r="AE9" s="546" t="str">
        <f t="shared" si="2"/>
        <v/>
      </c>
      <c r="AF9" s="547">
        <f t="shared" si="8"/>
        <v>50</v>
      </c>
      <c r="AG9" s="548" t="str">
        <f t="shared" si="3"/>
        <v/>
      </c>
      <c r="AH9" s="523"/>
      <c r="AI9" s="524"/>
      <c r="AJ9" s="525"/>
      <c r="AK9" s="526"/>
      <c r="AL9" s="549" t="str">
        <f t="shared" si="9"/>
        <v/>
      </c>
      <c r="AM9" s="547">
        <f t="shared" si="10"/>
        <v>50</v>
      </c>
      <c r="AN9" s="550" t="str">
        <f t="shared" si="11"/>
        <v/>
      </c>
      <c r="AO9" s="477"/>
    </row>
    <row r="10" spans="1:41" ht="24.75" customHeight="1">
      <c r="A10" s="391" t="s">
        <v>253</v>
      </c>
      <c r="B10" s="555">
        <f>IF(自己評価書!A39="","",自己評価書!A39)</f>
        <v>5</v>
      </c>
      <c r="C10" s="556" t="str">
        <f>IF(自己評価書!H39="","",自己評価書!H39)</f>
        <v/>
      </c>
      <c r="D10" s="557" t="str">
        <f>IF(自己評価書!B39="","",自己評価書!B39)</f>
        <v/>
      </c>
      <c r="E10" s="555" t="str">
        <f>IF(自己評価書!B39="","",自己評価書!F39)</f>
        <v/>
      </c>
      <c r="F10" s="527"/>
      <c r="G10" s="528"/>
      <c r="H10" s="529"/>
      <c r="I10" s="525"/>
      <c r="J10" s="526"/>
      <c r="K10" s="546" t="str">
        <f t="shared" si="0"/>
        <v/>
      </c>
      <c r="L10" s="547">
        <f t="shared" si="4"/>
        <v>50</v>
      </c>
      <c r="M10" s="548" t="str">
        <f t="shared" si="1"/>
        <v/>
      </c>
      <c r="N10" s="523"/>
      <c r="O10" s="524"/>
      <c r="P10" s="525"/>
      <c r="Q10" s="526"/>
      <c r="R10" s="549" t="str">
        <f t="shared" si="5"/>
        <v/>
      </c>
      <c r="S10" s="547">
        <f t="shared" si="6"/>
        <v>50</v>
      </c>
      <c r="T10" s="550" t="str">
        <f t="shared" si="7"/>
        <v/>
      </c>
      <c r="U10" s="477"/>
      <c r="V10" s="535" t="s">
        <v>22</v>
      </c>
      <c r="W10" s="535" t="s">
        <v>22</v>
      </c>
      <c r="Y10" s="1171"/>
      <c r="Z10" s="527"/>
      <c r="AA10" s="528"/>
      <c r="AB10" s="529"/>
      <c r="AC10" s="525"/>
      <c r="AD10" s="526"/>
      <c r="AE10" s="546" t="str">
        <f t="shared" si="2"/>
        <v/>
      </c>
      <c r="AF10" s="547">
        <f t="shared" si="8"/>
        <v>50</v>
      </c>
      <c r="AG10" s="548" t="str">
        <f t="shared" si="3"/>
        <v/>
      </c>
      <c r="AH10" s="523"/>
      <c r="AI10" s="524"/>
      <c r="AJ10" s="525"/>
      <c r="AK10" s="526"/>
      <c r="AL10" s="549" t="str">
        <f t="shared" si="9"/>
        <v/>
      </c>
      <c r="AM10" s="547">
        <f t="shared" si="10"/>
        <v>50</v>
      </c>
      <c r="AN10" s="550" t="str">
        <f t="shared" si="11"/>
        <v/>
      </c>
      <c r="AO10" s="477"/>
    </row>
    <row r="11" spans="1:41" ht="24.75" customHeight="1">
      <c r="A11" s="391" t="s">
        <v>253</v>
      </c>
      <c r="B11" s="555">
        <f>IF(自己評価書!A40="","",自己評価書!A40)</f>
        <v>6</v>
      </c>
      <c r="C11" s="556" t="str">
        <f>IF(自己評価書!H40="","",自己評価書!H40)</f>
        <v/>
      </c>
      <c r="D11" s="557" t="str">
        <f>IF(自己評価書!B40="","",自己評価書!B40)</f>
        <v/>
      </c>
      <c r="E11" s="555" t="str">
        <f>IF(自己評価書!B40="","",自己評価書!F40)</f>
        <v/>
      </c>
      <c r="F11" s="527"/>
      <c r="G11" s="528"/>
      <c r="H11" s="529"/>
      <c r="I11" s="525"/>
      <c r="J11" s="526"/>
      <c r="K11" s="546" t="str">
        <f t="shared" si="0"/>
        <v/>
      </c>
      <c r="L11" s="547">
        <f t="shared" si="4"/>
        <v>50</v>
      </c>
      <c r="M11" s="548" t="str">
        <f t="shared" si="1"/>
        <v/>
      </c>
      <c r="N11" s="523"/>
      <c r="O11" s="524"/>
      <c r="P11" s="525"/>
      <c r="Q11" s="526"/>
      <c r="R11" s="549" t="str">
        <f t="shared" si="5"/>
        <v/>
      </c>
      <c r="S11" s="547">
        <f t="shared" si="6"/>
        <v>50</v>
      </c>
      <c r="T11" s="550" t="str">
        <f t="shared" si="7"/>
        <v/>
      </c>
      <c r="U11" s="477"/>
      <c r="V11" s="535" t="s">
        <v>22</v>
      </c>
      <c r="W11" s="535" t="s">
        <v>22</v>
      </c>
      <c r="Y11" s="1171"/>
      <c r="Z11" s="527"/>
      <c r="AA11" s="528"/>
      <c r="AB11" s="529"/>
      <c r="AC11" s="525"/>
      <c r="AD11" s="526"/>
      <c r="AE11" s="546" t="str">
        <f t="shared" si="2"/>
        <v/>
      </c>
      <c r="AF11" s="547">
        <f t="shared" si="8"/>
        <v>50</v>
      </c>
      <c r="AG11" s="548" t="str">
        <f t="shared" si="3"/>
        <v/>
      </c>
      <c r="AH11" s="523"/>
      <c r="AI11" s="524"/>
      <c r="AJ11" s="525"/>
      <c r="AK11" s="526"/>
      <c r="AL11" s="549" t="str">
        <f t="shared" si="9"/>
        <v/>
      </c>
      <c r="AM11" s="547">
        <f t="shared" si="10"/>
        <v>50</v>
      </c>
      <c r="AN11" s="550" t="str">
        <f t="shared" si="11"/>
        <v/>
      </c>
      <c r="AO11" s="477"/>
    </row>
    <row r="12" spans="1:41" ht="24.75" customHeight="1">
      <c r="A12" s="391" t="s">
        <v>253</v>
      </c>
      <c r="B12" s="555">
        <f>IF(自己評価書!A41="","",自己評価書!A41)</f>
        <v>7</v>
      </c>
      <c r="C12" s="556" t="str">
        <f>IF(自己評価書!H41="","",自己評価書!H41)</f>
        <v/>
      </c>
      <c r="D12" s="557" t="str">
        <f>IF(自己評価書!B41="","",自己評価書!B41)</f>
        <v/>
      </c>
      <c r="E12" s="555" t="str">
        <f>IF(自己評価書!B41="","",自己評価書!F41)</f>
        <v/>
      </c>
      <c r="F12" s="527"/>
      <c r="G12" s="528"/>
      <c r="H12" s="529"/>
      <c r="I12" s="525"/>
      <c r="J12" s="526"/>
      <c r="K12" s="546" t="str">
        <f t="shared" si="0"/>
        <v/>
      </c>
      <c r="L12" s="547">
        <f t="shared" si="4"/>
        <v>50</v>
      </c>
      <c r="M12" s="548" t="str">
        <f t="shared" si="1"/>
        <v/>
      </c>
      <c r="N12" s="523"/>
      <c r="O12" s="524"/>
      <c r="P12" s="525"/>
      <c r="Q12" s="526"/>
      <c r="R12" s="549" t="str">
        <f t="shared" si="5"/>
        <v/>
      </c>
      <c r="S12" s="547">
        <f t="shared" si="6"/>
        <v>50</v>
      </c>
      <c r="T12" s="550" t="str">
        <f t="shared" si="7"/>
        <v/>
      </c>
      <c r="U12" s="477"/>
      <c r="V12" s="535" t="s">
        <v>22</v>
      </c>
      <c r="W12" s="535" t="s">
        <v>22</v>
      </c>
      <c r="Y12" s="1171"/>
      <c r="Z12" s="527"/>
      <c r="AA12" s="528"/>
      <c r="AB12" s="529"/>
      <c r="AC12" s="525"/>
      <c r="AD12" s="526"/>
      <c r="AE12" s="546" t="str">
        <f t="shared" si="2"/>
        <v/>
      </c>
      <c r="AF12" s="547">
        <f t="shared" si="8"/>
        <v>50</v>
      </c>
      <c r="AG12" s="548" t="str">
        <f t="shared" si="3"/>
        <v/>
      </c>
      <c r="AH12" s="523"/>
      <c r="AI12" s="524"/>
      <c r="AJ12" s="525"/>
      <c r="AK12" s="526"/>
      <c r="AL12" s="549" t="str">
        <f t="shared" si="9"/>
        <v/>
      </c>
      <c r="AM12" s="547">
        <f t="shared" si="10"/>
        <v>50</v>
      </c>
      <c r="AN12" s="550" t="str">
        <f t="shared" si="11"/>
        <v/>
      </c>
      <c r="AO12" s="477"/>
    </row>
    <row r="13" spans="1:41" ht="24.75" customHeight="1">
      <c r="A13" s="391" t="s">
        <v>253</v>
      </c>
      <c r="B13" s="555">
        <f>IF(自己評価書!A42="","",自己評価書!A42)</f>
        <v>8</v>
      </c>
      <c r="C13" s="556" t="str">
        <f>IF(自己評価書!H42="","",自己評価書!H42)</f>
        <v/>
      </c>
      <c r="D13" s="557" t="str">
        <f>IF(自己評価書!B42="","",自己評価書!B42)</f>
        <v/>
      </c>
      <c r="E13" s="555" t="str">
        <f>IF(自己評価書!B42="","",自己評価書!F42)</f>
        <v/>
      </c>
      <c r="F13" s="527"/>
      <c r="G13" s="528"/>
      <c r="H13" s="529"/>
      <c r="I13" s="525"/>
      <c r="J13" s="526"/>
      <c r="K13" s="546" t="str">
        <f t="shared" si="0"/>
        <v/>
      </c>
      <c r="L13" s="547">
        <f t="shared" si="4"/>
        <v>50</v>
      </c>
      <c r="M13" s="548" t="str">
        <f>IF(F13="","",K13-L13)</f>
        <v/>
      </c>
      <c r="N13" s="523"/>
      <c r="O13" s="524"/>
      <c r="P13" s="525"/>
      <c r="Q13" s="526"/>
      <c r="R13" s="549" t="str">
        <f t="shared" si="5"/>
        <v/>
      </c>
      <c r="S13" s="547">
        <f t="shared" si="6"/>
        <v>50</v>
      </c>
      <c r="T13" s="550" t="str">
        <f t="shared" si="7"/>
        <v/>
      </c>
      <c r="U13" s="477"/>
      <c r="V13" s="535" t="s">
        <v>22</v>
      </c>
      <c r="W13" s="535" t="s">
        <v>22</v>
      </c>
      <c r="Y13" s="1171"/>
      <c r="Z13" s="527"/>
      <c r="AA13" s="528"/>
      <c r="AB13" s="529"/>
      <c r="AC13" s="525"/>
      <c r="AD13" s="526"/>
      <c r="AE13" s="546" t="str">
        <f t="shared" si="2"/>
        <v/>
      </c>
      <c r="AF13" s="547">
        <f t="shared" si="8"/>
        <v>50</v>
      </c>
      <c r="AG13" s="548" t="str">
        <f>IF(Z13="","",AE13-AF13)</f>
        <v/>
      </c>
      <c r="AH13" s="523"/>
      <c r="AI13" s="524"/>
      <c r="AJ13" s="525"/>
      <c r="AK13" s="526"/>
      <c r="AL13" s="549" t="str">
        <f t="shared" si="9"/>
        <v/>
      </c>
      <c r="AM13" s="547">
        <f t="shared" si="10"/>
        <v>50</v>
      </c>
      <c r="AN13" s="550" t="str">
        <f t="shared" si="11"/>
        <v/>
      </c>
      <c r="AO13" s="477"/>
    </row>
    <row r="14" spans="1:41" ht="24.75" customHeight="1">
      <c r="A14" s="391" t="s">
        <v>253</v>
      </c>
      <c r="B14" s="555">
        <f>IF(自己評価書!A43="","",自己評価書!A43)</f>
        <v>9</v>
      </c>
      <c r="C14" s="556" t="str">
        <f>IF(自己評価書!H43="","",自己評価書!H43)</f>
        <v/>
      </c>
      <c r="D14" s="557" t="str">
        <f>IF(自己評価書!B43="","",自己評価書!B43)</f>
        <v/>
      </c>
      <c r="E14" s="555" t="str">
        <f>IF(自己評価書!B43="","",自己評価書!F43)</f>
        <v/>
      </c>
      <c r="F14" s="527"/>
      <c r="G14" s="528"/>
      <c r="H14" s="529"/>
      <c r="I14" s="525"/>
      <c r="J14" s="526"/>
      <c r="K14" s="546" t="str">
        <f>IF(F14="","",F14+G14-H14-J14)</f>
        <v/>
      </c>
      <c r="L14" s="547">
        <f t="shared" si="4"/>
        <v>50</v>
      </c>
      <c r="M14" s="548" t="str">
        <f>IF(F14="","",K14-L14)</f>
        <v/>
      </c>
      <c r="N14" s="523"/>
      <c r="O14" s="524"/>
      <c r="P14" s="525"/>
      <c r="Q14" s="526"/>
      <c r="R14" s="549" t="str">
        <f t="shared" si="5"/>
        <v/>
      </c>
      <c r="S14" s="547">
        <f t="shared" si="6"/>
        <v>50</v>
      </c>
      <c r="T14" s="550" t="str">
        <f t="shared" si="7"/>
        <v/>
      </c>
      <c r="U14" s="477"/>
      <c r="V14" s="535" t="s">
        <v>22</v>
      </c>
      <c r="W14" s="535" t="s">
        <v>22</v>
      </c>
      <c r="Y14" s="1171"/>
      <c r="Z14" s="527"/>
      <c r="AA14" s="528"/>
      <c r="AB14" s="529"/>
      <c r="AC14" s="525"/>
      <c r="AD14" s="526"/>
      <c r="AE14" s="546" t="str">
        <f>IF(Z14="","",Z14+AA14-AB14-AD14)</f>
        <v/>
      </c>
      <c r="AF14" s="547">
        <f t="shared" si="8"/>
        <v>50</v>
      </c>
      <c r="AG14" s="548" t="str">
        <f>IF(Z14="","",AE14-AF14)</f>
        <v/>
      </c>
      <c r="AH14" s="523"/>
      <c r="AI14" s="524"/>
      <c r="AJ14" s="525"/>
      <c r="AK14" s="526"/>
      <c r="AL14" s="549" t="str">
        <f t="shared" si="9"/>
        <v/>
      </c>
      <c r="AM14" s="547">
        <f t="shared" si="10"/>
        <v>50</v>
      </c>
      <c r="AN14" s="550" t="str">
        <f t="shared" si="11"/>
        <v/>
      </c>
      <c r="AO14" s="477"/>
    </row>
    <row r="15" spans="1:41" ht="24.75" customHeight="1">
      <c r="A15" s="391" t="s">
        <v>253</v>
      </c>
      <c r="B15" s="555">
        <f>IF(自己評価書!A44="","",自己評価書!A44)</f>
        <v>10</v>
      </c>
      <c r="C15" s="556" t="str">
        <f>IF(自己評価書!H44="","",自己評価書!H44)</f>
        <v/>
      </c>
      <c r="D15" s="557" t="str">
        <f>IF(自己評価書!B44="","",自己評価書!B44)</f>
        <v/>
      </c>
      <c r="E15" s="555" t="str">
        <f>IF(自己評価書!B44="","",自己評価書!F44)</f>
        <v/>
      </c>
      <c r="F15" s="527"/>
      <c r="G15" s="528"/>
      <c r="H15" s="529"/>
      <c r="I15" s="525"/>
      <c r="J15" s="526"/>
      <c r="K15" s="546" t="str">
        <f t="shared" ref="K15:K24" si="12">IF(F15="","",F15+G15-H15-J15)</f>
        <v/>
      </c>
      <c r="L15" s="547">
        <f t="shared" si="4"/>
        <v>50</v>
      </c>
      <c r="M15" s="548" t="str">
        <f t="shared" ref="M15:M24" si="13">IF(F15="","",K15-L15)</f>
        <v/>
      </c>
      <c r="N15" s="523"/>
      <c r="O15" s="524"/>
      <c r="P15" s="525"/>
      <c r="Q15" s="526"/>
      <c r="R15" s="549" t="str">
        <f t="shared" ref="R15:R24" si="14">IF(Q15="","",F15+N15-O15-Q15)</f>
        <v/>
      </c>
      <c r="S15" s="547">
        <f t="shared" si="6"/>
        <v>50</v>
      </c>
      <c r="T15" s="550" t="str">
        <f t="shared" ref="T15:T24" si="15">IF(Q15="","",R15-S15)</f>
        <v/>
      </c>
      <c r="U15" s="477"/>
      <c r="V15" s="535" t="s">
        <v>22</v>
      </c>
      <c r="W15" s="535" t="s">
        <v>22</v>
      </c>
      <c r="Y15" s="1171"/>
      <c r="Z15" s="527"/>
      <c r="AA15" s="528"/>
      <c r="AB15" s="529"/>
      <c r="AC15" s="525"/>
      <c r="AD15" s="526"/>
      <c r="AE15" s="546" t="str">
        <f t="shared" ref="AE15:AE43" si="16">IF(Z15="","",Z15+AA15-AB15-AD15)</f>
        <v/>
      </c>
      <c r="AF15" s="547">
        <f t="shared" si="8"/>
        <v>50</v>
      </c>
      <c r="AG15" s="548" t="str">
        <f t="shared" ref="AG15:AG42" si="17">IF(Z15="","",AE15-AF15)</f>
        <v/>
      </c>
      <c r="AH15" s="523"/>
      <c r="AI15" s="524"/>
      <c r="AJ15" s="525"/>
      <c r="AK15" s="526"/>
      <c r="AL15" s="549" t="str">
        <f t="shared" si="9"/>
        <v/>
      </c>
      <c r="AM15" s="547">
        <f t="shared" si="10"/>
        <v>50</v>
      </c>
      <c r="AN15" s="550" t="str">
        <f t="shared" si="11"/>
        <v/>
      </c>
      <c r="AO15" s="477"/>
    </row>
    <row r="16" spans="1:41" ht="24.75" customHeight="1">
      <c r="A16" s="391" t="s">
        <v>253</v>
      </c>
      <c r="B16" s="555">
        <f>IF(自己評価書!A45="","",自己評価書!A45)</f>
        <v>11</v>
      </c>
      <c r="C16" s="556" t="str">
        <f>IF(自己評価書!H45="","",自己評価書!H45)</f>
        <v/>
      </c>
      <c r="D16" s="557" t="str">
        <f>IF(自己評価書!B45="","",自己評価書!B45)</f>
        <v/>
      </c>
      <c r="E16" s="555" t="str">
        <f>IF(自己評価書!B45="","",自己評価書!F45)</f>
        <v/>
      </c>
      <c r="F16" s="527"/>
      <c r="G16" s="528"/>
      <c r="H16" s="529"/>
      <c r="I16" s="525"/>
      <c r="J16" s="526"/>
      <c r="K16" s="546" t="str">
        <f t="shared" si="12"/>
        <v/>
      </c>
      <c r="L16" s="547">
        <f t="shared" si="4"/>
        <v>50</v>
      </c>
      <c r="M16" s="548" t="str">
        <f t="shared" si="13"/>
        <v/>
      </c>
      <c r="N16" s="523"/>
      <c r="O16" s="524"/>
      <c r="P16" s="525"/>
      <c r="Q16" s="526"/>
      <c r="R16" s="549" t="str">
        <f t="shared" si="14"/>
        <v/>
      </c>
      <c r="S16" s="547">
        <f t="shared" si="6"/>
        <v>50</v>
      </c>
      <c r="T16" s="550" t="str">
        <f t="shared" si="15"/>
        <v/>
      </c>
      <c r="U16" s="477"/>
      <c r="V16" s="535" t="s">
        <v>22</v>
      </c>
      <c r="W16" s="535" t="s">
        <v>22</v>
      </c>
      <c r="Y16" s="1171"/>
      <c r="Z16" s="527"/>
      <c r="AA16" s="528"/>
      <c r="AB16" s="529"/>
      <c r="AC16" s="525"/>
      <c r="AD16" s="526"/>
      <c r="AE16" s="546" t="str">
        <f t="shared" si="16"/>
        <v/>
      </c>
      <c r="AF16" s="547">
        <f t="shared" si="8"/>
        <v>50</v>
      </c>
      <c r="AG16" s="548" t="str">
        <f t="shared" si="17"/>
        <v/>
      </c>
      <c r="AH16" s="523"/>
      <c r="AI16" s="524"/>
      <c r="AJ16" s="525"/>
      <c r="AK16" s="526"/>
      <c r="AL16" s="549" t="str">
        <f t="shared" si="9"/>
        <v/>
      </c>
      <c r="AM16" s="547">
        <f t="shared" si="10"/>
        <v>50</v>
      </c>
      <c r="AN16" s="550" t="str">
        <f t="shared" si="11"/>
        <v/>
      </c>
      <c r="AO16" s="477"/>
    </row>
    <row r="17" spans="1:41" ht="24.75" customHeight="1">
      <c r="A17" s="391" t="s">
        <v>253</v>
      </c>
      <c r="B17" s="555">
        <f>IF(自己評価書!A46="","",自己評価書!A46)</f>
        <v>12</v>
      </c>
      <c r="C17" s="556" t="str">
        <f>IF(自己評価書!H46="","",自己評価書!H46)</f>
        <v/>
      </c>
      <c r="D17" s="557" t="str">
        <f>IF(自己評価書!B46="","",自己評価書!B46)</f>
        <v/>
      </c>
      <c r="E17" s="555" t="str">
        <f>IF(自己評価書!B46="","",自己評価書!F46)</f>
        <v/>
      </c>
      <c r="F17" s="527"/>
      <c r="G17" s="528"/>
      <c r="H17" s="529"/>
      <c r="I17" s="525"/>
      <c r="J17" s="526"/>
      <c r="K17" s="546" t="str">
        <f t="shared" si="12"/>
        <v/>
      </c>
      <c r="L17" s="547">
        <f t="shared" si="4"/>
        <v>50</v>
      </c>
      <c r="M17" s="548" t="str">
        <f t="shared" si="13"/>
        <v/>
      </c>
      <c r="N17" s="523"/>
      <c r="O17" s="524"/>
      <c r="P17" s="525"/>
      <c r="Q17" s="526"/>
      <c r="R17" s="549" t="str">
        <f t="shared" si="14"/>
        <v/>
      </c>
      <c r="S17" s="547">
        <f t="shared" si="6"/>
        <v>50</v>
      </c>
      <c r="T17" s="550" t="str">
        <f t="shared" si="15"/>
        <v/>
      </c>
      <c r="U17" s="477"/>
      <c r="V17" s="535" t="s">
        <v>22</v>
      </c>
      <c r="W17" s="535" t="s">
        <v>22</v>
      </c>
      <c r="Y17" s="1171"/>
      <c r="Z17" s="527"/>
      <c r="AA17" s="528"/>
      <c r="AB17" s="529"/>
      <c r="AC17" s="525"/>
      <c r="AD17" s="526"/>
      <c r="AE17" s="546" t="str">
        <f t="shared" si="16"/>
        <v/>
      </c>
      <c r="AF17" s="547">
        <f t="shared" si="8"/>
        <v>50</v>
      </c>
      <c r="AG17" s="548" t="str">
        <f t="shared" si="17"/>
        <v/>
      </c>
      <c r="AH17" s="523"/>
      <c r="AI17" s="524"/>
      <c r="AJ17" s="525"/>
      <c r="AK17" s="526"/>
      <c r="AL17" s="549" t="str">
        <f t="shared" si="9"/>
        <v/>
      </c>
      <c r="AM17" s="547">
        <f t="shared" si="10"/>
        <v>50</v>
      </c>
      <c r="AN17" s="550" t="str">
        <f t="shared" si="11"/>
        <v/>
      </c>
      <c r="AO17" s="477"/>
    </row>
    <row r="18" spans="1:41" ht="24.75" customHeight="1">
      <c r="A18" s="391" t="s">
        <v>253</v>
      </c>
      <c r="B18" s="555">
        <f>IF(自己評価書!A47="","",自己評価書!A47)</f>
        <v>13</v>
      </c>
      <c r="C18" s="556" t="str">
        <f>IF(自己評価書!H47="","",自己評価書!H47)</f>
        <v/>
      </c>
      <c r="D18" s="557" t="str">
        <f>IF(自己評価書!B47="","",自己評価書!B47)</f>
        <v/>
      </c>
      <c r="E18" s="555" t="str">
        <f>IF(自己評価書!B47="","",自己評価書!F47)</f>
        <v/>
      </c>
      <c r="F18" s="527"/>
      <c r="G18" s="528"/>
      <c r="H18" s="529"/>
      <c r="I18" s="525"/>
      <c r="J18" s="526"/>
      <c r="K18" s="546" t="str">
        <f t="shared" si="12"/>
        <v/>
      </c>
      <c r="L18" s="547">
        <f t="shared" si="4"/>
        <v>50</v>
      </c>
      <c r="M18" s="548" t="str">
        <f t="shared" si="13"/>
        <v/>
      </c>
      <c r="N18" s="523"/>
      <c r="O18" s="524"/>
      <c r="P18" s="525"/>
      <c r="Q18" s="526"/>
      <c r="R18" s="549" t="str">
        <f t="shared" si="14"/>
        <v/>
      </c>
      <c r="S18" s="547">
        <f t="shared" si="6"/>
        <v>50</v>
      </c>
      <c r="T18" s="550" t="str">
        <f t="shared" si="15"/>
        <v/>
      </c>
      <c r="U18" s="477"/>
      <c r="V18" s="535" t="s">
        <v>22</v>
      </c>
      <c r="W18" s="535" t="s">
        <v>22</v>
      </c>
      <c r="Y18" s="1171"/>
      <c r="Z18" s="527"/>
      <c r="AA18" s="528"/>
      <c r="AB18" s="529"/>
      <c r="AC18" s="525"/>
      <c r="AD18" s="526"/>
      <c r="AE18" s="546" t="str">
        <f t="shared" si="16"/>
        <v/>
      </c>
      <c r="AF18" s="547">
        <f t="shared" si="8"/>
        <v>50</v>
      </c>
      <c r="AG18" s="548" t="str">
        <f t="shared" si="17"/>
        <v/>
      </c>
      <c r="AH18" s="523"/>
      <c r="AI18" s="524"/>
      <c r="AJ18" s="525"/>
      <c r="AK18" s="526"/>
      <c r="AL18" s="549" t="str">
        <f t="shared" si="9"/>
        <v/>
      </c>
      <c r="AM18" s="547">
        <f t="shared" si="10"/>
        <v>50</v>
      </c>
      <c r="AN18" s="550" t="str">
        <f t="shared" si="11"/>
        <v/>
      </c>
      <c r="AO18" s="477"/>
    </row>
    <row r="19" spans="1:41" ht="24.75" customHeight="1">
      <c r="A19" s="391" t="s">
        <v>253</v>
      </c>
      <c r="B19" s="555">
        <f>IF(自己評価書!A48="","",自己評価書!A48)</f>
        <v>14</v>
      </c>
      <c r="C19" s="556" t="str">
        <f>IF(自己評価書!H48="","",自己評価書!H48)</f>
        <v/>
      </c>
      <c r="D19" s="557" t="str">
        <f>IF(自己評価書!B48="","",自己評価書!B48)</f>
        <v/>
      </c>
      <c r="E19" s="555" t="str">
        <f>IF(自己評価書!B48="","",自己評価書!F48)</f>
        <v/>
      </c>
      <c r="F19" s="527"/>
      <c r="G19" s="528"/>
      <c r="H19" s="529"/>
      <c r="I19" s="525"/>
      <c r="J19" s="526"/>
      <c r="K19" s="546" t="str">
        <f t="shared" si="12"/>
        <v/>
      </c>
      <c r="L19" s="547">
        <f t="shared" si="4"/>
        <v>50</v>
      </c>
      <c r="M19" s="548" t="str">
        <f t="shared" si="13"/>
        <v/>
      </c>
      <c r="N19" s="523"/>
      <c r="O19" s="529"/>
      <c r="P19" s="525"/>
      <c r="Q19" s="530"/>
      <c r="R19" s="549" t="str">
        <f t="shared" si="14"/>
        <v/>
      </c>
      <c r="S19" s="547">
        <f t="shared" si="6"/>
        <v>50</v>
      </c>
      <c r="T19" s="550" t="str">
        <f t="shared" si="15"/>
        <v/>
      </c>
      <c r="U19" s="477"/>
      <c r="V19" s="535" t="s">
        <v>22</v>
      </c>
      <c r="W19" s="535" t="s">
        <v>22</v>
      </c>
      <c r="Y19" s="1171"/>
      <c r="Z19" s="527"/>
      <c r="AA19" s="528"/>
      <c r="AB19" s="529"/>
      <c r="AC19" s="525"/>
      <c r="AD19" s="526"/>
      <c r="AE19" s="546" t="str">
        <f t="shared" si="16"/>
        <v/>
      </c>
      <c r="AF19" s="547">
        <f t="shared" si="8"/>
        <v>50</v>
      </c>
      <c r="AG19" s="548" t="str">
        <f t="shared" si="17"/>
        <v/>
      </c>
      <c r="AH19" s="523"/>
      <c r="AI19" s="529"/>
      <c r="AJ19" s="525"/>
      <c r="AK19" s="530"/>
      <c r="AL19" s="549" t="str">
        <f t="shared" si="9"/>
        <v/>
      </c>
      <c r="AM19" s="547">
        <f t="shared" si="10"/>
        <v>50</v>
      </c>
      <c r="AN19" s="550" t="str">
        <f t="shared" si="11"/>
        <v/>
      </c>
      <c r="AO19" s="477"/>
    </row>
    <row r="20" spans="1:41" ht="24.75" customHeight="1">
      <c r="A20" s="391" t="s">
        <v>253</v>
      </c>
      <c r="B20" s="555">
        <f>IF(自己評価書!A49="","",自己評価書!A49)</f>
        <v>15</v>
      </c>
      <c r="C20" s="556" t="str">
        <f>IF(自己評価書!H49="","",自己評価書!H49)</f>
        <v/>
      </c>
      <c r="D20" s="557" t="str">
        <f>IF(自己評価書!B49="","",自己評価書!B49)</f>
        <v/>
      </c>
      <c r="E20" s="555" t="str">
        <f>IF(自己評価書!B49="","",自己評価書!F49)</f>
        <v/>
      </c>
      <c r="F20" s="527"/>
      <c r="G20" s="528"/>
      <c r="H20" s="529"/>
      <c r="I20" s="525"/>
      <c r="J20" s="530"/>
      <c r="K20" s="546" t="str">
        <f t="shared" si="12"/>
        <v/>
      </c>
      <c r="L20" s="547">
        <f t="shared" si="4"/>
        <v>50</v>
      </c>
      <c r="M20" s="548" t="str">
        <f t="shared" si="13"/>
        <v/>
      </c>
      <c r="N20" s="523"/>
      <c r="O20" s="529"/>
      <c r="P20" s="525"/>
      <c r="Q20" s="530"/>
      <c r="R20" s="549" t="str">
        <f t="shared" si="14"/>
        <v/>
      </c>
      <c r="S20" s="547">
        <f t="shared" si="6"/>
        <v>50</v>
      </c>
      <c r="T20" s="550" t="str">
        <f t="shared" si="15"/>
        <v/>
      </c>
      <c r="U20" s="477"/>
      <c r="V20" s="535" t="s">
        <v>22</v>
      </c>
      <c r="W20" s="535" t="s">
        <v>22</v>
      </c>
      <c r="Y20" s="1171"/>
      <c r="Z20" s="527"/>
      <c r="AA20" s="528"/>
      <c r="AB20" s="529"/>
      <c r="AC20" s="525"/>
      <c r="AD20" s="530"/>
      <c r="AE20" s="546" t="str">
        <f t="shared" si="16"/>
        <v/>
      </c>
      <c r="AF20" s="547">
        <f t="shared" si="8"/>
        <v>50</v>
      </c>
      <c r="AG20" s="548" t="str">
        <f t="shared" si="17"/>
        <v/>
      </c>
      <c r="AH20" s="523"/>
      <c r="AI20" s="529"/>
      <c r="AJ20" s="525"/>
      <c r="AK20" s="530"/>
      <c r="AL20" s="549" t="str">
        <f t="shared" si="9"/>
        <v/>
      </c>
      <c r="AM20" s="547">
        <f t="shared" si="10"/>
        <v>50</v>
      </c>
      <c r="AN20" s="550" t="str">
        <f t="shared" si="11"/>
        <v/>
      </c>
      <c r="AO20" s="477"/>
    </row>
    <row r="21" spans="1:41" ht="24.75" customHeight="1">
      <c r="A21" s="391" t="s">
        <v>253</v>
      </c>
      <c r="B21" s="555">
        <f>IF(自己評価書!A50="","",自己評価書!A50)</f>
        <v>16</v>
      </c>
      <c r="C21" s="556" t="str">
        <f>IF(自己評価書!H50="","",自己評価書!H50)</f>
        <v/>
      </c>
      <c r="D21" s="557" t="str">
        <f>IF(自己評価書!B50="","",自己評価書!B50)</f>
        <v/>
      </c>
      <c r="E21" s="555" t="str">
        <f>IF(自己評価書!B50="","",自己評価書!F50)</f>
        <v/>
      </c>
      <c r="F21" s="527"/>
      <c r="G21" s="528"/>
      <c r="H21" s="529"/>
      <c r="I21" s="525"/>
      <c r="J21" s="530"/>
      <c r="K21" s="546" t="str">
        <f t="shared" si="12"/>
        <v/>
      </c>
      <c r="L21" s="547">
        <f t="shared" si="4"/>
        <v>50</v>
      </c>
      <c r="M21" s="548" t="str">
        <f t="shared" si="13"/>
        <v/>
      </c>
      <c r="N21" s="523"/>
      <c r="O21" s="529"/>
      <c r="P21" s="525"/>
      <c r="Q21" s="530"/>
      <c r="R21" s="549" t="str">
        <f t="shared" si="14"/>
        <v/>
      </c>
      <c r="S21" s="547">
        <f t="shared" si="6"/>
        <v>50</v>
      </c>
      <c r="T21" s="550" t="str">
        <f t="shared" si="15"/>
        <v/>
      </c>
      <c r="U21" s="477"/>
      <c r="V21" s="535" t="s">
        <v>22</v>
      </c>
      <c r="W21" s="535" t="s">
        <v>22</v>
      </c>
      <c r="Y21" s="1171"/>
      <c r="Z21" s="527"/>
      <c r="AA21" s="528"/>
      <c r="AB21" s="529"/>
      <c r="AC21" s="525"/>
      <c r="AD21" s="530"/>
      <c r="AE21" s="546" t="str">
        <f t="shared" si="16"/>
        <v/>
      </c>
      <c r="AF21" s="547">
        <f t="shared" si="8"/>
        <v>50</v>
      </c>
      <c r="AG21" s="548" t="str">
        <f t="shared" si="17"/>
        <v/>
      </c>
      <c r="AH21" s="523"/>
      <c r="AI21" s="529"/>
      <c r="AJ21" s="525"/>
      <c r="AK21" s="530"/>
      <c r="AL21" s="549" t="str">
        <f t="shared" si="9"/>
        <v/>
      </c>
      <c r="AM21" s="547">
        <f t="shared" si="10"/>
        <v>50</v>
      </c>
      <c r="AN21" s="550" t="str">
        <f t="shared" si="11"/>
        <v/>
      </c>
      <c r="AO21" s="477"/>
    </row>
    <row r="22" spans="1:41" ht="24.75" customHeight="1">
      <c r="A22" s="391" t="s">
        <v>253</v>
      </c>
      <c r="B22" s="555">
        <f>IF(自己評価書!A51="","",自己評価書!A51)</f>
        <v>17</v>
      </c>
      <c r="C22" s="556" t="str">
        <f>IF(自己評価書!H51="","",自己評価書!H51)</f>
        <v/>
      </c>
      <c r="D22" s="557" t="str">
        <f>IF(自己評価書!B51="","",自己評価書!B51)</f>
        <v/>
      </c>
      <c r="E22" s="555" t="str">
        <f>IF(自己評価書!B51="","",自己評価書!F51)</f>
        <v/>
      </c>
      <c r="F22" s="527"/>
      <c r="G22" s="528"/>
      <c r="H22" s="529"/>
      <c r="I22" s="525"/>
      <c r="J22" s="530"/>
      <c r="K22" s="546" t="str">
        <f t="shared" si="12"/>
        <v/>
      </c>
      <c r="L22" s="547">
        <f t="shared" si="4"/>
        <v>50</v>
      </c>
      <c r="M22" s="548" t="str">
        <f t="shared" si="13"/>
        <v/>
      </c>
      <c r="N22" s="523"/>
      <c r="O22" s="529"/>
      <c r="P22" s="525"/>
      <c r="Q22" s="530"/>
      <c r="R22" s="549" t="str">
        <f t="shared" si="14"/>
        <v/>
      </c>
      <c r="S22" s="547">
        <f t="shared" si="6"/>
        <v>50</v>
      </c>
      <c r="T22" s="550" t="str">
        <f t="shared" si="15"/>
        <v/>
      </c>
      <c r="U22" s="477"/>
      <c r="V22" s="535" t="s">
        <v>22</v>
      </c>
      <c r="W22" s="535" t="s">
        <v>22</v>
      </c>
      <c r="Y22" s="1171"/>
      <c r="Z22" s="527"/>
      <c r="AA22" s="528"/>
      <c r="AB22" s="529"/>
      <c r="AC22" s="525"/>
      <c r="AD22" s="530"/>
      <c r="AE22" s="546" t="str">
        <f t="shared" si="16"/>
        <v/>
      </c>
      <c r="AF22" s="547">
        <f t="shared" si="8"/>
        <v>50</v>
      </c>
      <c r="AG22" s="548" t="str">
        <f t="shared" si="17"/>
        <v/>
      </c>
      <c r="AH22" s="523"/>
      <c r="AI22" s="529"/>
      <c r="AJ22" s="525"/>
      <c r="AK22" s="530"/>
      <c r="AL22" s="549" t="str">
        <f t="shared" si="9"/>
        <v/>
      </c>
      <c r="AM22" s="547">
        <f t="shared" si="10"/>
        <v>50</v>
      </c>
      <c r="AN22" s="550" t="str">
        <f t="shared" si="11"/>
        <v/>
      </c>
      <c r="AO22" s="477"/>
    </row>
    <row r="23" spans="1:41" ht="24.75" customHeight="1">
      <c r="A23" s="391" t="s">
        <v>253</v>
      </c>
      <c r="B23" s="555">
        <f>IF(自己評価書!A52="","",自己評価書!A52)</f>
        <v>18</v>
      </c>
      <c r="C23" s="556" t="str">
        <f>IF(自己評価書!H52="","",自己評価書!H52)</f>
        <v/>
      </c>
      <c r="D23" s="557" t="str">
        <f>IF(自己評価書!B52="","",自己評価書!B52)</f>
        <v/>
      </c>
      <c r="E23" s="555" t="str">
        <f>IF(自己評価書!B52="","",自己評価書!F52)</f>
        <v/>
      </c>
      <c r="F23" s="527"/>
      <c r="G23" s="528"/>
      <c r="H23" s="529"/>
      <c r="I23" s="525"/>
      <c r="J23" s="530"/>
      <c r="K23" s="546" t="str">
        <f t="shared" si="12"/>
        <v/>
      </c>
      <c r="L23" s="547">
        <f t="shared" si="4"/>
        <v>50</v>
      </c>
      <c r="M23" s="548" t="str">
        <f t="shared" si="13"/>
        <v/>
      </c>
      <c r="N23" s="523"/>
      <c r="O23" s="529"/>
      <c r="P23" s="525"/>
      <c r="Q23" s="530"/>
      <c r="R23" s="549" t="str">
        <f t="shared" si="14"/>
        <v/>
      </c>
      <c r="S23" s="547">
        <f t="shared" si="6"/>
        <v>50</v>
      </c>
      <c r="T23" s="550" t="str">
        <f t="shared" si="15"/>
        <v/>
      </c>
      <c r="U23" s="477"/>
      <c r="V23" s="535" t="s">
        <v>22</v>
      </c>
      <c r="W23" s="535" t="s">
        <v>22</v>
      </c>
      <c r="Y23" s="1171"/>
      <c r="Z23" s="527"/>
      <c r="AA23" s="528"/>
      <c r="AB23" s="529"/>
      <c r="AC23" s="525"/>
      <c r="AD23" s="530"/>
      <c r="AE23" s="546" t="str">
        <f t="shared" si="16"/>
        <v/>
      </c>
      <c r="AF23" s="547">
        <f t="shared" si="8"/>
        <v>50</v>
      </c>
      <c r="AG23" s="548" t="str">
        <f t="shared" si="17"/>
        <v/>
      </c>
      <c r="AH23" s="523"/>
      <c r="AI23" s="529"/>
      <c r="AJ23" s="525"/>
      <c r="AK23" s="530"/>
      <c r="AL23" s="549" t="str">
        <f t="shared" si="9"/>
        <v/>
      </c>
      <c r="AM23" s="547">
        <f t="shared" si="10"/>
        <v>50</v>
      </c>
      <c r="AN23" s="550" t="str">
        <f t="shared" si="11"/>
        <v/>
      </c>
      <c r="AO23" s="477"/>
    </row>
    <row r="24" spans="1:41" ht="24.75" customHeight="1">
      <c r="A24" s="391" t="s">
        <v>253</v>
      </c>
      <c r="B24" s="555">
        <f>IF(自己評価書!A53="","",自己評価書!A53)</f>
        <v>19</v>
      </c>
      <c r="C24" s="556" t="str">
        <f>IF(自己評価書!H53="","",自己評価書!H53)</f>
        <v/>
      </c>
      <c r="D24" s="557" t="str">
        <f>IF(自己評価書!B53="","",自己評価書!B53)</f>
        <v/>
      </c>
      <c r="E24" s="555" t="str">
        <f>IF(自己評価書!B53="","",自己評価書!F53)</f>
        <v/>
      </c>
      <c r="F24" s="531"/>
      <c r="G24" s="532"/>
      <c r="H24" s="533"/>
      <c r="I24" s="525"/>
      <c r="J24" s="534"/>
      <c r="K24" s="546" t="str">
        <f t="shared" si="12"/>
        <v/>
      </c>
      <c r="L24" s="547">
        <f t="shared" si="4"/>
        <v>50</v>
      </c>
      <c r="M24" s="548" t="str">
        <f t="shared" si="13"/>
        <v/>
      </c>
      <c r="N24" s="523"/>
      <c r="O24" s="533"/>
      <c r="P24" s="525"/>
      <c r="Q24" s="534"/>
      <c r="R24" s="549" t="str">
        <f t="shared" si="14"/>
        <v/>
      </c>
      <c r="S24" s="547">
        <f t="shared" si="6"/>
        <v>50</v>
      </c>
      <c r="T24" s="550" t="str">
        <f t="shared" si="15"/>
        <v/>
      </c>
      <c r="U24" s="477"/>
      <c r="V24" s="535" t="s">
        <v>22</v>
      </c>
      <c r="W24" s="535" t="s">
        <v>22</v>
      </c>
      <c r="Y24" s="1171"/>
      <c r="Z24" s="531"/>
      <c r="AA24" s="532"/>
      <c r="AB24" s="533"/>
      <c r="AC24" s="525"/>
      <c r="AD24" s="534"/>
      <c r="AE24" s="546" t="str">
        <f t="shared" si="16"/>
        <v/>
      </c>
      <c r="AF24" s="547">
        <f t="shared" si="8"/>
        <v>50</v>
      </c>
      <c r="AG24" s="548" t="str">
        <f t="shared" si="17"/>
        <v/>
      </c>
      <c r="AH24" s="523"/>
      <c r="AI24" s="533"/>
      <c r="AJ24" s="525"/>
      <c r="AK24" s="534"/>
      <c r="AL24" s="549" t="str">
        <f t="shared" si="9"/>
        <v/>
      </c>
      <c r="AM24" s="547">
        <f t="shared" si="10"/>
        <v>50</v>
      </c>
      <c r="AN24" s="550" t="str">
        <f t="shared" si="11"/>
        <v/>
      </c>
      <c r="AO24" s="477"/>
    </row>
    <row r="25" spans="1:41" ht="24.75" customHeight="1">
      <c r="A25" s="391" t="s">
        <v>253</v>
      </c>
      <c r="B25" s="555">
        <f>IF(自己評価書!A54="","",自己評価書!A54)</f>
        <v>20</v>
      </c>
      <c r="C25" s="556" t="str">
        <f>IF(自己評価書!H54="","",自己評価書!H54)</f>
        <v/>
      </c>
      <c r="D25" s="557" t="str">
        <f>IF(自己評価書!B54="","",自己評価書!B54)</f>
        <v/>
      </c>
      <c r="E25" s="555" t="str">
        <f>IF(自己評価書!B54="","",自己評価書!F54)</f>
        <v/>
      </c>
      <c r="F25" s="527"/>
      <c r="G25" s="528"/>
      <c r="H25" s="529"/>
      <c r="I25" s="525"/>
      <c r="J25" s="526"/>
      <c r="K25" s="546" t="str">
        <f t="shared" ref="K25:K43" si="18">IF(F25="","",F25+G25-H25-J25)</f>
        <v/>
      </c>
      <c r="L25" s="547">
        <f t="shared" si="4"/>
        <v>50</v>
      </c>
      <c r="M25" s="548" t="str">
        <f t="shared" ref="M25:M42" si="19">IF(F25="","",K25-L25)</f>
        <v/>
      </c>
      <c r="N25" s="523"/>
      <c r="O25" s="524"/>
      <c r="P25" s="525"/>
      <c r="Q25" s="526"/>
      <c r="R25" s="549" t="str">
        <f t="shared" si="5"/>
        <v/>
      </c>
      <c r="S25" s="547">
        <f t="shared" si="6"/>
        <v>50</v>
      </c>
      <c r="T25" s="550" t="str">
        <f t="shared" si="7"/>
        <v/>
      </c>
      <c r="U25" s="477"/>
      <c r="V25" s="535" t="s">
        <v>22</v>
      </c>
      <c r="W25" s="535" t="s">
        <v>22</v>
      </c>
      <c r="Y25" s="1171"/>
      <c r="Z25" s="527"/>
      <c r="AA25" s="528"/>
      <c r="AB25" s="529"/>
      <c r="AC25" s="525"/>
      <c r="AD25" s="526"/>
      <c r="AE25" s="546" t="str">
        <f t="shared" si="16"/>
        <v/>
      </c>
      <c r="AF25" s="547">
        <f t="shared" si="8"/>
        <v>50</v>
      </c>
      <c r="AG25" s="548" t="str">
        <f t="shared" si="17"/>
        <v/>
      </c>
      <c r="AH25" s="523"/>
      <c r="AI25" s="524"/>
      <c r="AJ25" s="525"/>
      <c r="AK25" s="526"/>
      <c r="AL25" s="549" t="str">
        <f t="shared" si="9"/>
        <v/>
      </c>
      <c r="AM25" s="547">
        <f t="shared" si="10"/>
        <v>50</v>
      </c>
      <c r="AN25" s="550" t="str">
        <f t="shared" si="11"/>
        <v/>
      </c>
      <c r="AO25" s="477"/>
    </row>
    <row r="26" spans="1:41" ht="24.75" customHeight="1">
      <c r="A26" s="391" t="s">
        <v>253</v>
      </c>
      <c r="B26" s="555">
        <f>IF(自己評価書!A55="","",自己評価書!A55)</f>
        <v>21</v>
      </c>
      <c r="C26" s="556" t="str">
        <f>IF(自己評価書!H55="","",自己評価書!H55)</f>
        <v/>
      </c>
      <c r="D26" s="557" t="str">
        <f>IF(自己評価書!B55="","",自己評価書!B55)</f>
        <v/>
      </c>
      <c r="E26" s="555" t="str">
        <f>IF(自己評価書!B55="","",自己評価書!F55)</f>
        <v/>
      </c>
      <c r="F26" s="527"/>
      <c r="G26" s="528"/>
      <c r="H26" s="529"/>
      <c r="I26" s="525"/>
      <c r="J26" s="526"/>
      <c r="K26" s="546" t="str">
        <f t="shared" si="18"/>
        <v/>
      </c>
      <c r="L26" s="547">
        <f t="shared" si="4"/>
        <v>50</v>
      </c>
      <c r="M26" s="548" t="str">
        <f t="shared" si="19"/>
        <v/>
      </c>
      <c r="N26" s="523"/>
      <c r="O26" s="524"/>
      <c r="P26" s="525"/>
      <c r="Q26" s="526"/>
      <c r="R26" s="549" t="str">
        <f t="shared" si="5"/>
        <v/>
      </c>
      <c r="S26" s="547">
        <f t="shared" si="6"/>
        <v>50</v>
      </c>
      <c r="T26" s="550" t="str">
        <f t="shared" si="7"/>
        <v/>
      </c>
      <c r="U26" s="477"/>
      <c r="V26" s="535" t="s">
        <v>22</v>
      </c>
      <c r="W26" s="535" t="s">
        <v>22</v>
      </c>
      <c r="Y26" s="1171"/>
      <c r="Z26" s="527"/>
      <c r="AA26" s="528"/>
      <c r="AB26" s="529"/>
      <c r="AC26" s="525"/>
      <c r="AD26" s="526"/>
      <c r="AE26" s="546" t="str">
        <f t="shared" si="16"/>
        <v/>
      </c>
      <c r="AF26" s="547">
        <f t="shared" si="8"/>
        <v>50</v>
      </c>
      <c r="AG26" s="548" t="str">
        <f t="shared" si="17"/>
        <v/>
      </c>
      <c r="AH26" s="523"/>
      <c r="AI26" s="524"/>
      <c r="AJ26" s="525"/>
      <c r="AK26" s="526"/>
      <c r="AL26" s="549" t="str">
        <f t="shared" si="9"/>
        <v/>
      </c>
      <c r="AM26" s="547">
        <f t="shared" si="10"/>
        <v>50</v>
      </c>
      <c r="AN26" s="550" t="str">
        <f t="shared" si="11"/>
        <v/>
      </c>
      <c r="AO26" s="477"/>
    </row>
    <row r="27" spans="1:41" ht="24.75" customHeight="1">
      <c r="A27" s="391" t="s">
        <v>253</v>
      </c>
      <c r="B27" s="555">
        <f>IF(自己評価書!A56="","",自己評価書!A56)</f>
        <v>22</v>
      </c>
      <c r="C27" s="556" t="str">
        <f>IF(自己評価書!H56="","",自己評価書!H56)</f>
        <v/>
      </c>
      <c r="D27" s="557" t="str">
        <f>IF(自己評価書!B56="","",自己評価書!B56)</f>
        <v/>
      </c>
      <c r="E27" s="555" t="str">
        <f>IF(自己評価書!B56="","",自己評価書!F56)</f>
        <v/>
      </c>
      <c r="F27" s="527"/>
      <c r="G27" s="528"/>
      <c r="H27" s="529"/>
      <c r="I27" s="525"/>
      <c r="J27" s="526"/>
      <c r="K27" s="546" t="str">
        <f t="shared" si="18"/>
        <v/>
      </c>
      <c r="L27" s="547">
        <f t="shared" si="4"/>
        <v>50</v>
      </c>
      <c r="M27" s="548" t="str">
        <f t="shared" si="19"/>
        <v/>
      </c>
      <c r="N27" s="523"/>
      <c r="O27" s="524"/>
      <c r="P27" s="525"/>
      <c r="Q27" s="526"/>
      <c r="R27" s="549" t="str">
        <f t="shared" si="5"/>
        <v/>
      </c>
      <c r="S27" s="547">
        <f t="shared" si="6"/>
        <v>50</v>
      </c>
      <c r="T27" s="550" t="str">
        <f t="shared" si="7"/>
        <v/>
      </c>
      <c r="U27" s="477"/>
      <c r="V27" s="535" t="s">
        <v>22</v>
      </c>
      <c r="W27" s="535" t="s">
        <v>22</v>
      </c>
      <c r="Y27" s="1171"/>
      <c r="Z27" s="527"/>
      <c r="AA27" s="528"/>
      <c r="AB27" s="529"/>
      <c r="AC27" s="525"/>
      <c r="AD27" s="526"/>
      <c r="AE27" s="546" t="str">
        <f t="shared" si="16"/>
        <v/>
      </c>
      <c r="AF27" s="547">
        <f t="shared" si="8"/>
        <v>50</v>
      </c>
      <c r="AG27" s="548" t="str">
        <f t="shared" si="17"/>
        <v/>
      </c>
      <c r="AH27" s="523"/>
      <c r="AI27" s="524"/>
      <c r="AJ27" s="525"/>
      <c r="AK27" s="526"/>
      <c r="AL27" s="549" t="str">
        <f t="shared" si="9"/>
        <v/>
      </c>
      <c r="AM27" s="547">
        <f t="shared" si="10"/>
        <v>50</v>
      </c>
      <c r="AN27" s="550" t="str">
        <f t="shared" si="11"/>
        <v/>
      </c>
      <c r="AO27" s="477"/>
    </row>
    <row r="28" spans="1:41" ht="24.75" customHeight="1">
      <c r="A28" s="391" t="s">
        <v>253</v>
      </c>
      <c r="B28" s="555">
        <f>IF(自己評価書!A57="","",自己評価書!A57)</f>
        <v>23</v>
      </c>
      <c r="C28" s="556" t="str">
        <f>IF(自己評価書!H57="","",自己評価書!H57)</f>
        <v/>
      </c>
      <c r="D28" s="557" t="str">
        <f>IF(自己評価書!B57="","",自己評価書!B57)</f>
        <v/>
      </c>
      <c r="E28" s="555" t="str">
        <f>IF(自己評価書!B57="","",自己評価書!F57)</f>
        <v/>
      </c>
      <c r="F28" s="527"/>
      <c r="G28" s="528"/>
      <c r="H28" s="529"/>
      <c r="I28" s="525"/>
      <c r="J28" s="526"/>
      <c r="K28" s="546" t="str">
        <f t="shared" si="18"/>
        <v/>
      </c>
      <c r="L28" s="547">
        <f t="shared" si="4"/>
        <v>50</v>
      </c>
      <c r="M28" s="548" t="str">
        <f t="shared" si="19"/>
        <v/>
      </c>
      <c r="N28" s="523"/>
      <c r="O28" s="524"/>
      <c r="P28" s="525"/>
      <c r="Q28" s="526"/>
      <c r="R28" s="549" t="str">
        <f t="shared" si="5"/>
        <v/>
      </c>
      <c r="S28" s="547">
        <f t="shared" si="6"/>
        <v>50</v>
      </c>
      <c r="T28" s="550" t="str">
        <f t="shared" si="7"/>
        <v/>
      </c>
      <c r="U28" s="477"/>
      <c r="V28" s="535" t="s">
        <v>22</v>
      </c>
      <c r="W28" s="535" t="s">
        <v>22</v>
      </c>
      <c r="Y28" s="1171"/>
      <c r="Z28" s="527"/>
      <c r="AA28" s="528"/>
      <c r="AB28" s="529"/>
      <c r="AC28" s="525"/>
      <c r="AD28" s="526"/>
      <c r="AE28" s="546" t="str">
        <f t="shared" si="16"/>
        <v/>
      </c>
      <c r="AF28" s="547">
        <f t="shared" si="8"/>
        <v>50</v>
      </c>
      <c r="AG28" s="548" t="str">
        <f t="shared" si="17"/>
        <v/>
      </c>
      <c r="AH28" s="523"/>
      <c r="AI28" s="524"/>
      <c r="AJ28" s="525"/>
      <c r="AK28" s="526"/>
      <c r="AL28" s="549" t="str">
        <f t="shared" si="9"/>
        <v/>
      </c>
      <c r="AM28" s="547">
        <f t="shared" si="10"/>
        <v>50</v>
      </c>
      <c r="AN28" s="550" t="str">
        <f t="shared" si="11"/>
        <v/>
      </c>
      <c r="AO28" s="477"/>
    </row>
    <row r="29" spans="1:41" ht="24.75" customHeight="1">
      <c r="A29" s="391" t="s">
        <v>253</v>
      </c>
      <c r="B29" s="555">
        <f>IF(自己評価書!A58="","",自己評価書!A58)</f>
        <v>24</v>
      </c>
      <c r="C29" s="556" t="str">
        <f>IF(自己評価書!H58="","",自己評価書!H58)</f>
        <v/>
      </c>
      <c r="D29" s="557" t="str">
        <f>IF(自己評価書!B58="","",自己評価書!B58)</f>
        <v/>
      </c>
      <c r="E29" s="555" t="str">
        <f>IF(自己評価書!B58="","",自己評価書!F58)</f>
        <v/>
      </c>
      <c r="F29" s="527"/>
      <c r="G29" s="528"/>
      <c r="H29" s="529"/>
      <c r="I29" s="525"/>
      <c r="J29" s="526"/>
      <c r="K29" s="546" t="str">
        <f t="shared" si="18"/>
        <v/>
      </c>
      <c r="L29" s="547">
        <f t="shared" si="4"/>
        <v>50</v>
      </c>
      <c r="M29" s="548" t="str">
        <f t="shared" si="19"/>
        <v/>
      </c>
      <c r="N29" s="523"/>
      <c r="O29" s="529"/>
      <c r="P29" s="525"/>
      <c r="Q29" s="530"/>
      <c r="R29" s="549" t="str">
        <f t="shared" si="5"/>
        <v/>
      </c>
      <c r="S29" s="547">
        <f t="shared" si="6"/>
        <v>50</v>
      </c>
      <c r="T29" s="550" t="str">
        <f t="shared" si="7"/>
        <v/>
      </c>
      <c r="U29" s="477"/>
      <c r="V29" s="535" t="s">
        <v>22</v>
      </c>
      <c r="W29" s="535" t="s">
        <v>22</v>
      </c>
      <c r="Y29" s="1171"/>
      <c r="Z29" s="527"/>
      <c r="AA29" s="528"/>
      <c r="AB29" s="529"/>
      <c r="AC29" s="525"/>
      <c r="AD29" s="526"/>
      <c r="AE29" s="546" t="str">
        <f t="shared" si="16"/>
        <v/>
      </c>
      <c r="AF29" s="547">
        <f t="shared" si="8"/>
        <v>50</v>
      </c>
      <c r="AG29" s="548" t="str">
        <f t="shared" si="17"/>
        <v/>
      </c>
      <c r="AH29" s="523"/>
      <c r="AI29" s="529"/>
      <c r="AJ29" s="525"/>
      <c r="AK29" s="530"/>
      <c r="AL29" s="549" t="str">
        <f t="shared" si="9"/>
        <v/>
      </c>
      <c r="AM29" s="547">
        <f t="shared" si="10"/>
        <v>50</v>
      </c>
      <c r="AN29" s="550" t="str">
        <f t="shared" si="11"/>
        <v/>
      </c>
      <c r="AO29" s="477"/>
    </row>
    <row r="30" spans="1:41" ht="24.75" customHeight="1">
      <c r="A30" s="391" t="s">
        <v>253</v>
      </c>
      <c r="B30" s="555">
        <f>IF(自己評価書!A59="","",自己評価書!A59)</f>
        <v>25</v>
      </c>
      <c r="C30" s="556" t="str">
        <f>IF(自己評価書!H59="","",自己評価書!H59)</f>
        <v/>
      </c>
      <c r="D30" s="557" t="str">
        <f>IF(自己評価書!B59="","",自己評価書!B59)</f>
        <v/>
      </c>
      <c r="E30" s="555" t="str">
        <f>IF(自己評価書!B59="","",自己評価書!F59)</f>
        <v/>
      </c>
      <c r="F30" s="527"/>
      <c r="G30" s="528"/>
      <c r="H30" s="529"/>
      <c r="I30" s="525"/>
      <c r="J30" s="530"/>
      <c r="K30" s="546" t="str">
        <f t="shared" si="18"/>
        <v/>
      </c>
      <c r="L30" s="547">
        <f t="shared" si="4"/>
        <v>50</v>
      </c>
      <c r="M30" s="548" t="str">
        <f t="shared" si="19"/>
        <v/>
      </c>
      <c r="N30" s="523"/>
      <c r="O30" s="529"/>
      <c r="P30" s="525"/>
      <c r="Q30" s="530"/>
      <c r="R30" s="549" t="str">
        <f t="shared" si="5"/>
        <v/>
      </c>
      <c r="S30" s="547">
        <f t="shared" si="6"/>
        <v>50</v>
      </c>
      <c r="T30" s="550" t="str">
        <f t="shared" si="7"/>
        <v/>
      </c>
      <c r="U30" s="477"/>
      <c r="V30" s="535" t="s">
        <v>22</v>
      </c>
      <c r="W30" s="535" t="s">
        <v>22</v>
      </c>
      <c r="Y30" s="1171"/>
      <c r="Z30" s="527"/>
      <c r="AA30" s="528"/>
      <c r="AB30" s="529"/>
      <c r="AC30" s="525"/>
      <c r="AD30" s="530"/>
      <c r="AE30" s="546" t="str">
        <f t="shared" si="16"/>
        <v/>
      </c>
      <c r="AF30" s="547">
        <f t="shared" si="8"/>
        <v>50</v>
      </c>
      <c r="AG30" s="548" t="str">
        <f t="shared" si="17"/>
        <v/>
      </c>
      <c r="AH30" s="523"/>
      <c r="AI30" s="529"/>
      <c r="AJ30" s="525"/>
      <c r="AK30" s="530"/>
      <c r="AL30" s="549" t="str">
        <f t="shared" si="9"/>
        <v/>
      </c>
      <c r="AM30" s="547">
        <f t="shared" si="10"/>
        <v>50</v>
      </c>
      <c r="AN30" s="550" t="str">
        <f t="shared" si="11"/>
        <v/>
      </c>
      <c r="AO30" s="477"/>
    </row>
    <row r="31" spans="1:41" ht="24.75" customHeight="1">
      <c r="A31" s="391" t="s">
        <v>253</v>
      </c>
      <c r="B31" s="555">
        <f>IF(自己評価書!A60="","",自己評価書!A60)</f>
        <v>26</v>
      </c>
      <c r="C31" s="556" t="str">
        <f>IF(自己評価書!H60="","",自己評価書!H60)</f>
        <v/>
      </c>
      <c r="D31" s="557" t="str">
        <f>IF(自己評価書!B60="","",自己評価書!B60)</f>
        <v/>
      </c>
      <c r="E31" s="555" t="str">
        <f>IF(自己評価書!B60="","",自己評価書!F60)</f>
        <v/>
      </c>
      <c r="F31" s="527"/>
      <c r="G31" s="528"/>
      <c r="H31" s="529"/>
      <c r="I31" s="525"/>
      <c r="J31" s="530"/>
      <c r="K31" s="546" t="str">
        <f t="shared" si="18"/>
        <v/>
      </c>
      <c r="L31" s="547">
        <f t="shared" si="4"/>
        <v>50</v>
      </c>
      <c r="M31" s="548" t="str">
        <f t="shared" si="19"/>
        <v/>
      </c>
      <c r="N31" s="523"/>
      <c r="O31" s="529"/>
      <c r="P31" s="525"/>
      <c r="Q31" s="530"/>
      <c r="R31" s="549" t="str">
        <f t="shared" si="5"/>
        <v/>
      </c>
      <c r="S31" s="547">
        <f t="shared" si="6"/>
        <v>50</v>
      </c>
      <c r="T31" s="550" t="str">
        <f t="shared" si="7"/>
        <v/>
      </c>
      <c r="U31" s="477"/>
      <c r="V31" s="535" t="s">
        <v>22</v>
      </c>
      <c r="W31" s="535" t="s">
        <v>22</v>
      </c>
      <c r="Y31" s="1171"/>
      <c r="Z31" s="527"/>
      <c r="AA31" s="528"/>
      <c r="AB31" s="529"/>
      <c r="AC31" s="525"/>
      <c r="AD31" s="530"/>
      <c r="AE31" s="546" t="str">
        <f t="shared" si="16"/>
        <v/>
      </c>
      <c r="AF31" s="547">
        <f t="shared" si="8"/>
        <v>50</v>
      </c>
      <c r="AG31" s="548" t="str">
        <f t="shared" si="17"/>
        <v/>
      </c>
      <c r="AH31" s="523"/>
      <c r="AI31" s="529"/>
      <c r="AJ31" s="525"/>
      <c r="AK31" s="530"/>
      <c r="AL31" s="549" t="str">
        <f t="shared" si="9"/>
        <v/>
      </c>
      <c r="AM31" s="547">
        <f t="shared" si="10"/>
        <v>50</v>
      </c>
      <c r="AN31" s="550" t="str">
        <f t="shared" si="11"/>
        <v/>
      </c>
      <c r="AO31" s="477"/>
    </row>
    <row r="32" spans="1:41" ht="24.75" customHeight="1">
      <c r="A32" s="391" t="s">
        <v>253</v>
      </c>
      <c r="B32" s="555">
        <f>IF(自己評価書!A61="","",自己評価書!A61)</f>
        <v>27</v>
      </c>
      <c r="C32" s="556" t="str">
        <f>IF(自己評価書!H61="","",自己評価書!H61)</f>
        <v/>
      </c>
      <c r="D32" s="557" t="str">
        <f>IF(自己評価書!B61="","",自己評価書!B61)</f>
        <v/>
      </c>
      <c r="E32" s="555" t="str">
        <f>IF(自己評価書!B61="","",自己評価書!F61)</f>
        <v/>
      </c>
      <c r="F32" s="527"/>
      <c r="G32" s="528"/>
      <c r="H32" s="529"/>
      <c r="I32" s="525"/>
      <c r="J32" s="530"/>
      <c r="K32" s="546" t="str">
        <f t="shared" si="18"/>
        <v/>
      </c>
      <c r="L32" s="547">
        <f t="shared" si="4"/>
        <v>50</v>
      </c>
      <c r="M32" s="548" t="str">
        <f t="shared" si="19"/>
        <v/>
      </c>
      <c r="N32" s="523"/>
      <c r="O32" s="529"/>
      <c r="P32" s="525"/>
      <c r="Q32" s="530"/>
      <c r="R32" s="549" t="str">
        <f t="shared" si="5"/>
        <v/>
      </c>
      <c r="S32" s="547">
        <f t="shared" si="6"/>
        <v>50</v>
      </c>
      <c r="T32" s="550" t="str">
        <f t="shared" si="7"/>
        <v/>
      </c>
      <c r="U32" s="477"/>
      <c r="V32" s="535" t="s">
        <v>22</v>
      </c>
      <c r="W32" s="535" t="s">
        <v>22</v>
      </c>
      <c r="Y32" s="1171"/>
      <c r="Z32" s="527"/>
      <c r="AA32" s="528"/>
      <c r="AB32" s="529"/>
      <c r="AC32" s="525"/>
      <c r="AD32" s="530"/>
      <c r="AE32" s="546" t="str">
        <f t="shared" si="16"/>
        <v/>
      </c>
      <c r="AF32" s="547">
        <f t="shared" si="8"/>
        <v>50</v>
      </c>
      <c r="AG32" s="548" t="str">
        <f t="shared" si="17"/>
        <v/>
      </c>
      <c r="AH32" s="523"/>
      <c r="AI32" s="529"/>
      <c r="AJ32" s="525"/>
      <c r="AK32" s="530"/>
      <c r="AL32" s="549" t="str">
        <f t="shared" si="9"/>
        <v/>
      </c>
      <c r="AM32" s="547">
        <f t="shared" si="10"/>
        <v>50</v>
      </c>
      <c r="AN32" s="550" t="str">
        <f t="shared" si="11"/>
        <v/>
      </c>
      <c r="AO32" s="477"/>
    </row>
    <row r="33" spans="1:41" ht="24.75" customHeight="1">
      <c r="A33" s="391" t="s">
        <v>253</v>
      </c>
      <c r="B33" s="555">
        <f>IF(自己評価書!A62="","",自己評価書!A62)</f>
        <v>28</v>
      </c>
      <c r="C33" s="556" t="str">
        <f>IF(自己評価書!H62="","",自己評価書!H62)</f>
        <v/>
      </c>
      <c r="D33" s="557" t="str">
        <f>IF(自己評価書!B62="","",自己評価書!B62)</f>
        <v/>
      </c>
      <c r="E33" s="555" t="str">
        <f>IF(自己評価書!B62="","",自己評価書!F62)</f>
        <v/>
      </c>
      <c r="F33" s="527"/>
      <c r="G33" s="528"/>
      <c r="H33" s="529"/>
      <c r="I33" s="525"/>
      <c r="J33" s="530"/>
      <c r="K33" s="546" t="str">
        <f t="shared" si="18"/>
        <v/>
      </c>
      <c r="L33" s="547">
        <f t="shared" si="4"/>
        <v>50</v>
      </c>
      <c r="M33" s="548" t="str">
        <f t="shared" si="19"/>
        <v/>
      </c>
      <c r="N33" s="523"/>
      <c r="O33" s="529"/>
      <c r="P33" s="525"/>
      <c r="Q33" s="530"/>
      <c r="R33" s="549" t="str">
        <f t="shared" si="5"/>
        <v/>
      </c>
      <c r="S33" s="547">
        <f t="shared" si="6"/>
        <v>50</v>
      </c>
      <c r="T33" s="550" t="str">
        <f t="shared" si="7"/>
        <v/>
      </c>
      <c r="U33" s="477"/>
      <c r="V33" s="535" t="s">
        <v>22</v>
      </c>
      <c r="W33" s="535" t="s">
        <v>22</v>
      </c>
      <c r="Y33" s="1171"/>
      <c r="Z33" s="527"/>
      <c r="AA33" s="528"/>
      <c r="AB33" s="529"/>
      <c r="AC33" s="525"/>
      <c r="AD33" s="530"/>
      <c r="AE33" s="546" t="str">
        <f t="shared" si="16"/>
        <v/>
      </c>
      <c r="AF33" s="547">
        <f t="shared" si="8"/>
        <v>50</v>
      </c>
      <c r="AG33" s="548" t="str">
        <f t="shared" si="17"/>
        <v/>
      </c>
      <c r="AH33" s="523"/>
      <c r="AI33" s="529"/>
      <c r="AJ33" s="525"/>
      <c r="AK33" s="530"/>
      <c r="AL33" s="549" t="str">
        <f t="shared" si="9"/>
        <v/>
      </c>
      <c r="AM33" s="547">
        <f t="shared" si="10"/>
        <v>50</v>
      </c>
      <c r="AN33" s="550" t="str">
        <f t="shared" si="11"/>
        <v/>
      </c>
      <c r="AO33" s="477"/>
    </row>
    <row r="34" spans="1:41" ht="24.75" customHeight="1">
      <c r="A34" s="391" t="s">
        <v>253</v>
      </c>
      <c r="B34" s="555">
        <f>IF(自己評価書!A63="","",自己評価書!A63)</f>
        <v>29</v>
      </c>
      <c r="C34" s="556" t="str">
        <f>IF(自己評価書!H63="","",自己評価書!H63)</f>
        <v/>
      </c>
      <c r="D34" s="557" t="str">
        <f>IF(自己評価書!B63="","",自己評価書!B63)</f>
        <v/>
      </c>
      <c r="E34" s="555" t="str">
        <f>IF(自己評価書!B63="","",自己評価書!F63)</f>
        <v/>
      </c>
      <c r="F34" s="531"/>
      <c r="G34" s="532"/>
      <c r="H34" s="533"/>
      <c r="I34" s="525"/>
      <c r="J34" s="534"/>
      <c r="K34" s="546" t="str">
        <f t="shared" si="18"/>
        <v/>
      </c>
      <c r="L34" s="547">
        <f t="shared" si="4"/>
        <v>50</v>
      </c>
      <c r="M34" s="548" t="str">
        <f t="shared" si="19"/>
        <v/>
      </c>
      <c r="N34" s="523"/>
      <c r="O34" s="533"/>
      <c r="P34" s="525"/>
      <c r="Q34" s="534"/>
      <c r="R34" s="549" t="str">
        <f t="shared" si="5"/>
        <v/>
      </c>
      <c r="S34" s="547">
        <f t="shared" si="6"/>
        <v>50</v>
      </c>
      <c r="T34" s="550" t="str">
        <f t="shared" si="7"/>
        <v/>
      </c>
      <c r="U34" s="477"/>
      <c r="V34" s="535" t="s">
        <v>22</v>
      </c>
      <c r="W34" s="535" t="s">
        <v>22</v>
      </c>
      <c r="Y34" s="1171"/>
      <c r="Z34" s="531"/>
      <c r="AA34" s="532"/>
      <c r="AB34" s="533"/>
      <c r="AC34" s="525"/>
      <c r="AD34" s="534"/>
      <c r="AE34" s="546" t="str">
        <f t="shared" si="16"/>
        <v/>
      </c>
      <c r="AF34" s="547">
        <f t="shared" si="8"/>
        <v>50</v>
      </c>
      <c r="AG34" s="548" t="str">
        <f t="shared" si="17"/>
        <v/>
      </c>
      <c r="AH34" s="523"/>
      <c r="AI34" s="533"/>
      <c r="AJ34" s="525"/>
      <c r="AK34" s="534"/>
      <c r="AL34" s="549" t="str">
        <f t="shared" si="9"/>
        <v/>
      </c>
      <c r="AM34" s="547">
        <f t="shared" si="10"/>
        <v>50</v>
      </c>
      <c r="AN34" s="550" t="str">
        <f t="shared" si="11"/>
        <v/>
      </c>
      <c r="AO34" s="477"/>
    </row>
    <row r="35" spans="1:41" ht="24.75" customHeight="1">
      <c r="A35" s="391" t="s">
        <v>253</v>
      </c>
      <c r="B35" s="555">
        <f>IF(自己評価書!A64="","",自己評価書!A64)</f>
        <v>30</v>
      </c>
      <c r="C35" s="556" t="str">
        <f>IF(自己評価書!H64="","",自己評価書!H64)</f>
        <v/>
      </c>
      <c r="D35" s="557" t="str">
        <f>IF(自己評価書!B64="","",自己評価書!B64)</f>
        <v/>
      </c>
      <c r="E35" s="555" t="str">
        <f>IF(自己評価書!B64="","",自己評価書!F64)</f>
        <v/>
      </c>
      <c r="F35" s="527"/>
      <c r="G35" s="528"/>
      <c r="H35" s="529"/>
      <c r="I35" s="551"/>
      <c r="J35" s="530"/>
      <c r="K35" s="546" t="str">
        <f t="shared" si="18"/>
        <v/>
      </c>
      <c r="L35" s="547">
        <f t="shared" si="4"/>
        <v>50</v>
      </c>
      <c r="M35" s="548" t="str">
        <f t="shared" si="19"/>
        <v/>
      </c>
      <c r="N35" s="528"/>
      <c r="O35" s="529"/>
      <c r="P35" s="551"/>
      <c r="Q35" s="530"/>
      <c r="R35" s="549" t="str">
        <f t="shared" si="5"/>
        <v/>
      </c>
      <c r="S35" s="547">
        <f t="shared" si="6"/>
        <v>50</v>
      </c>
      <c r="T35" s="550" t="str">
        <f t="shared" si="7"/>
        <v/>
      </c>
      <c r="U35" s="477"/>
      <c r="V35" s="535" t="s">
        <v>22</v>
      </c>
      <c r="W35" s="535" t="s">
        <v>22</v>
      </c>
      <c r="Y35" s="1171"/>
      <c r="Z35" s="527"/>
      <c r="AA35" s="528"/>
      <c r="AB35" s="529"/>
      <c r="AC35" s="551"/>
      <c r="AD35" s="530"/>
      <c r="AE35" s="546" t="str">
        <f t="shared" si="16"/>
        <v/>
      </c>
      <c r="AF35" s="547">
        <f t="shared" si="8"/>
        <v>50</v>
      </c>
      <c r="AG35" s="548" t="str">
        <f t="shared" si="17"/>
        <v/>
      </c>
      <c r="AH35" s="528"/>
      <c r="AI35" s="529"/>
      <c r="AJ35" s="551"/>
      <c r="AK35" s="530"/>
      <c r="AL35" s="549" t="str">
        <f t="shared" si="9"/>
        <v/>
      </c>
      <c r="AM35" s="547">
        <f t="shared" si="10"/>
        <v>50</v>
      </c>
      <c r="AN35" s="550" t="str">
        <f t="shared" si="11"/>
        <v/>
      </c>
      <c r="AO35" s="477"/>
    </row>
    <row r="36" spans="1:41" ht="24.75" customHeight="1">
      <c r="B36" s="555">
        <f>IF(自己評価書!A65="","",自己評価書!A65)</f>
        <v>31</v>
      </c>
      <c r="C36" s="556" t="str">
        <f>IF(自己評価書!H65="","",自己評価書!H65)</f>
        <v/>
      </c>
      <c r="D36" s="557" t="str">
        <f>IF(自己評価書!B65="","",自己評価書!B65)</f>
        <v/>
      </c>
      <c r="E36" s="555" t="str">
        <f>IF(自己評価書!B65="","",自己評価書!F65)</f>
        <v/>
      </c>
      <c r="F36" s="522"/>
      <c r="G36" s="523"/>
      <c r="H36" s="524"/>
      <c r="I36" s="525"/>
      <c r="J36" s="526"/>
      <c r="K36" s="546" t="str">
        <f t="shared" si="18"/>
        <v/>
      </c>
      <c r="L36" s="547">
        <f>$S$1</f>
        <v>50</v>
      </c>
      <c r="M36" s="548" t="str">
        <f t="shared" si="19"/>
        <v/>
      </c>
      <c r="N36" s="523"/>
      <c r="O36" s="524"/>
      <c r="P36" s="525"/>
      <c r="Q36" s="526"/>
      <c r="R36" s="549" t="str">
        <f>IF(Q36="","",F36+N36-O36-Q36)</f>
        <v/>
      </c>
      <c r="S36" s="547">
        <f>$S$1</f>
        <v>50</v>
      </c>
      <c r="T36" s="550" t="str">
        <f>IF(Q36="","",R36-S36)</f>
        <v/>
      </c>
      <c r="U36" s="477"/>
      <c r="V36" s="535" t="s">
        <v>22</v>
      </c>
      <c r="W36" s="535" t="s">
        <v>22</v>
      </c>
      <c r="Y36" s="1171"/>
      <c r="Z36" s="522"/>
      <c r="AA36" s="523"/>
      <c r="AB36" s="524"/>
      <c r="AC36" s="525"/>
      <c r="AD36" s="526"/>
      <c r="AE36" s="546" t="str">
        <f t="shared" si="16"/>
        <v/>
      </c>
      <c r="AF36" s="547">
        <f>$S$1</f>
        <v>50</v>
      </c>
      <c r="AG36" s="548" t="str">
        <f t="shared" si="17"/>
        <v/>
      </c>
      <c r="AH36" s="523"/>
      <c r="AI36" s="524"/>
      <c r="AJ36" s="525"/>
      <c r="AK36" s="526"/>
      <c r="AL36" s="549" t="str">
        <f>IF(AK36="","",Z36+AH36-AI36-AK36)</f>
        <v/>
      </c>
      <c r="AM36" s="547">
        <f>$S$1</f>
        <v>50</v>
      </c>
      <c r="AN36" s="550" t="str">
        <f>IF(AK36="","",AL36-AM36)</f>
        <v/>
      </c>
      <c r="AO36" s="477"/>
    </row>
    <row r="37" spans="1:41" ht="24.75" customHeight="1">
      <c r="A37" s="391" t="s">
        <v>253</v>
      </c>
      <c r="B37" s="555">
        <f>IF(自己評価書!A66="","",自己評価書!A66)</f>
        <v>32</v>
      </c>
      <c r="C37" s="556" t="str">
        <f>IF(自己評価書!H66="","",自己評価書!H66)</f>
        <v/>
      </c>
      <c r="D37" s="557" t="str">
        <f>IF(自己評価書!B66="","",自己評価書!B66)</f>
        <v/>
      </c>
      <c r="E37" s="555" t="str">
        <f>IF(自己評価書!B66="","",自己評価書!F66)</f>
        <v/>
      </c>
      <c r="F37" s="527"/>
      <c r="G37" s="528"/>
      <c r="H37" s="529"/>
      <c r="I37" s="525"/>
      <c r="J37" s="526"/>
      <c r="K37" s="546" t="str">
        <f t="shared" si="18"/>
        <v/>
      </c>
      <c r="L37" s="547">
        <f t="shared" si="4"/>
        <v>50</v>
      </c>
      <c r="M37" s="548" t="str">
        <f t="shared" si="19"/>
        <v/>
      </c>
      <c r="N37" s="523"/>
      <c r="O37" s="524"/>
      <c r="P37" s="525"/>
      <c r="Q37" s="526"/>
      <c r="R37" s="549" t="str">
        <f t="shared" ref="R37:R65" si="20">IF(Q37="","",F37+N37-O37-Q37)</f>
        <v/>
      </c>
      <c r="S37" s="547">
        <f t="shared" si="6"/>
        <v>50</v>
      </c>
      <c r="T37" s="550" t="str">
        <f t="shared" ref="T37:T65" si="21">IF(Q37="","",R37-S37)</f>
        <v/>
      </c>
      <c r="U37" s="477"/>
      <c r="V37" s="535" t="s">
        <v>22</v>
      </c>
      <c r="W37" s="535" t="s">
        <v>22</v>
      </c>
      <c r="Y37" s="1171"/>
      <c r="Z37" s="527"/>
      <c r="AA37" s="528"/>
      <c r="AB37" s="529"/>
      <c r="AC37" s="525"/>
      <c r="AD37" s="526"/>
      <c r="AE37" s="546" t="str">
        <f t="shared" si="16"/>
        <v/>
      </c>
      <c r="AF37" s="547">
        <f t="shared" si="8"/>
        <v>50</v>
      </c>
      <c r="AG37" s="548" t="str">
        <f t="shared" si="17"/>
        <v/>
      </c>
      <c r="AH37" s="523"/>
      <c r="AI37" s="524"/>
      <c r="AJ37" s="525"/>
      <c r="AK37" s="526"/>
      <c r="AL37" s="549" t="str">
        <f t="shared" ref="AL37:AL65" si="22">IF(AK37="","",Z37+AH37-AI37-AK37)</f>
        <v/>
      </c>
      <c r="AM37" s="547">
        <f t="shared" si="10"/>
        <v>50</v>
      </c>
      <c r="AN37" s="550" t="str">
        <f t="shared" ref="AN37:AN65" si="23">IF(AK37="","",AL37-AM37)</f>
        <v/>
      </c>
      <c r="AO37" s="477"/>
    </row>
    <row r="38" spans="1:41" ht="24.75" customHeight="1">
      <c r="A38" s="391" t="s">
        <v>253</v>
      </c>
      <c r="B38" s="555">
        <f>IF(自己評価書!A67="","",自己評価書!A67)</f>
        <v>33</v>
      </c>
      <c r="C38" s="556" t="str">
        <f>IF(自己評価書!H67="","",自己評価書!H67)</f>
        <v/>
      </c>
      <c r="D38" s="557" t="str">
        <f>IF(自己評価書!B67="","",自己評価書!B67)</f>
        <v/>
      </c>
      <c r="E38" s="555" t="str">
        <f>IF(自己評価書!B67="","",自己評価書!F67)</f>
        <v/>
      </c>
      <c r="F38" s="527"/>
      <c r="G38" s="528"/>
      <c r="H38" s="529"/>
      <c r="I38" s="525"/>
      <c r="J38" s="526"/>
      <c r="K38" s="546" t="str">
        <f t="shared" si="18"/>
        <v/>
      </c>
      <c r="L38" s="547">
        <f t="shared" si="4"/>
        <v>50</v>
      </c>
      <c r="M38" s="548" t="str">
        <f t="shared" si="19"/>
        <v/>
      </c>
      <c r="N38" s="523"/>
      <c r="O38" s="524"/>
      <c r="P38" s="525"/>
      <c r="Q38" s="526"/>
      <c r="R38" s="549" t="str">
        <f t="shared" si="20"/>
        <v/>
      </c>
      <c r="S38" s="547">
        <f t="shared" si="6"/>
        <v>50</v>
      </c>
      <c r="T38" s="550" t="str">
        <f t="shared" si="21"/>
        <v/>
      </c>
      <c r="U38" s="477"/>
      <c r="V38" s="535" t="s">
        <v>22</v>
      </c>
      <c r="W38" s="535" t="s">
        <v>22</v>
      </c>
      <c r="Y38" s="1171"/>
      <c r="Z38" s="527"/>
      <c r="AA38" s="528"/>
      <c r="AB38" s="529"/>
      <c r="AC38" s="525"/>
      <c r="AD38" s="526"/>
      <c r="AE38" s="546" t="str">
        <f t="shared" si="16"/>
        <v/>
      </c>
      <c r="AF38" s="547">
        <f t="shared" si="8"/>
        <v>50</v>
      </c>
      <c r="AG38" s="548" t="str">
        <f t="shared" si="17"/>
        <v/>
      </c>
      <c r="AH38" s="523"/>
      <c r="AI38" s="524"/>
      <c r="AJ38" s="525"/>
      <c r="AK38" s="526"/>
      <c r="AL38" s="549" t="str">
        <f t="shared" si="22"/>
        <v/>
      </c>
      <c r="AM38" s="547">
        <f t="shared" si="10"/>
        <v>50</v>
      </c>
      <c r="AN38" s="550" t="str">
        <f t="shared" si="23"/>
        <v/>
      </c>
      <c r="AO38" s="477"/>
    </row>
    <row r="39" spans="1:41" ht="24.75" customHeight="1">
      <c r="A39" s="391" t="s">
        <v>253</v>
      </c>
      <c r="B39" s="555">
        <f>IF(自己評価書!A68="","",自己評価書!A68)</f>
        <v>34</v>
      </c>
      <c r="C39" s="556" t="str">
        <f>IF(自己評価書!H68="","",自己評価書!H68)</f>
        <v/>
      </c>
      <c r="D39" s="557" t="str">
        <f>IF(自己評価書!B68="","",自己評価書!B68)</f>
        <v/>
      </c>
      <c r="E39" s="555" t="str">
        <f>IF(自己評価書!B68="","",自己評価書!F68)</f>
        <v/>
      </c>
      <c r="F39" s="527"/>
      <c r="G39" s="528"/>
      <c r="H39" s="529"/>
      <c r="I39" s="525"/>
      <c r="J39" s="526"/>
      <c r="K39" s="546" t="str">
        <f t="shared" si="18"/>
        <v/>
      </c>
      <c r="L39" s="547">
        <f t="shared" si="4"/>
        <v>50</v>
      </c>
      <c r="M39" s="548" t="str">
        <f t="shared" si="19"/>
        <v/>
      </c>
      <c r="N39" s="523"/>
      <c r="O39" s="524"/>
      <c r="P39" s="525"/>
      <c r="Q39" s="526"/>
      <c r="R39" s="549" t="str">
        <f t="shared" si="20"/>
        <v/>
      </c>
      <c r="S39" s="547">
        <f t="shared" si="6"/>
        <v>50</v>
      </c>
      <c r="T39" s="550" t="str">
        <f t="shared" si="21"/>
        <v/>
      </c>
      <c r="U39" s="477"/>
      <c r="V39" s="535" t="s">
        <v>22</v>
      </c>
      <c r="W39" s="535" t="s">
        <v>22</v>
      </c>
      <c r="Y39" s="1171"/>
      <c r="Z39" s="527"/>
      <c r="AA39" s="528"/>
      <c r="AB39" s="529"/>
      <c r="AC39" s="525"/>
      <c r="AD39" s="526"/>
      <c r="AE39" s="546" t="str">
        <f t="shared" si="16"/>
        <v/>
      </c>
      <c r="AF39" s="547">
        <f t="shared" si="8"/>
        <v>50</v>
      </c>
      <c r="AG39" s="548" t="str">
        <f t="shared" si="17"/>
        <v/>
      </c>
      <c r="AH39" s="523"/>
      <c r="AI39" s="524"/>
      <c r="AJ39" s="525"/>
      <c r="AK39" s="526"/>
      <c r="AL39" s="549" t="str">
        <f t="shared" si="22"/>
        <v/>
      </c>
      <c r="AM39" s="547">
        <f t="shared" si="10"/>
        <v>50</v>
      </c>
      <c r="AN39" s="550" t="str">
        <f t="shared" si="23"/>
        <v/>
      </c>
      <c r="AO39" s="477"/>
    </row>
    <row r="40" spans="1:41" ht="24.75" customHeight="1">
      <c r="A40" s="391" t="s">
        <v>253</v>
      </c>
      <c r="B40" s="555">
        <f>IF(自己評価書!A69="","",自己評価書!A69)</f>
        <v>35</v>
      </c>
      <c r="C40" s="556" t="str">
        <f>IF(自己評価書!H69="","",自己評価書!H69)</f>
        <v/>
      </c>
      <c r="D40" s="557" t="str">
        <f>IF(自己評価書!B69="","",自己評価書!B69)</f>
        <v/>
      </c>
      <c r="E40" s="555" t="str">
        <f>IF(自己評価書!B69="","",自己評価書!F69)</f>
        <v/>
      </c>
      <c r="F40" s="527"/>
      <c r="G40" s="528"/>
      <c r="H40" s="529"/>
      <c r="I40" s="525"/>
      <c r="J40" s="526"/>
      <c r="K40" s="546" t="str">
        <f t="shared" si="18"/>
        <v/>
      </c>
      <c r="L40" s="547">
        <f t="shared" si="4"/>
        <v>50</v>
      </c>
      <c r="M40" s="548" t="str">
        <f t="shared" si="19"/>
        <v/>
      </c>
      <c r="N40" s="523"/>
      <c r="O40" s="524"/>
      <c r="P40" s="525"/>
      <c r="Q40" s="526"/>
      <c r="R40" s="549" t="str">
        <f t="shared" si="20"/>
        <v/>
      </c>
      <c r="S40" s="547">
        <f t="shared" si="6"/>
        <v>50</v>
      </c>
      <c r="T40" s="550" t="str">
        <f t="shared" si="21"/>
        <v/>
      </c>
      <c r="U40" s="477"/>
      <c r="V40" s="535" t="s">
        <v>22</v>
      </c>
      <c r="W40" s="535" t="s">
        <v>22</v>
      </c>
      <c r="Y40" s="1171"/>
      <c r="Z40" s="527"/>
      <c r="AA40" s="528"/>
      <c r="AB40" s="529"/>
      <c r="AC40" s="525"/>
      <c r="AD40" s="526"/>
      <c r="AE40" s="546" t="str">
        <f t="shared" si="16"/>
        <v/>
      </c>
      <c r="AF40" s="547">
        <f t="shared" si="8"/>
        <v>50</v>
      </c>
      <c r="AG40" s="548" t="str">
        <f t="shared" si="17"/>
        <v/>
      </c>
      <c r="AH40" s="523"/>
      <c r="AI40" s="524"/>
      <c r="AJ40" s="525"/>
      <c r="AK40" s="526"/>
      <c r="AL40" s="549" t="str">
        <f t="shared" si="22"/>
        <v/>
      </c>
      <c r="AM40" s="547">
        <f t="shared" si="10"/>
        <v>50</v>
      </c>
      <c r="AN40" s="550" t="str">
        <f t="shared" si="23"/>
        <v/>
      </c>
      <c r="AO40" s="477"/>
    </row>
    <row r="41" spans="1:41" ht="24.75" customHeight="1">
      <c r="A41" s="391" t="s">
        <v>253</v>
      </c>
      <c r="B41" s="555">
        <f>IF(自己評価書!A70="","",自己評価書!A70)</f>
        <v>36</v>
      </c>
      <c r="C41" s="556" t="str">
        <f>IF(自己評価書!H70="","",自己評価書!H70)</f>
        <v/>
      </c>
      <c r="D41" s="557" t="str">
        <f>IF(自己評価書!B70="","",自己評価書!B70)</f>
        <v/>
      </c>
      <c r="E41" s="555" t="str">
        <f>IF(自己評価書!B70="","",自己評価書!F70)</f>
        <v/>
      </c>
      <c r="F41" s="527"/>
      <c r="G41" s="528"/>
      <c r="H41" s="529"/>
      <c r="I41" s="525"/>
      <c r="J41" s="526"/>
      <c r="K41" s="546" t="str">
        <f t="shared" si="18"/>
        <v/>
      </c>
      <c r="L41" s="547">
        <f t="shared" si="4"/>
        <v>50</v>
      </c>
      <c r="M41" s="548" t="str">
        <f t="shared" si="19"/>
        <v/>
      </c>
      <c r="N41" s="523"/>
      <c r="O41" s="524"/>
      <c r="P41" s="525"/>
      <c r="Q41" s="526"/>
      <c r="R41" s="549" t="str">
        <f t="shared" si="20"/>
        <v/>
      </c>
      <c r="S41" s="547">
        <f t="shared" si="6"/>
        <v>50</v>
      </c>
      <c r="T41" s="550" t="str">
        <f t="shared" si="21"/>
        <v/>
      </c>
      <c r="U41" s="477"/>
      <c r="V41" s="535" t="s">
        <v>22</v>
      </c>
      <c r="W41" s="535" t="s">
        <v>22</v>
      </c>
      <c r="Y41" s="1171"/>
      <c r="Z41" s="527"/>
      <c r="AA41" s="528"/>
      <c r="AB41" s="529"/>
      <c r="AC41" s="525"/>
      <c r="AD41" s="526"/>
      <c r="AE41" s="546" t="str">
        <f t="shared" si="16"/>
        <v/>
      </c>
      <c r="AF41" s="547">
        <f t="shared" si="8"/>
        <v>50</v>
      </c>
      <c r="AG41" s="548" t="str">
        <f t="shared" si="17"/>
        <v/>
      </c>
      <c r="AH41" s="523"/>
      <c r="AI41" s="524"/>
      <c r="AJ41" s="525"/>
      <c r="AK41" s="526"/>
      <c r="AL41" s="549" t="str">
        <f t="shared" si="22"/>
        <v/>
      </c>
      <c r="AM41" s="547">
        <f t="shared" si="10"/>
        <v>50</v>
      </c>
      <c r="AN41" s="550" t="str">
        <f t="shared" si="23"/>
        <v/>
      </c>
      <c r="AO41" s="477"/>
    </row>
    <row r="42" spans="1:41" ht="24.75" customHeight="1">
      <c r="A42" s="391" t="s">
        <v>253</v>
      </c>
      <c r="B42" s="555">
        <f>IF(自己評価書!A71="","",自己評価書!A71)</f>
        <v>37</v>
      </c>
      <c r="C42" s="556" t="str">
        <f>IF(自己評価書!H71="","",自己評価書!H71)</f>
        <v/>
      </c>
      <c r="D42" s="557" t="str">
        <f>IF(自己評価書!B71="","",自己評価書!B71)</f>
        <v/>
      </c>
      <c r="E42" s="555" t="str">
        <f>IF(自己評価書!B71="","",自己評価書!F71)</f>
        <v/>
      </c>
      <c r="F42" s="527"/>
      <c r="G42" s="528"/>
      <c r="H42" s="529"/>
      <c r="I42" s="525"/>
      <c r="J42" s="526"/>
      <c r="K42" s="546" t="str">
        <f t="shared" si="18"/>
        <v/>
      </c>
      <c r="L42" s="547">
        <f t="shared" si="4"/>
        <v>50</v>
      </c>
      <c r="M42" s="548" t="str">
        <f t="shared" si="19"/>
        <v/>
      </c>
      <c r="N42" s="523"/>
      <c r="O42" s="524"/>
      <c r="P42" s="525"/>
      <c r="Q42" s="526"/>
      <c r="R42" s="549" t="str">
        <f t="shared" si="20"/>
        <v/>
      </c>
      <c r="S42" s="547">
        <f t="shared" si="6"/>
        <v>50</v>
      </c>
      <c r="T42" s="550" t="str">
        <f t="shared" si="21"/>
        <v/>
      </c>
      <c r="U42" s="477"/>
      <c r="V42" s="535" t="s">
        <v>22</v>
      </c>
      <c r="W42" s="535" t="s">
        <v>22</v>
      </c>
      <c r="Y42" s="1171"/>
      <c r="Z42" s="527"/>
      <c r="AA42" s="528"/>
      <c r="AB42" s="529"/>
      <c r="AC42" s="525"/>
      <c r="AD42" s="526"/>
      <c r="AE42" s="546" t="str">
        <f t="shared" si="16"/>
        <v/>
      </c>
      <c r="AF42" s="547">
        <f t="shared" si="8"/>
        <v>50</v>
      </c>
      <c r="AG42" s="548" t="str">
        <f t="shared" si="17"/>
        <v/>
      </c>
      <c r="AH42" s="523"/>
      <c r="AI42" s="524"/>
      <c r="AJ42" s="525"/>
      <c r="AK42" s="526"/>
      <c r="AL42" s="549" t="str">
        <f t="shared" si="22"/>
        <v/>
      </c>
      <c r="AM42" s="547">
        <f t="shared" si="10"/>
        <v>50</v>
      </c>
      <c r="AN42" s="550" t="str">
        <f t="shared" si="23"/>
        <v/>
      </c>
      <c r="AO42" s="477"/>
    </row>
    <row r="43" spans="1:41" ht="24.75" customHeight="1">
      <c r="A43" s="391" t="s">
        <v>253</v>
      </c>
      <c r="B43" s="555">
        <f>IF(自己評価書!A72="","",自己評価書!A72)</f>
        <v>38</v>
      </c>
      <c r="C43" s="556" t="str">
        <f>IF(自己評価書!H72="","",自己評価書!H72)</f>
        <v/>
      </c>
      <c r="D43" s="557" t="str">
        <f>IF(自己評価書!B72="","",自己評価書!B72)</f>
        <v/>
      </c>
      <c r="E43" s="555" t="str">
        <f>IF(自己評価書!B72="","",自己評価書!F72)</f>
        <v/>
      </c>
      <c r="F43" s="527"/>
      <c r="G43" s="528"/>
      <c r="H43" s="529"/>
      <c r="I43" s="525"/>
      <c r="J43" s="526"/>
      <c r="K43" s="546" t="str">
        <f t="shared" si="18"/>
        <v/>
      </c>
      <c r="L43" s="547">
        <f t="shared" si="4"/>
        <v>50</v>
      </c>
      <c r="M43" s="548" t="str">
        <f>IF(F43="","",K43-L43)</f>
        <v/>
      </c>
      <c r="N43" s="523"/>
      <c r="O43" s="524"/>
      <c r="P43" s="525"/>
      <c r="Q43" s="526"/>
      <c r="R43" s="549" t="str">
        <f t="shared" si="20"/>
        <v/>
      </c>
      <c r="S43" s="547">
        <f t="shared" si="6"/>
        <v>50</v>
      </c>
      <c r="T43" s="550" t="str">
        <f t="shared" si="21"/>
        <v/>
      </c>
      <c r="U43" s="477"/>
      <c r="V43" s="535" t="s">
        <v>22</v>
      </c>
      <c r="W43" s="535" t="s">
        <v>22</v>
      </c>
      <c r="Y43" s="1171"/>
      <c r="Z43" s="527"/>
      <c r="AA43" s="528"/>
      <c r="AB43" s="529"/>
      <c r="AC43" s="525"/>
      <c r="AD43" s="526"/>
      <c r="AE43" s="546" t="str">
        <f t="shared" si="16"/>
        <v/>
      </c>
      <c r="AF43" s="547">
        <f t="shared" si="8"/>
        <v>50</v>
      </c>
      <c r="AG43" s="548" t="str">
        <f>IF(Z43="","",AE43-AF43)</f>
        <v/>
      </c>
      <c r="AH43" s="523"/>
      <c r="AI43" s="524"/>
      <c r="AJ43" s="525"/>
      <c r="AK43" s="526"/>
      <c r="AL43" s="549" t="str">
        <f t="shared" si="22"/>
        <v/>
      </c>
      <c r="AM43" s="547">
        <f t="shared" si="10"/>
        <v>50</v>
      </c>
      <c r="AN43" s="550" t="str">
        <f t="shared" si="23"/>
        <v/>
      </c>
      <c r="AO43" s="477"/>
    </row>
    <row r="44" spans="1:41" ht="24.75" customHeight="1">
      <c r="A44" s="391" t="s">
        <v>253</v>
      </c>
      <c r="B44" s="555">
        <f>IF(自己評価書!A73="","",自己評価書!A73)</f>
        <v>39</v>
      </c>
      <c r="C44" s="556" t="str">
        <f>IF(自己評価書!H73="","",自己評価書!H73)</f>
        <v/>
      </c>
      <c r="D44" s="557" t="str">
        <f>IF(自己評価書!B73="","",自己評価書!B73)</f>
        <v/>
      </c>
      <c r="E44" s="555" t="str">
        <f>IF(自己評価書!B73="","",自己評価書!F73)</f>
        <v/>
      </c>
      <c r="F44" s="527"/>
      <c r="G44" s="528"/>
      <c r="H44" s="529"/>
      <c r="I44" s="525"/>
      <c r="J44" s="526"/>
      <c r="K44" s="546" t="str">
        <f>IF(F44="","",F44+G44-H44-J44)</f>
        <v/>
      </c>
      <c r="L44" s="547">
        <f t="shared" si="4"/>
        <v>50</v>
      </c>
      <c r="M44" s="548" t="str">
        <f>IF(F44="","",K44-L44)</f>
        <v/>
      </c>
      <c r="N44" s="523"/>
      <c r="O44" s="524"/>
      <c r="P44" s="525"/>
      <c r="Q44" s="526"/>
      <c r="R44" s="549" t="str">
        <f t="shared" si="20"/>
        <v/>
      </c>
      <c r="S44" s="547">
        <f t="shared" si="6"/>
        <v>50</v>
      </c>
      <c r="T44" s="550" t="str">
        <f t="shared" si="21"/>
        <v/>
      </c>
      <c r="U44" s="477"/>
      <c r="V44" s="535" t="s">
        <v>22</v>
      </c>
      <c r="W44" s="535" t="s">
        <v>22</v>
      </c>
      <c r="Y44" s="1171"/>
      <c r="Z44" s="527"/>
      <c r="AA44" s="528"/>
      <c r="AB44" s="529"/>
      <c r="AC44" s="525"/>
      <c r="AD44" s="526"/>
      <c r="AE44" s="546" t="str">
        <f>IF(Z44="","",Z44+AA44-AB44-AD44)</f>
        <v/>
      </c>
      <c r="AF44" s="547">
        <f t="shared" si="8"/>
        <v>50</v>
      </c>
      <c r="AG44" s="548" t="str">
        <f>IF(Z44="","",AE44-AF44)</f>
        <v/>
      </c>
      <c r="AH44" s="523"/>
      <c r="AI44" s="524"/>
      <c r="AJ44" s="525"/>
      <c r="AK44" s="526"/>
      <c r="AL44" s="549" t="str">
        <f t="shared" si="22"/>
        <v/>
      </c>
      <c r="AM44" s="547">
        <f t="shared" si="10"/>
        <v>50</v>
      </c>
      <c r="AN44" s="550" t="str">
        <f t="shared" si="23"/>
        <v/>
      </c>
      <c r="AO44" s="477"/>
    </row>
    <row r="45" spans="1:41" ht="24.75" customHeight="1">
      <c r="A45" s="391" t="s">
        <v>253</v>
      </c>
      <c r="B45" s="555">
        <f>IF(自己評価書!A74="","",自己評価書!A74)</f>
        <v>40</v>
      </c>
      <c r="C45" s="556" t="str">
        <f>IF(自己評価書!H74="","",自己評価書!H74)</f>
        <v/>
      </c>
      <c r="D45" s="557" t="str">
        <f>IF(自己評価書!B74="","",自己評価書!B74)</f>
        <v/>
      </c>
      <c r="E45" s="555" t="str">
        <f>IF(自己評価書!B74="","",自己評価書!F74)</f>
        <v/>
      </c>
      <c r="F45" s="527"/>
      <c r="G45" s="528"/>
      <c r="H45" s="529"/>
      <c r="I45" s="525"/>
      <c r="J45" s="526"/>
      <c r="K45" s="546" t="str">
        <f t="shared" ref="K45:K73" si="24">IF(F45="","",F45+G45-H45-J45)</f>
        <v/>
      </c>
      <c r="L45" s="547">
        <f t="shared" si="4"/>
        <v>50</v>
      </c>
      <c r="M45" s="548" t="str">
        <f t="shared" ref="M45:M72" si="25">IF(F45="","",K45-L45)</f>
        <v/>
      </c>
      <c r="N45" s="523"/>
      <c r="O45" s="524"/>
      <c r="P45" s="525"/>
      <c r="Q45" s="526"/>
      <c r="R45" s="549" t="str">
        <f t="shared" si="20"/>
        <v/>
      </c>
      <c r="S45" s="547">
        <f t="shared" si="6"/>
        <v>50</v>
      </c>
      <c r="T45" s="550" t="str">
        <f t="shared" si="21"/>
        <v/>
      </c>
      <c r="U45" s="477"/>
      <c r="V45" s="535" t="s">
        <v>22</v>
      </c>
      <c r="W45" s="535" t="s">
        <v>22</v>
      </c>
      <c r="Y45" s="1171"/>
      <c r="Z45" s="527"/>
      <c r="AA45" s="528"/>
      <c r="AB45" s="529"/>
      <c r="AC45" s="525"/>
      <c r="AD45" s="526"/>
      <c r="AE45" s="546" t="str">
        <f t="shared" ref="AE45:AE73" si="26">IF(Z45="","",Z45+AA45-AB45-AD45)</f>
        <v/>
      </c>
      <c r="AF45" s="547">
        <f t="shared" si="8"/>
        <v>50</v>
      </c>
      <c r="AG45" s="548" t="str">
        <f t="shared" ref="AG45:AG72" si="27">IF(Z45="","",AE45-AF45)</f>
        <v/>
      </c>
      <c r="AH45" s="523"/>
      <c r="AI45" s="524"/>
      <c r="AJ45" s="525"/>
      <c r="AK45" s="526"/>
      <c r="AL45" s="549" t="str">
        <f t="shared" si="22"/>
        <v/>
      </c>
      <c r="AM45" s="547">
        <f t="shared" si="10"/>
        <v>50</v>
      </c>
      <c r="AN45" s="550" t="str">
        <f t="shared" si="23"/>
        <v/>
      </c>
      <c r="AO45" s="477"/>
    </row>
    <row r="46" spans="1:41" ht="24.75" customHeight="1">
      <c r="A46" s="391" t="s">
        <v>253</v>
      </c>
      <c r="B46" s="555">
        <f>IF(自己評価書!A75="","",自己評価書!A75)</f>
        <v>41</v>
      </c>
      <c r="C46" s="556" t="str">
        <f>IF(自己評価書!H75="","",自己評価書!H75)</f>
        <v/>
      </c>
      <c r="D46" s="557" t="str">
        <f>IF(自己評価書!B75="","",自己評価書!B75)</f>
        <v/>
      </c>
      <c r="E46" s="555" t="str">
        <f>IF(自己評価書!B75="","",自己評価書!F75)</f>
        <v/>
      </c>
      <c r="F46" s="527"/>
      <c r="G46" s="528"/>
      <c r="H46" s="529"/>
      <c r="I46" s="525"/>
      <c r="J46" s="526"/>
      <c r="K46" s="546" t="str">
        <f t="shared" si="24"/>
        <v/>
      </c>
      <c r="L46" s="547">
        <f t="shared" si="4"/>
        <v>50</v>
      </c>
      <c r="M46" s="548" t="str">
        <f t="shared" si="25"/>
        <v/>
      </c>
      <c r="N46" s="523"/>
      <c r="O46" s="524"/>
      <c r="P46" s="525"/>
      <c r="Q46" s="526"/>
      <c r="R46" s="549" t="str">
        <f t="shared" si="20"/>
        <v/>
      </c>
      <c r="S46" s="547">
        <f t="shared" si="6"/>
        <v>50</v>
      </c>
      <c r="T46" s="550" t="str">
        <f t="shared" si="21"/>
        <v/>
      </c>
      <c r="U46" s="477"/>
      <c r="V46" s="535" t="s">
        <v>22</v>
      </c>
      <c r="W46" s="535" t="s">
        <v>22</v>
      </c>
      <c r="Y46" s="1171"/>
      <c r="Z46" s="527"/>
      <c r="AA46" s="528"/>
      <c r="AB46" s="529"/>
      <c r="AC46" s="525"/>
      <c r="AD46" s="526"/>
      <c r="AE46" s="546" t="str">
        <f t="shared" si="26"/>
        <v/>
      </c>
      <c r="AF46" s="547">
        <f t="shared" si="8"/>
        <v>50</v>
      </c>
      <c r="AG46" s="548" t="str">
        <f t="shared" si="27"/>
        <v/>
      </c>
      <c r="AH46" s="523"/>
      <c r="AI46" s="524"/>
      <c r="AJ46" s="525"/>
      <c r="AK46" s="526"/>
      <c r="AL46" s="549" t="str">
        <f t="shared" si="22"/>
        <v/>
      </c>
      <c r="AM46" s="547">
        <f t="shared" si="10"/>
        <v>50</v>
      </c>
      <c r="AN46" s="550" t="str">
        <f t="shared" si="23"/>
        <v/>
      </c>
      <c r="AO46" s="477"/>
    </row>
    <row r="47" spans="1:41" ht="24.75" customHeight="1">
      <c r="A47" s="391" t="s">
        <v>253</v>
      </c>
      <c r="B47" s="555">
        <f>IF(自己評価書!A76="","",自己評価書!A76)</f>
        <v>42</v>
      </c>
      <c r="C47" s="556" t="str">
        <f>IF(自己評価書!H76="","",自己評価書!H76)</f>
        <v/>
      </c>
      <c r="D47" s="557" t="str">
        <f>IF(自己評価書!B76="","",自己評価書!B76)</f>
        <v/>
      </c>
      <c r="E47" s="555" t="str">
        <f>IF(自己評価書!B76="","",自己評価書!F76)</f>
        <v/>
      </c>
      <c r="F47" s="527"/>
      <c r="G47" s="528"/>
      <c r="H47" s="529"/>
      <c r="I47" s="525"/>
      <c r="J47" s="526"/>
      <c r="K47" s="546" t="str">
        <f t="shared" si="24"/>
        <v/>
      </c>
      <c r="L47" s="547">
        <f t="shared" si="4"/>
        <v>50</v>
      </c>
      <c r="M47" s="548" t="str">
        <f t="shared" si="25"/>
        <v/>
      </c>
      <c r="N47" s="523"/>
      <c r="O47" s="524"/>
      <c r="P47" s="525"/>
      <c r="Q47" s="526"/>
      <c r="R47" s="549" t="str">
        <f t="shared" si="20"/>
        <v/>
      </c>
      <c r="S47" s="547">
        <f t="shared" si="6"/>
        <v>50</v>
      </c>
      <c r="T47" s="550" t="str">
        <f t="shared" si="21"/>
        <v/>
      </c>
      <c r="U47" s="477"/>
      <c r="V47" s="535" t="s">
        <v>22</v>
      </c>
      <c r="W47" s="535" t="s">
        <v>22</v>
      </c>
      <c r="Y47" s="1171"/>
      <c r="Z47" s="527"/>
      <c r="AA47" s="528"/>
      <c r="AB47" s="529"/>
      <c r="AC47" s="525"/>
      <c r="AD47" s="526"/>
      <c r="AE47" s="546" t="str">
        <f t="shared" si="26"/>
        <v/>
      </c>
      <c r="AF47" s="547">
        <f t="shared" si="8"/>
        <v>50</v>
      </c>
      <c r="AG47" s="548" t="str">
        <f t="shared" si="27"/>
        <v/>
      </c>
      <c r="AH47" s="523"/>
      <c r="AI47" s="524"/>
      <c r="AJ47" s="525"/>
      <c r="AK47" s="526"/>
      <c r="AL47" s="549" t="str">
        <f t="shared" si="22"/>
        <v/>
      </c>
      <c r="AM47" s="547">
        <f t="shared" si="10"/>
        <v>50</v>
      </c>
      <c r="AN47" s="550" t="str">
        <f t="shared" si="23"/>
        <v/>
      </c>
      <c r="AO47" s="477"/>
    </row>
    <row r="48" spans="1:41" ht="24.75" customHeight="1">
      <c r="A48" s="391" t="s">
        <v>253</v>
      </c>
      <c r="B48" s="555">
        <f>IF(自己評価書!A77="","",自己評価書!A77)</f>
        <v>43</v>
      </c>
      <c r="C48" s="556" t="str">
        <f>IF(自己評価書!H77="","",自己評価書!H77)</f>
        <v/>
      </c>
      <c r="D48" s="557" t="str">
        <f>IF(自己評価書!B77="","",自己評価書!B77)</f>
        <v/>
      </c>
      <c r="E48" s="555" t="str">
        <f>IF(自己評価書!B77="","",自己評価書!F77)</f>
        <v/>
      </c>
      <c r="F48" s="527"/>
      <c r="G48" s="528"/>
      <c r="H48" s="529"/>
      <c r="I48" s="525"/>
      <c r="J48" s="526"/>
      <c r="K48" s="546" t="str">
        <f t="shared" si="24"/>
        <v/>
      </c>
      <c r="L48" s="547">
        <f t="shared" si="4"/>
        <v>50</v>
      </c>
      <c r="M48" s="548" t="str">
        <f t="shared" si="25"/>
        <v/>
      </c>
      <c r="N48" s="523"/>
      <c r="O48" s="524"/>
      <c r="P48" s="525"/>
      <c r="Q48" s="526"/>
      <c r="R48" s="549" t="str">
        <f t="shared" si="20"/>
        <v/>
      </c>
      <c r="S48" s="547">
        <f t="shared" si="6"/>
        <v>50</v>
      </c>
      <c r="T48" s="550" t="str">
        <f t="shared" si="21"/>
        <v/>
      </c>
      <c r="U48" s="477"/>
      <c r="V48" s="535" t="s">
        <v>22</v>
      </c>
      <c r="W48" s="535" t="s">
        <v>22</v>
      </c>
      <c r="Y48" s="1171"/>
      <c r="Z48" s="527"/>
      <c r="AA48" s="528"/>
      <c r="AB48" s="529"/>
      <c r="AC48" s="525"/>
      <c r="AD48" s="526"/>
      <c r="AE48" s="546" t="str">
        <f t="shared" si="26"/>
        <v/>
      </c>
      <c r="AF48" s="547">
        <f t="shared" si="8"/>
        <v>50</v>
      </c>
      <c r="AG48" s="548" t="str">
        <f t="shared" si="27"/>
        <v/>
      </c>
      <c r="AH48" s="523"/>
      <c r="AI48" s="524"/>
      <c r="AJ48" s="525"/>
      <c r="AK48" s="526"/>
      <c r="AL48" s="549" t="str">
        <f t="shared" si="22"/>
        <v/>
      </c>
      <c r="AM48" s="547">
        <f t="shared" si="10"/>
        <v>50</v>
      </c>
      <c r="AN48" s="550" t="str">
        <f t="shared" si="23"/>
        <v/>
      </c>
      <c r="AO48" s="477"/>
    </row>
    <row r="49" spans="1:41" ht="24.75" customHeight="1">
      <c r="A49" s="391" t="s">
        <v>253</v>
      </c>
      <c r="B49" s="555">
        <f>IF(自己評価書!A78="","",自己評価書!A78)</f>
        <v>44</v>
      </c>
      <c r="C49" s="556" t="str">
        <f>IF(自己評価書!H78="","",自己評価書!H78)</f>
        <v/>
      </c>
      <c r="D49" s="557" t="str">
        <f>IF(自己評価書!B78="","",自己評価書!B78)</f>
        <v/>
      </c>
      <c r="E49" s="555" t="str">
        <f>IF(自己評価書!B78="","",自己評価書!F78)</f>
        <v/>
      </c>
      <c r="F49" s="527"/>
      <c r="G49" s="528"/>
      <c r="H49" s="529"/>
      <c r="I49" s="525"/>
      <c r="J49" s="526"/>
      <c r="K49" s="546" t="str">
        <f t="shared" si="24"/>
        <v/>
      </c>
      <c r="L49" s="547">
        <f t="shared" si="4"/>
        <v>50</v>
      </c>
      <c r="M49" s="548" t="str">
        <f t="shared" si="25"/>
        <v/>
      </c>
      <c r="N49" s="523"/>
      <c r="O49" s="529"/>
      <c r="P49" s="525"/>
      <c r="Q49" s="530"/>
      <c r="R49" s="549" t="str">
        <f t="shared" si="20"/>
        <v/>
      </c>
      <c r="S49" s="547">
        <f t="shared" si="6"/>
        <v>50</v>
      </c>
      <c r="T49" s="550" t="str">
        <f t="shared" si="21"/>
        <v/>
      </c>
      <c r="U49" s="477"/>
      <c r="V49" s="535" t="s">
        <v>22</v>
      </c>
      <c r="W49" s="535" t="s">
        <v>22</v>
      </c>
      <c r="Y49" s="1171"/>
      <c r="Z49" s="527"/>
      <c r="AA49" s="528"/>
      <c r="AB49" s="529"/>
      <c r="AC49" s="525"/>
      <c r="AD49" s="526"/>
      <c r="AE49" s="546" t="str">
        <f t="shared" si="26"/>
        <v/>
      </c>
      <c r="AF49" s="547">
        <f t="shared" si="8"/>
        <v>50</v>
      </c>
      <c r="AG49" s="548" t="str">
        <f t="shared" si="27"/>
        <v/>
      </c>
      <c r="AH49" s="523"/>
      <c r="AI49" s="529"/>
      <c r="AJ49" s="525"/>
      <c r="AK49" s="530"/>
      <c r="AL49" s="549" t="str">
        <f t="shared" si="22"/>
        <v/>
      </c>
      <c r="AM49" s="547">
        <f t="shared" si="10"/>
        <v>50</v>
      </c>
      <c r="AN49" s="550" t="str">
        <f t="shared" si="23"/>
        <v/>
      </c>
      <c r="AO49" s="477"/>
    </row>
    <row r="50" spans="1:41" ht="24.75" customHeight="1">
      <c r="A50" s="391" t="s">
        <v>253</v>
      </c>
      <c r="B50" s="555">
        <f>IF(自己評価書!A79="","",自己評価書!A79)</f>
        <v>45</v>
      </c>
      <c r="C50" s="556" t="str">
        <f>IF(自己評価書!H79="","",自己評価書!H79)</f>
        <v/>
      </c>
      <c r="D50" s="557" t="str">
        <f>IF(自己評価書!B79="","",自己評価書!B79)</f>
        <v/>
      </c>
      <c r="E50" s="555" t="str">
        <f>IF(自己評価書!B79="","",自己評価書!F79)</f>
        <v/>
      </c>
      <c r="F50" s="527"/>
      <c r="G50" s="528"/>
      <c r="H50" s="529"/>
      <c r="I50" s="525"/>
      <c r="J50" s="530"/>
      <c r="K50" s="546" t="str">
        <f t="shared" si="24"/>
        <v/>
      </c>
      <c r="L50" s="547">
        <f t="shared" si="4"/>
        <v>50</v>
      </c>
      <c r="M50" s="548" t="str">
        <f t="shared" si="25"/>
        <v/>
      </c>
      <c r="N50" s="523"/>
      <c r="O50" s="529"/>
      <c r="P50" s="525"/>
      <c r="Q50" s="530"/>
      <c r="R50" s="549" t="str">
        <f t="shared" si="20"/>
        <v/>
      </c>
      <c r="S50" s="547">
        <f t="shared" si="6"/>
        <v>50</v>
      </c>
      <c r="T50" s="550" t="str">
        <f t="shared" si="21"/>
        <v/>
      </c>
      <c r="U50" s="477"/>
      <c r="V50" s="535" t="s">
        <v>22</v>
      </c>
      <c r="W50" s="535" t="s">
        <v>22</v>
      </c>
      <c r="Y50" s="1171"/>
      <c r="Z50" s="527"/>
      <c r="AA50" s="528"/>
      <c r="AB50" s="529"/>
      <c r="AC50" s="525"/>
      <c r="AD50" s="530"/>
      <c r="AE50" s="546" t="str">
        <f t="shared" si="26"/>
        <v/>
      </c>
      <c r="AF50" s="547">
        <f t="shared" si="8"/>
        <v>50</v>
      </c>
      <c r="AG50" s="548" t="str">
        <f t="shared" si="27"/>
        <v/>
      </c>
      <c r="AH50" s="523"/>
      <c r="AI50" s="529"/>
      <c r="AJ50" s="525"/>
      <c r="AK50" s="530"/>
      <c r="AL50" s="549" t="str">
        <f t="shared" si="22"/>
        <v/>
      </c>
      <c r="AM50" s="547">
        <f t="shared" si="10"/>
        <v>50</v>
      </c>
      <c r="AN50" s="550" t="str">
        <f t="shared" si="23"/>
        <v/>
      </c>
      <c r="AO50" s="477"/>
    </row>
    <row r="51" spans="1:41" ht="24.75" customHeight="1">
      <c r="A51" s="391" t="s">
        <v>253</v>
      </c>
      <c r="B51" s="555">
        <f>IF(自己評価書!A80="","",自己評価書!A80)</f>
        <v>46</v>
      </c>
      <c r="C51" s="556" t="str">
        <f>IF(自己評価書!H80="","",自己評価書!H80)</f>
        <v/>
      </c>
      <c r="D51" s="557" t="str">
        <f>IF(自己評価書!B80="","",自己評価書!B80)</f>
        <v/>
      </c>
      <c r="E51" s="555" t="str">
        <f>IF(自己評価書!B80="","",自己評価書!F80)</f>
        <v/>
      </c>
      <c r="F51" s="527"/>
      <c r="G51" s="528"/>
      <c r="H51" s="529"/>
      <c r="I51" s="525"/>
      <c r="J51" s="530"/>
      <c r="K51" s="546" t="str">
        <f t="shared" si="24"/>
        <v/>
      </c>
      <c r="L51" s="547">
        <f t="shared" si="4"/>
        <v>50</v>
      </c>
      <c r="M51" s="548" t="str">
        <f t="shared" si="25"/>
        <v/>
      </c>
      <c r="N51" s="523"/>
      <c r="O51" s="529"/>
      <c r="P51" s="525"/>
      <c r="Q51" s="530"/>
      <c r="R51" s="549" t="str">
        <f t="shared" si="20"/>
        <v/>
      </c>
      <c r="S51" s="547">
        <f t="shared" si="6"/>
        <v>50</v>
      </c>
      <c r="T51" s="550" t="str">
        <f t="shared" si="21"/>
        <v/>
      </c>
      <c r="U51" s="477"/>
      <c r="V51" s="535" t="s">
        <v>22</v>
      </c>
      <c r="W51" s="535" t="s">
        <v>22</v>
      </c>
      <c r="Y51" s="1171"/>
      <c r="Z51" s="527"/>
      <c r="AA51" s="528"/>
      <c r="AB51" s="529"/>
      <c r="AC51" s="525"/>
      <c r="AD51" s="530"/>
      <c r="AE51" s="546" t="str">
        <f t="shared" si="26"/>
        <v/>
      </c>
      <c r="AF51" s="547">
        <f t="shared" si="8"/>
        <v>50</v>
      </c>
      <c r="AG51" s="548" t="str">
        <f t="shared" si="27"/>
        <v/>
      </c>
      <c r="AH51" s="523"/>
      <c r="AI51" s="529"/>
      <c r="AJ51" s="525"/>
      <c r="AK51" s="530"/>
      <c r="AL51" s="549" t="str">
        <f t="shared" si="22"/>
        <v/>
      </c>
      <c r="AM51" s="547">
        <f t="shared" si="10"/>
        <v>50</v>
      </c>
      <c r="AN51" s="550" t="str">
        <f t="shared" si="23"/>
        <v/>
      </c>
      <c r="AO51" s="477"/>
    </row>
    <row r="52" spans="1:41" ht="24.75" customHeight="1">
      <c r="A52" s="391" t="s">
        <v>253</v>
      </c>
      <c r="B52" s="555">
        <f>IF(自己評価書!A81="","",自己評価書!A81)</f>
        <v>47</v>
      </c>
      <c r="C52" s="556" t="str">
        <f>IF(自己評価書!H81="","",自己評価書!H81)</f>
        <v/>
      </c>
      <c r="D52" s="557" t="str">
        <f>IF(自己評価書!B81="","",自己評価書!B81)</f>
        <v/>
      </c>
      <c r="E52" s="555" t="str">
        <f>IF(自己評価書!B81="","",自己評価書!F81)</f>
        <v/>
      </c>
      <c r="F52" s="527"/>
      <c r="G52" s="528"/>
      <c r="H52" s="529"/>
      <c r="I52" s="525"/>
      <c r="J52" s="530"/>
      <c r="K52" s="546" t="str">
        <f t="shared" si="24"/>
        <v/>
      </c>
      <c r="L52" s="547">
        <f t="shared" si="4"/>
        <v>50</v>
      </c>
      <c r="M52" s="548" t="str">
        <f t="shared" si="25"/>
        <v/>
      </c>
      <c r="N52" s="523"/>
      <c r="O52" s="529"/>
      <c r="P52" s="525"/>
      <c r="Q52" s="530"/>
      <c r="R52" s="549" t="str">
        <f t="shared" si="20"/>
        <v/>
      </c>
      <c r="S52" s="547">
        <f t="shared" si="6"/>
        <v>50</v>
      </c>
      <c r="T52" s="550" t="str">
        <f t="shared" si="21"/>
        <v/>
      </c>
      <c r="U52" s="477"/>
      <c r="V52" s="535" t="s">
        <v>22</v>
      </c>
      <c r="W52" s="535" t="s">
        <v>22</v>
      </c>
      <c r="Y52" s="1171"/>
      <c r="Z52" s="527"/>
      <c r="AA52" s="528"/>
      <c r="AB52" s="529"/>
      <c r="AC52" s="525"/>
      <c r="AD52" s="530"/>
      <c r="AE52" s="546" t="str">
        <f t="shared" si="26"/>
        <v/>
      </c>
      <c r="AF52" s="547">
        <f t="shared" si="8"/>
        <v>50</v>
      </c>
      <c r="AG52" s="548" t="str">
        <f t="shared" si="27"/>
        <v/>
      </c>
      <c r="AH52" s="523"/>
      <c r="AI52" s="529"/>
      <c r="AJ52" s="525"/>
      <c r="AK52" s="530"/>
      <c r="AL52" s="549" t="str">
        <f t="shared" si="22"/>
        <v/>
      </c>
      <c r="AM52" s="547">
        <f t="shared" si="10"/>
        <v>50</v>
      </c>
      <c r="AN52" s="550" t="str">
        <f t="shared" si="23"/>
        <v/>
      </c>
      <c r="AO52" s="477"/>
    </row>
    <row r="53" spans="1:41" ht="24.75" customHeight="1">
      <c r="A53" s="391" t="s">
        <v>253</v>
      </c>
      <c r="B53" s="555">
        <f>IF(自己評価書!A82="","",自己評価書!A82)</f>
        <v>48</v>
      </c>
      <c r="C53" s="556" t="str">
        <f>IF(自己評価書!H82="","",自己評価書!H82)</f>
        <v/>
      </c>
      <c r="D53" s="557" t="str">
        <f>IF(自己評価書!B82="","",自己評価書!B82)</f>
        <v/>
      </c>
      <c r="E53" s="555" t="str">
        <f>IF(自己評価書!B82="","",自己評価書!F82)</f>
        <v/>
      </c>
      <c r="F53" s="527"/>
      <c r="G53" s="528"/>
      <c r="H53" s="529"/>
      <c r="I53" s="525"/>
      <c r="J53" s="530"/>
      <c r="K53" s="546" t="str">
        <f t="shared" si="24"/>
        <v/>
      </c>
      <c r="L53" s="547">
        <f t="shared" si="4"/>
        <v>50</v>
      </c>
      <c r="M53" s="548" t="str">
        <f t="shared" si="25"/>
        <v/>
      </c>
      <c r="N53" s="523"/>
      <c r="O53" s="529"/>
      <c r="P53" s="525"/>
      <c r="Q53" s="530"/>
      <c r="R53" s="549" t="str">
        <f t="shared" si="20"/>
        <v/>
      </c>
      <c r="S53" s="547">
        <f t="shared" si="6"/>
        <v>50</v>
      </c>
      <c r="T53" s="550" t="str">
        <f t="shared" si="21"/>
        <v/>
      </c>
      <c r="U53" s="477"/>
      <c r="V53" s="535" t="s">
        <v>22</v>
      </c>
      <c r="W53" s="535" t="s">
        <v>22</v>
      </c>
      <c r="Y53" s="1171"/>
      <c r="Z53" s="527"/>
      <c r="AA53" s="528"/>
      <c r="AB53" s="529"/>
      <c r="AC53" s="525"/>
      <c r="AD53" s="530"/>
      <c r="AE53" s="546" t="str">
        <f t="shared" si="26"/>
        <v/>
      </c>
      <c r="AF53" s="547">
        <f t="shared" si="8"/>
        <v>50</v>
      </c>
      <c r="AG53" s="548" t="str">
        <f t="shared" si="27"/>
        <v/>
      </c>
      <c r="AH53" s="523"/>
      <c r="AI53" s="529"/>
      <c r="AJ53" s="525"/>
      <c r="AK53" s="530"/>
      <c r="AL53" s="549" t="str">
        <f t="shared" si="22"/>
        <v/>
      </c>
      <c r="AM53" s="547">
        <f t="shared" si="10"/>
        <v>50</v>
      </c>
      <c r="AN53" s="550" t="str">
        <f t="shared" si="23"/>
        <v/>
      </c>
      <c r="AO53" s="477"/>
    </row>
    <row r="54" spans="1:41" ht="24.75" customHeight="1">
      <c r="A54" s="391" t="s">
        <v>253</v>
      </c>
      <c r="B54" s="555">
        <f>IF(自己評価書!A83="","",自己評価書!A83)</f>
        <v>49</v>
      </c>
      <c r="C54" s="556" t="str">
        <f>IF(自己評価書!H83="","",自己評価書!H83)</f>
        <v/>
      </c>
      <c r="D54" s="557" t="str">
        <f>IF(自己評価書!B83="","",自己評価書!B83)</f>
        <v/>
      </c>
      <c r="E54" s="555" t="str">
        <f>IF(自己評価書!B83="","",自己評価書!F83)</f>
        <v/>
      </c>
      <c r="F54" s="531"/>
      <c r="G54" s="532"/>
      <c r="H54" s="533"/>
      <c r="I54" s="525"/>
      <c r="J54" s="534"/>
      <c r="K54" s="546" t="str">
        <f t="shared" si="24"/>
        <v/>
      </c>
      <c r="L54" s="547">
        <f t="shared" si="4"/>
        <v>50</v>
      </c>
      <c r="M54" s="548" t="str">
        <f t="shared" si="25"/>
        <v/>
      </c>
      <c r="N54" s="523"/>
      <c r="O54" s="533"/>
      <c r="P54" s="525"/>
      <c r="Q54" s="534"/>
      <c r="R54" s="549" t="str">
        <f t="shared" si="20"/>
        <v/>
      </c>
      <c r="S54" s="547">
        <f t="shared" si="6"/>
        <v>50</v>
      </c>
      <c r="T54" s="550" t="str">
        <f t="shared" si="21"/>
        <v/>
      </c>
      <c r="U54" s="477"/>
      <c r="V54" s="535" t="s">
        <v>22</v>
      </c>
      <c r="W54" s="535" t="s">
        <v>22</v>
      </c>
      <c r="Y54" s="1171"/>
      <c r="Z54" s="531"/>
      <c r="AA54" s="532"/>
      <c r="AB54" s="533"/>
      <c r="AC54" s="525"/>
      <c r="AD54" s="534"/>
      <c r="AE54" s="546" t="str">
        <f t="shared" si="26"/>
        <v/>
      </c>
      <c r="AF54" s="547">
        <f t="shared" si="8"/>
        <v>50</v>
      </c>
      <c r="AG54" s="548" t="str">
        <f t="shared" si="27"/>
        <v/>
      </c>
      <c r="AH54" s="523"/>
      <c r="AI54" s="533"/>
      <c r="AJ54" s="525"/>
      <c r="AK54" s="534"/>
      <c r="AL54" s="549" t="str">
        <f t="shared" si="22"/>
        <v/>
      </c>
      <c r="AM54" s="547">
        <f t="shared" si="10"/>
        <v>50</v>
      </c>
      <c r="AN54" s="550" t="str">
        <f t="shared" si="23"/>
        <v/>
      </c>
      <c r="AO54" s="477"/>
    </row>
    <row r="55" spans="1:41" ht="24.75" customHeight="1">
      <c r="A55" s="391" t="s">
        <v>253</v>
      </c>
      <c r="B55" s="555">
        <f>IF(自己評価書!A84="","",自己評価書!A84)</f>
        <v>50</v>
      </c>
      <c r="C55" s="556" t="str">
        <f>IF(自己評価書!H84="","",自己評価書!H84)</f>
        <v/>
      </c>
      <c r="D55" s="557" t="str">
        <f>IF(自己評価書!B84="","",自己評価書!B84)</f>
        <v/>
      </c>
      <c r="E55" s="555" t="str">
        <f>IF(自己評価書!B84="","",自己評価書!F84)</f>
        <v/>
      </c>
      <c r="F55" s="527"/>
      <c r="G55" s="528"/>
      <c r="H55" s="529"/>
      <c r="I55" s="525"/>
      <c r="J55" s="526"/>
      <c r="K55" s="546" t="str">
        <f t="shared" si="24"/>
        <v/>
      </c>
      <c r="L55" s="547">
        <f t="shared" si="4"/>
        <v>50</v>
      </c>
      <c r="M55" s="548" t="str">
        <f t="shared" si="25"/>
        <v/>
      </c>
      <c r="N55" s="523"/>
      <c r="O55" s="524"/>
      <c r="P55" s="525"/>
      <c r="Q55" s="526"/>
      <c r="R55" s="549" t="str">
        <f t="shared" si="20"/>
        <v/>
      </c>
      <c r="S55" s="547">
        <f t="shared" si="6"/>
        <v>50</v>
      </c>
      <c r="T55" s="550" t="str">
        <f t="shared" si="21"/>
        <v/>
      </c>
      <c r="U55" s="477"/>
      <c r="V55" s="535" t="s">
        <v>22</v>
      </c>
      <c r="W55" s="535" t="s">
        <v>22</v>
      </c>
      <c r="Y55" s="1171"/>
      <c r="Z55" s="527"/>
      <c r="AA55" s="528"/>
      <c r="AB55" s="529"/>
      <c r="AC55" s="525"/>
      <c r="AD55" s="526"/>
      <c r="AE55" s="546" t="str">
        <f t="shared" si="26"/>
        <v/>
      </c>
      <c r="AF55" s="547">
        <f t="shared" si="8"/>
        <v>50</v>
      </c>
      <c r="AG55" s="548" t="str">
        <f t="shared" si="27"/>
        <v/>
      </c>
      <c r="AH55" s="523"/>
      <c r="AI55" s="524"/>
      <c r="AJ55" s="525"/>
      <c r="AK55" s="526"/>
      <c r="AL55" s="549" t="str">
        <f t="shared" si="22"/>
        <v/>
      </c>
      <c r="AM55" s="547">
        <f t="shared" si="10"/>
        <v>50</v>
      </c>
      <c r="AN55" s="550" t="str">
        <f t="shared" si="23"/>
        <v/>
      </c>
      <c r="AO55" s="477"/>
    </row>
    <row r="56" spans="1:41" ht="24.75" customHeight="1">
      <c r="A56" s="391" t="s">
        <v>253</v>
      </c>
      <c r="B56" s="555">
        <f>IF(自己評価書!A85="","",自己評価書!A85)</f>
        <v>51</v>
      </c>
      <c r="C56" s="556" t="str">
        <f>IF(自己評価書!H85="","",自己評価書!H85)</f>
        <v/>
      </c>
      <c r="D56" s="557" t="str">
        <f>IF(自己評価書!B85="","",自己評価書!B85)</f>
        <v/>
      </c>
      <c r="E56" s="555" t="str">
        <f>IF(自己評価書!B85="","",自己評価書!F85)</f>
        <v/>
      </c>
      <c r="F56" s="527"/>
      <c r="G56" s="528"/>
      <c r="H56" s="529"/>
      <c r="I56" s="525"/>
      <c r="J56" s="526"/>
      <c r="K56" s="546" t="str">
        <f t="shared" si="24"/>
        <v/>
      </c>
      <c r="L56" s="547">
        <f t="shared" si="4"/>
        <v>50</v>
      </c>
      <c r="M56" s="548" t="str">
        <f t="shared" si="25"/>
        <v/>
      </c>
      <c r="N56" s="523"/>
      <c r="O56" s="524"/>
      <c r="P56" s="525"/>
      <c r="Q56" s="526"/>
      <c r="R56" s="549" t="str">
        <f t="shared" si="20"/>
        <v/>
      </c>
      <c r="S56" s="547">
        <f t="shared" si="6"/>
        <v>50</v>
      </c>
      <c r="T56" s="550" t="str">
        <f t="shared" si="21"/>
        <v/>
      </c>
      <c r="U56" s="477"/>
      <c r="V56" s="535" t="s">
        <v>22</v>
      </c>
      <c r="W56" s="535" t="s">
        <v>22</v>
      </c>
      <c r="Y56" s="1171"/>
      <c r="Z56" s="527"/>
      <c r="AA56" s="528"/>
      <c r="AB56" s="529"/>
      <c r="AC56" s="525"/>
      <c r="AD56" s="526"/>
      <c r="AE56" s="546" t="str">
        <f t="shared" si="26"/>
        <v/>
      </c>
      <c r="AF56" s="547">
        <f t="shared" si="8"/>
        <v>50</v>
      </c>
      <c r="AG56" s="548" t="str">
        <f t="shared" si="27"/>
        <v/>
      </c>
      <c r="AH56" s="523"/>
      <c r="AI56" s="524"/>
      <c r="AJ56" s="525"/>
      <c r="AK56" s="526"/>
      <c r="AL56" s="549" t="str">
        <f t="shared" si="22"/>
        <v/>
      </c>
      <c r="AM56" s="547">
        <f t="shared" si="10"/>
        <v>50</v>
      </c>
      <c r="AN56" s="550" t="str">
        <f t="shared" si="23"/>
        <v/>
      </c>
      <c r="AO56" s="477"/>
    </row>
    <row r="57" spans="1:41" ht="24.75" customHeight="1">
      <c r="A57" s="391" t="s">
        <v>253</v>
      </c>
      <c r="B57" s="555">
        <f>IF(自己評価書!A86="","",自己評価書!A86)</f>
        <v>52</v>
      </c>
      <c r="C57" s="556" t="str">
        <f>IF(自己評価書!H86="","",自己評価書!H86)</f>
        <v/>
      </c>
      <c r="D57" s="557" t="str">
        <f>IF(自己評価書!B86="","",自己評価書!B86)</f>
        <v/>
      </c>
      <c r="E57" s="555" t="str">
        <f>IF(自己評価書!B86="","",自己評価書!F86)</f>
        <v/>
      </c>
      <c r="F57" s="527"/>
      <c r="G57" s="528"/>
      <c r="H57" s="529"/>
      <c r="I57" s="525"/>
      <c r="J57" s="526"/>
      <c r="K57" s="546" t="str">
        <f t="shared" si="24"/>
        <v/>
      </c>
      <c r="L57" s="547">
        <f t="shared" si="4"/>
        <v>50</v>
      </c>
      <c r="M57" s="548" t="str">
        <f t="shared" si="25"/>
        <v/>
      </c>
      <c r="N57" s="523"/>
      <c r="O57" s="524"/>
      <c r="P57" s="525"/>
      <c r="Q57" s="526"/>
      <c r="R57" s="549" t="str">
        <f t="shared" si="20"/>
        <v/>
      </c>
      <c r="S57" s="547">
        <f t="shared" si="6"/>
        <v>50</v>
      </c>
      <c r="T57" s="550" t="str">
        <f t="shared" si="21"/>
        <v/>
      </c>
      <c r="U57" s="477"/>
      <c r="V57" s="535" t="s">
        <v>22</v>
      </c>
      <c r="W57" s="535" t="s">
        <v>22</v>
      </c>
      <c r="Y57" s="1171"/>
      <c r="Z57" s="527"/>
      <c r="AA57" s="528"/>
      <c r="AB57" s="529"/>
      <c r="AC57" s="525"/>
      <c r="AD57" s="526"/>
      <c r="AE57" s="546" t="str">
        <f t="shared" si="26"/>
        <v/>
      </c>
      <c r="AF57" s="547">
        <f t="shared" si="8"/>
        <v>50</v>
      </c>
      <c r="AG57" s="548" t="str">
        <f t="shared" si="27"/>
        <v/>
      </c>
      <c r="AH57" s="523"/>
      <c r="AI57" s="524"/>
      <c r="AJ57" s="525"/>
      <c r="AK57" s="526"/>
      <c r="AL57" s="549" t="str">
        <f t="shared" si="22"/>
        <v/>
      </c>
      <c r="AM57" s="547">
        <f t="shared" si="10"/>
        <v>50</v>
      </c>
      <c r="AN57" s="550" t="str">
        <f t="shared" si="23"/>
        <v/>
      </c>
      <c r="AO57" s="477"/>
    </row>
    <row r="58" spans="1:41" ht="24.75" customHeight="1">
      <c r="A58" s="391" t="s">
        <v>253</v>
      </c>
      <c r="B58" s="555">
        <f>IF(自己評価書!A87="","",自己評価書!A87)</f>
        <v>53</v>
      </c>
      <c r="C58" s="556" t="str">
        <f>IF(自己評価書!H87="","",自己評価書!H87)</f>
        <v/>
      </c>
      <c r="D58" s="557" t="str">
        <f>IF(自己評価書!B87="","",自己評価書!B87)</f>
        <v/>
      </c>
      <c r="E58" s="555" t="str">
        <f>IF(自己評価書!B87="","",自己評価書!F87)</f>
        <v/>
      </c>
      <c r="F58" s="527"/>
      <c r="G58" s="528"/>
      <c r="H58" s="529"/>
      <c r="I58" s="525"/>
      <c r="J58" s="526"/>
      <c r="K58" s="546" t="str">
        <f t="shared" si="24"/>
        <v/>
      </c>
      <c r="L58" s="547">
        <f t="shared" si="4"/>
        <v>50</v>
      </c>
      <c r="M58" s="548" t="str">
        <f t="shared" si="25"/>
        <v/>
      </c>
      <c r="N58" s="523"/>
      <c r="O58" s="524"/>
      <c r="P58" s="525"/>
      <c r="Q58" s="526"/>
      <c r="R58" s="549" t="str">
        <f t="shared" si="20"/>
        <v/>
      </c>
      <c r="S58" s="547">
        <f t="shared" si="6"/>
        <v>50</v>
      </c>
      <c r="T58" s="550" t="str">
        <f t="shared" si="21"/>
        <v/>
      </c>
      <c r="U58" s="477"/>
      <c r="V58" s="535" t="s">
        <v>22</v>
      </c>
      <c r="W58" s="535" t="s">
        <v>22</v>
      </c>
      <c r="Y58" s="1171"/>
      <c r="Z58" s="527"/>
      <c r="AA58" s="528"/>
      <c r="AB58" s="529"/>
      <c r="AC58" s="525"/>
      <c r="AD58" s="526"/>
      <c r="AE58" s="546" t="str">
        <f t="shared" si="26"/>
        <v/>
      </c>
      <c r="AF58" s="547">
        <f t="shared" si="8"/>
        <v>50</v>
      </c>
      <c r="AG58" s="548" t="str">
        <f t="shared" si="27"/>
        <v/>
      </c>
      <c r="AH58" s="523"/>
      <c r="AI58" s="524"/>
      <c r="AJ58" s="525"/>
      <c r="AK58" s="526"/>
      <c r="AL58" s="549" t="str">
        <f t="shared" si="22"/>
        <v/>
      </c>
      <c r="AM58" s="547">
        <f t="shared" si="10"/>
        <v>50</v>
      </c>
      <c r="AN58" s="550" t="str">
        <f t="shared" si="23"/>
        <v/>
      </c>
      <c r="AO58" s="477"/>
    </row>
    <row r="59" spans="1:41" ht="24.75" customHeight="1">
      <c r="A59" s="391" t="s">
        <v>253</v>
      </c>
      <c r="B59" s="555">
        <f>IF(自己評価書!A88="","",自己評価書!A88)</f>
        <v>54</v>
      </c>
      <c r="C59" s="556" t="str">
        <f>IF(自己評価書!H88="","",自己評価書!H88)</f>
        <v/>
      </c>
      <c r="D59" s="557" t="str">
        <f>IF(自己評価書!B88="","",自己評価書!B88)</f>
        <v/>
      </c>
      <c r="E59" s="555" t="str">
        <f>IF(自己評価書!B88="","",自己評価書!F88)</f>
        <v/>
      </c>
      <c r="F59" s="527"/>
      <c r="G59" s="528"/>
      <c r="H59" s="529"/>
      <c r="I59" s="525"/>
      <c r="J59" s="526"/>
      <c r="K59" s="546" t="str">
        <f t="shared" si="24"/>
        <v/>
      </c>
      <c r="L59" s="547">
        <f t="shared" si="4"/>
        <v>50</v>
      </c>
      <c r="M59" s="548" t="str">
        <f t="shared" si="25"/>
        <v/>
      </c>
      <c r="N59" s="523"/>
      <c r="O59" s="529"/>
      <c r="P59" s="525"/>
      <c r="Q59" s="530"/>
      <c r="R59" s="549" t="str">
        <f t="shared" si="20"/>
        <v/>
      </c>
      <c r="S59" s="547">
        <f t="shared" si="6"/>
        <v>50</v>
      </c>
      <c r="T59" s="550" t="str">
        <f t="shared" si="21"/>
        <v/>
      </c>
      <c r="U59" s="477"/>
      <c r="V59" s="535" t="s">
        <v>22</v>
      </c>
      <c r="W59" s="535" t="s">
        <v>22</v>
      </c>
      <c r="Y59" s="1171"/>
      <c r="Z59" s="527"/>
      <c r="AA59" s="528"/>
      <c r="AB59" s="529"/>
      <c r="AC59" s="525"/>
      <c r="AD59" s="526"/>
      <c r="AE59" s="546" t="str">
        <f t="shared" si="26"/>
        <v/>
      </c>
      <c r="AF59" s="547">
        <f t="shared" si="8"/>
        <v>50</v>
      </c>
      <c r="AG59" s="548" t="str">
        <f t="shared" si="27"/>
        <v/>
      </c>
      <c r="AH59" s="523"/>
      <c r="AI59" s="529"/>
      <c r="AJ59" s="525"/>
      <c r="AK59" s="530"/>
      <c r="AL59" s="549" t="str">
        <f t="shared" si="22"/>
        <v/>
      </c>
      <c r="AM59" s="547">
        <f t="shared" si="10"/>
        <v>50</v>
      </c>
      <c r="AN59" s="550" t="str">
        <f t="shared" si="23"/>
        <v/>
      </c>
      <c r="AO59" s="477"/>
    </row>
    <row r="60" spans="1:41" ht="24.75" customHeight="1">
      <c r="A60" s="391" t="s">
        <v>253</v>
      </c>
      <c r="B60" s="555">
        <f>IF(自己評価書!A89="","",自己評価書!A89)</f>
        <v>55</v>
      </c>
      <c r="C60" s="556" t="str">
        <f>IF(自己評価書!H89="","",自己評価書!H89)</f>
        <v/>
      </c>
      <c r="D60" s="557" t="str">
        <f>IF(自己評価書!B89="","",自己評価書!B89)</f>
        <v/>
      </c>
      <c r="E60" s="555" t="str">
        <f>IF(自己評価書!B89="","",自己評価書!F89)</f>
        <v/>
      </c>
      <c r="F60" s="527"/>
      <c r="G60" s="528"/>
      <c r="H60" s="529"/>
      <c r="I60" s="525"/>
      <c r="J60" s="530"/>
      <c r="K60" s="546" t="str">
        <f t="shared" si="24"/>
        <v/>
      </c>
      <c r="L60" s="547">
        <f t="shared" si="4"/>
        <v>50</v>
      </c>
      <c r="M60" s="548" t="str">
        <f t="shared" si="25"/>
        <v/>
      </c>
      <c r="N60" s="523"/>
      <c r="O60" s="529"/>
      <c r="P60" s="525"/>
      <c r="Q60" s="530"/>
      <c r="R60" s="549" t="str">
        <f t="shared" si="20"/>
        <v/>
      </c>
      <c r="S60" s="547">
        <f t="shared" si="6"/>
        <v>50</v>
      </c>
      <c r="T60" s="550" t="str">
        <f t="shared" si="21"/>
        <v/>
      </c>
      <c r="U60" s="477"/>
      <c r="V60" s="535" t="s">
        <v>22</v>
      </c>
      <c r="W60" s="535" t="s">
        <v>22</v>
      </c>
      <c r="Y60" s="1171"/>
      <c r="Z60" s="527"/>
      <c r="AA60" s="528"/>
      <c r="AB60" s="529"/>
      <c r="AC60" s="525"/>
      <c r="AD60" s="530"/>
      <c r="AE60" s="546" t="str">
        <f t="shared" si="26"/>
        <v/>
      </c>
      <c r="AF60" s="547">
        <f t="shared" si="8"/>
        <v>50</v>
      </c>
      <c r="AG60" s="548" t="str">
        <f t="shared" si="27"/>
        <v/>
      </c>
      <c r="AH60" s="523"/>
      <c r="AI60" s="529"/>
      <c r="AJ60" s="525"/>
      <c r="AK60" s="530"/>
      <c r="AL60" s="549" t="str">
        <f t="shared" si="22"/>
        <v/>
      </c>
      <c r="AM60" s="547">
        <f t="shared" si="10"/>
        <v>50</v>
      </c>
      <c r="AN60" s="550" t="str">
        <f t="shared" si="23"/>
        <v/>
      </c>
      <c r="AO60" s="477"/>
    </row>
    <row r="61" spans="1:41" ht="24.75" customHeight="1">
      <c r="A61" s="391" t="s">
        <v>253</v>
      </c>
      <c r="B61" s="555">
        <f>IF(自己評価書!A90="","",自己評価書!A90)</f>
        <v>56</v>
      </c>
      <c r="C61" s="556" t="str">
        <f>IF(自己評価書!H90="","",自己評価書!H90)</f>
        <v/>
      </c>
      <c r="D61" s="557" t="str">
        <f>IF(自己評価書!B90="","",自己評価書!B90)</f>
        <v/>
      </c>
      <c r="E61" s="555" t="str">
        <f>IF(自己評価書!B90="","",自己評価書!F90)</f>
        <v/>
      </c>
      <c r="F61" s="527"/>
      <c r="G61" s="528"/>
      <c r="H61" s="529"/>
      <c r="I61" s="525"/>
      <c r="J61" s="530"/>
      <c r="K61" s="546" t="str">
        <f t="shared" si="24"/>
        <v/>
      </c>
      <c r="L61" s="547">
        <f t="shared" si="4"/>
        <v>50</v>
      </c>
      <c r="M61" s="548" t="str">
        <f t="shared" si="25"/>
        <v/>
      </c>
      <c r="N61" s="523"/>
      <c r="O61" s="529"/>
      <c r="P61" s="525"/>
      <c r="Q61" s="530"/>
      <c r="R61" s="549" t="str">
        <f t="shared" si="20"/>
        <v/>
      </c>
      <c r="S61" s="547">
        <f t="shared" si="6"/>
        <v>50</v>
      </c>
      <c r="T61" s="550" t="str">
        <f t="shared" si="21"/>
        <v/>
      </c>
      <c r="U61" s="477"/>
      <c r="V61" s="535" t="s">
        <v>22</v>
      </c>
      <c r="W61" s="535" t="s">
        <v>22</v>
      </c>
      <c r="Y61" s="1171"/>
      <c r="Z61" s="527"/>
      <c r="AA61" s="528"/>
      <c r="AB61" s="529"/>
      <c r="AC61" s="525"/>
      <c r="AD61" s="530"/>
      <c r="AE61" s="546" t="str">
        <f t="shared" si="26"/>
        <v/>
      </c>
      <c r="AF61" s="547">
        <f t="shared" si="8"/>
        <v>50</v>
      </c>
      <c r="AG61" s="548" t="str">
        <f t="shared" si="27"/>
        <v/>
      </c>
      <c r="AH61" s="523"/>
      <c r="AI61" s="529"/>
      <c r="AJ61" s="525"/>
      <c r="AK61" s="530"/>
      <c r="AL61" s="549" t="str">
        <f t="shared" si="22"/>
        <v/>
      </c>
      <c r="AM61" s="547">
        <f t="shared" si="10"/>
        <v>50</v>
      </c>
      <c r="AN61" s="550" t="str">
        <f t="shared" si="23"/>
        <v/>
      </c>
      <c r="AO61" s="477"/>
    </row>
    <row r="62" spans="1:41" ht="24.75" customHeight="1">
      <c r="A62" s="391" t="s">
        <v>253</v>
      </c>
      <c r="B62" s="555">
        <f>IF(自己評価書!A91="","",自己評価書!A91)</f>
        <v>57</v>
      </c>
      <c r="C62" s="556" t="str">
        <f>IF(自己評価書!H91="","",自己評価書!H91)</f>
        <v/>
      </c>
      <c r="D62" s="557" t="str">
        <f>IF(自己評価書!B91="","",自己評価書!B91)</f>
        <v/>
      </c>
      <c r="E62" s="555" t="str">
        <f>IF(自己評価書!B91="","",自己評価書!F91)</f>
        <v/>
      </c>
      <c r="F62" s="527"/>
      <c r="G62" s="528"/>
      <c r="H62" s="529"/>
      <c r="I62" s="525"/>
      <c r="J62" s="530"/>
      <c r="K62" s="546" t="str">
        <f t="shared" si="24"/>
        <v/>
      </c>
      <c r="L62" s="547">
        <f t="shared" si="4"/>
        <v>50</v>
      </c>
      <c r="M62" s="548" t="str">
        <f t="shared" si="25"/>
        <v/>
      </c>
      <c r="N62" s="523"/>
      <c r="O62" s="529"/>
      <c r="P62" s="525"/>
      <c r="Q62" s="530"/>
      <c r="R62" s="549" t="str">
        <f t="shared" si="20"/>
        <v/>
      </c>
      <c r="S62" s="547">
        <f t="shared" si="6"/>
        <v>50</v>
      </c>
      <c r="T62" s="550" t="str">
        <f t="shared" si="21"/>
        <v/>
      </c>
      <c r="U62" s="477"/>
      <c r="V62" s="535" t="s">
        <v>22</v>
      </c>
      <c r="W62" s="535" t="s">
        <v>22</v>
      </c>
      <c r="Y62" s="1171"/>
      <c r="Z62" s="527"/>
      <c r="AA62" s="528"/>
      <c r="AB62" s="529"/>
      <c r="AC62" s="525"/>
      <c r="AD62" s="530"/>
      <c r="AE62" s="546" t="str">
        <f t="shared" si="26"/>
        <v/>
      </c>
      <c r="AF62" s="547">
        <f t="shared" si="8"/>
        <v>50</v>
      </c>
      <c r="AG62" s="548" t="str">
        <f t="shared" si="27"/>
        <v/>
      </c>
      <c r="AH62" s="523"/>
      <c r="AI62" s="529"/>
      <c r="AJ62" s="525"/>
      <c r="AK62" s="530"/>
      <c r="AL62" s="549" t="str">
        <f t="shared" si="22"/>
        <v/>
      </c>
      <c r="AM62" s="547">
        <f t="shared" si="10"/>
        <v>50</v>
      </c>
      <c r="AN62" s="550" t="str">
        <f t="shared" si="23"/>
        <v/>
      </c>
      <c r="AO62" s="477"/>
    </row>
    <row r="63" spans="1:41" ht="24.75" customHeight="1">
      <c r="A63" s="391" t="s">
        <v>253</v>
      </c>
      <c r="B63" s="555">
        <f>IF(自己評価書!A92="","",自己評価書!A92)</f>
        <v>58</v>
      </c>
      <c r="C63" s="556" t="str">
        <f>IF(自己評価書!H92="","",自己評価書!H92)</f>
        <v/>
      </c>
      <c r="D63" s="557" t="str">
        <f>IF(自己評価書!B92="","",自己評価書!B92)</f>
        <v/>
      </c>
      <c r="E63" s="555" t="str">
        <f>IF(自己評価書!B92="","",自己評価書!F92)</f>
        <v/>
      </c>
      <c r="F63" s="527"/>
      <c r="G63" s="528"/>
      <c r="H63" s="529"/>
      <c r="I63" s="525"/>
      <c r="J63" s="530"/>
      <c r="K63" s="546" t="str">
        <f t="shared" si="24"/>
        <v/>
      </c>
      <c r="L63" s="547">
        <f t="shared" si="4"/>
        <v>50</v>
      </c>
      <c r="M63" s="548" t="str">
        <f t="shared" si="25"/>
        <v/>
      </c>
      <c r="N63" s="523"/>
      <c r="O63" s="529"/>
      <c r="P63" s="525"/>
      <c r="Q63" s="530"/>
      <c r="R63" s="549" t="str">
        <f t="shared" si="20"/>
        <v/>
      </c>
      <c r="S63" s="547">
        <f t="shared" si="6"/>
        <v>50</v>
      </c>
      <c r="T63" s="550" t="str">
        <f t="shared" si="21"/>
        <v/>
      </c>
      <c r="U63" s="477"/>
      <c r="V63" s="535" t="s">
        <v>22</v>
      </c>
      <c r="W63" s="535" t="s">
        <v>22</v>
      </c>
      <c r="Y63" s="1171"/>
      <c r="Z63" s="527"/>
      <c r="AA63" s="528"/>
      <c r="AB63" s="529"/>
      <c r="AC63" s="525"/>
      <c r="AD63" s="530"/>
      <c r="AE63" s="546" t="str">
        <f t="shared" si="26"/>
        <v/>
      </c>
      <c r="AF63" s="547">
        <f t="shared" si="8"/>
        <v>50</v>
      </c>
      <c r="AG63" s="548" t="str">
        <f t="shared" si="27"/>
        <v/>
      </c>
      <c r="AH63" s="523"/>
      <c r="AI63" s="529"/>
      <c r="AJ63" s="525"/>
      <c r="AK63" s="530"/>
      <c r="AL63" s="549" t="str">
        <f t="shared" si="22"/>
        <v/>
      </c>
      <c r="AM63" s="547">
        <f t="shared" si="10"/>
        <v>50</v>
      </c>
      <c r="AN63" s="550" t="str">
        <f t="shared" si="23"/>
        <v/>
      </c>
      <c r="AO63" s="477"/>
    </row>
    <row r="64" spans="1:41" ht="24.75" customHeight="1">
      <c r="A64" s="391" t="s">
        <v>253</v>
      </c>
      <c r="B64" s="555">
        <f>IF(自己評価書!A93="","",自己評価書!A93)</f>
        <v>59</v>
      </c>
      <c r="C64" s="556" t="str">
        <f>IF(自己評価書!H93="","",自己評価書!H93)</f>
        <v/>
      </c>
      <c r="D64" s="557" t="str">
        <f>IF(自己評価書!B93="","",自己評価書!B93)</f>
        <v/>
      </c>
      <c r="E64" s="555" t="str">
        <f>IF(自己評価書!B93="","",自己評価書!F93)</f>
        <v/>
      </c>
      <c r="F64" s="531"/>
      <c r="G64" s="532"/>
      <c r="H64" s="533"/>
      <c r="I64" s="525"/>
      <c r="J64" s="534"/>
      <c r="K64" s="546" t="str">
        <f t="shared" si="24"/>
        <v/>
      </c>
      <c r="L64" s="547">
        <f t="shared" si="4"/>
        <v>50</v>
      </c>
      <c r="M64" s="548" t="str">
        <f t="shared" si="25"/>
        <v/>
      </c>
      <c r="N64" s="523"/>
      <c r="O64" s="533"/>
      <c r="P64" s="525"/>
      <c r="Q64" s="534"/>
      <c r="R64" s="549" t="str">
        <f t="shared" si="20"/>
        <v/>
      </c>
      <c r="S64" s="547">
        <f t="shared" si="6"/>
        <v>50</v>
      </c>
      <c r="T64" s="550" t="str">
        <f t="shared" si="21"/>
        <v/>
      </c>
      <c r="U64" s="477"/>
      <c r="V64" s="535" t="s">
        <v>22</v>
      </c>
      <c r="W64" s="535" t="s">
        <v>22</v>
      </c>
      <c r="Y64" s="1171"/>
      <c r="Z64" s="531"/>
      <c r="AA64" s="532"/>
      <c r="AB64" s="533"/>
      <c r="AC64" s="525"/>
      <c r="AD64" s="534"/>
      <c r="AE64" s="546" t="str">
        <f t="shared" si="26"/>
        <v/>
      </c>
      <c r="AF64" s="547">
        <f t="shared" si="8"/>
        <v>50</v>
      </c>
      <c r="AG64" s="548" t="str">
        <f t="shared" si="27"/>
        <v/>
      </c>
      <c r="AH64" s="523"/>
      <c r="AI64" s="533"/>
      <c r="AJ64" s="525"/>
      <c r="AK64" s="534"/>
      <c r="AL64" s="549" t="str">
        <f t="shared" si="22"/>
        <v/>
      </c>
      <c r="AM64" s="547">
        <f t="shared" si="10"/>
        <v>50</v>
      </c>
      <c r="AN64" s="550" t="str">
        <f t="shared" si="23"/>
        <v/>
      </c>
      <c r="AO64" s="477"/>
    </row>
    <row r="65" spans="1:41" ht="24.75" customHeight="1">
      <c r="A65" s="391" t="s">
        <v>253</v>
      </c>
      <c r="B65" s="555">
        <f>IF(自己評価書!A94="","",自己評価書!A94)</f>
        <v>60</v>
      </c>
      <c r="C65" s="556" t="str">
        <f>IF(自己評価書!H94="","",自己評価書!H94)</f>
        <v/>
      </c>
      <c r="D65" s="557" t="str">
        <f>IF(自己評価書!B94="","",自己評価書!B94)</f>
        <v/>
      </c>
      <c r="E65" s="555" t="str">
        <f>IF(自己評価書!B94="","",自己評価書!F94)</f>
        <v/>
      </c>
      <c r="F65" s="527"/>
      <c r="G65" s="528"/>
      <c r="H65" s="529"/>
      <c r="I65" s="551"/>
      <c r="J65" s="530"/>
      <c r="K65" s="546" t="str">
        <f t="shared" si="24"/>
        <v/>
      </c>
      <c r="L65" s="547">
        <f t="shared" si="4"/>
        <v>50</v>
      </c>
      <c r="M65" s="548" t="str">
        <f t="shared" si="25"/>
        <v/>
      </c>
      <c r="N65" s="528"/>
      <c r="O65" s="529"/>
      <c r="P65" s="551"/>
      <c r="Q65" s="530"/>
      <c r="R65" s="549" t="str">
        <f t="shared" si="20"/>
        <v/>
      </c>
      <c r="S65" s="547">
        <f t="shared" si="6"/>
        <v>50</v>
      </c>
      <c r="T65" s="550" t="str">
        <f t="shared" si="21"/>
        <v/>
      </c>
      <c r="U65" s="477"/>
      <c r="V65" s="535" t="s">
        <v>22</v>
      </c>
      <c r="W65" s="535" t="s">
        <v>22</v>
      </c>
      <c r="Y65" s="1171"/>
      <c r="Z65" s="527"/>
      <c r="AA65" s="528"/>
      <c r="AB65" s="529"/>
      <c r="AC65" s="551"/>
      <c r="AD65" s="530"/>
      <c r="AE65" s="546" t="str">
        <f t="shared" si="26"/>
        <v/>
      </c>
      <c r="AF65" s="547">
        <f t="shared" si="8"/>
        <v>50</v>
      </c>
      <c r="AG65" s="548" t="str">
        <f t="shared" si="27"/>
        <v/>
      </c>
      <c r="AH65" s="528"/>
      <c r="AI65" s="529"/>
      <c r="AJ65" s="551"/>
      <c r="AK65" s="530"/>
      <c r="AL65" s="549" t="str">
        <f t="shared" si="22"/>
        <v/>
      </c>
      <c r="AM65" s="547">
        <f t="shared" si="10"/>
        <v>50</v>
      </c>
      <c r="AN65" s="550" t="str">
        <f t="shared" si="23"/>
        <v/>
      </c>
      <c r="AO65" s="477"/>
    </row>
    <row r="66" spans="1:41" ht="24.75" customHeight="1">
      <c r="B66" s="555">
        <f>IF(自己評価書!A95="","",自己評価書!A95)</f>
        <v>61</v>
      </c>
      <c r="C66" s="556" t="str">
        <f>IF(自己評価書!H95="","",自己評価書!H95)</f>
        <v/>
      </c>
      <c r="D66" s="557" t="str">
        <f>IF(自己評価書!B95="","",自己評価書!B95)</f>
        <v/>
      </c>
      <c r="E66" s="555" t="str">
        <f>IF(自己評価書!B95="","",自己評価書!F95)</f>
        <v/>
      </c>
      <c r="F66" s="522"/>
      <c r="G66" s="523"/>
      <c r="H66" s="524"/>
      <c r="I66" s="525"/>
      <c r="J66" s="526"/>
      <c r="K66" s="546" t="str">
        <f t="shared" si="24"/>
        <v/>
      </c>
      <c r="L66" s="547">
        <f>$S$1</f>
        <v>50</v>
      </c>
      <c r="M66" s="548" t="str">
        <f t="shared" si="25"/>
        <v/>
      </c>
      <c r="N66" s="523"/>
      <c r="O66" s="524"/>
      <c r="P66" s="525"/>
      <c r="Q66" s="526"/>
      <c r="R66" s="549" t="str">
        <f>IF(Q66="","",F66+N66-O66-Q66)</f>
        <v/>
      </c>
      <c r="S66" s="547">
        <f>$S$1</f>
        <v>50</v>
      </c>
      <c r="T66" s="550" t="str">
        <f>IF(Q66="","",R66-S66)</f>
        <v/>
      </c>
      <c r="U66" s="477"/>
      <c r="V66" s="535" t="s">
        <v>22</v>
      </c>
      <c r="W66" s="535" t="s">
        <v>22</v>
      </c>
      <c r="Y66" s="1171"/>
      <c r="Z66" s="522"/>
      <c r="AA66" s="523"/>
      <c r="AB66" s="524"/>
      <c r="AC66" s="525"/>
      <c r="AD66" s="526"/>
      <c r="AE66" s="546" t="str">
        <f t="shared" si="26"/>
        <v/>
      </c>
      <c r="AF66" s="547">
        <f>$S$1</f>
        <v>50</v>
      </c>
      <c r="AG66" s="548" t="str">
        <f t="shared" si="27"/>
        <v/>
      </c>
      <c r="AH66" s="523"/>
      <c r="AI66" s="524"/>
      <c r="AJ66" s="525"/>
      <c r="AK66" s="526"/>
      <c r="AL66" s="549" t="str">
        <f>IF(AK66="","",Z66+AH66-AI66-AK66)</f>
        <v/>
      </c>
      <c r="AM66" s="547">
        <f>$S$1</f>
        <v>50</v>
      </c>
      <c r="AN66" s="550" t="str">
        <f>IF(AK66="","",AL66-AM66)</f>
        <v/>
      </c>
      <c r="AO66" s="477"/>
    </row>
    <row r="67" spans="1:41" ht="24.75" customHeight="1">
      <c r="A67" s="391" t="s">
        <v>253</v>
      </c>
      <c r="B67" s="555">
        <f>IF(自己評価書!A96="","",自己評価書!A96)</f>
        <v>62</v>
      </c>
      <c r="C67" s="556" t="str">
        <f>IF(自己評価書!H96="","",自己評価書!H96)</f>
        <v/>
      </c>
      <c r="D67" s="557" t="str">
        <f>IF(自己評価書!B96="","",自己評価書!B96)</f>
        <v/>
      </c>
      <c r="E67" s="555" t="str">
        <f>IF(自己評価書!B96="","",自己評価書!F96)</f>
        <v/>
      </c>
      <c r="F67" s="527"/>
      <c r="G67" s="528"/>
      <c r="H67" s="529"/>
      <c r="I67" s="525"/>
      <c r="J67" s="526"/>
      <c r="K67" s="546" t="str">
        <f t="shared" si="24"/>
        <v/>
      </c>
      <c r="L67" s="547">
        <f t="shared" si="4"/>
        <v>50</v>
      </c>
      <c r="M67" s="548" t="str">
        <f t="shared" si="25"/>
        <v/>
      </c>
      <c r="N67" s="523"/>
      <c r="O67" s="524"/>
      <c r="P67" s="525"/>
      <c r="Q67" s="526"/>
      <c r="R67" s="549" t="str">
        <f t="shared" ref="R67:R95" si="28">IF(Q67="","",F67+N67-O67-Q67)</f>
        <v/>
      </c>
      <c r="S67" s="547">
        <f t="shared" si="6"/>
        <v>50</v>
      </c>
      <c r="T67" s="550" t="str">
        <f t="shared" ref="T67:T95" si="29">IF(Q67="","",R67-S67)</f>
        <v/>
      </c>
      <c r="U67" s="477"/>
      <c r="V67" s="535" t="s">
        <v>22</v>
      </c>
      <c r="W67" s="535" t="s">
        <v>22</v>
      </c>
      <c r="Y67" s="1171"/>
      <c r="Z67" s="527"/>
      <c r="AA67" s="528"/>
      <c r="AB67" s="529"/>
      <c r="AC67" s="525"/>
      <c r="AD67" s="526"/>
      <c r="AE67" s="546" t="str">
        <f t="shared" si="26"/>
        <v/>
      </c>
      <c r="AF67" s="547">
        <f t="shared" si="8"/>
        <v>50</v>
      </c>
      <c r="AG67" s="548" t="str">
        <f t="shared" si="27"/>
        <v/>
      </c>
      <c r="AH67" s="523"/>
      <c r="AI67" s="524"/>
      <c r="AJ67" s="525"/>
      <c r="AK67" s="526"/>
      <c r="AL67" s="549" t="str">
        <f t="shared" ref="AL67:AL105" si="30">IF(AK67="","",Z67+AH67-AI67-AK67)</f>
        <v/>
      </c>
      <c r="AM67" s="547">
        <f t="shared" si="10"/>
        <v>50</v>
      </c>
      <c r="AN67" s="550" t="str">
        <f t="shared" ref="AN67:AN105" si="31">IF(AK67="","",AL67-AM67)</f>
        <v/>
      </c>
      <c r="AO67" s="477"/>
    </row>
    <row r="68" spans="1:41" ht="24.75" customHeight="1">
      <c r="A68" s="391" t="s">
        <v>253</v>
      </c>
      <c r="B68" s="555">
        <f>IF(自己評価書!A97="","",自己評価書!A97)</f>
        <v>63</v>
      </c>
      <c r="C68" s="556" t="str">
        <f>IF(自己評価書!H97="","",自己評価書!H97)</f>
        <v/>
      </c>
      <c r="D68" s="557" t="str">
        <f>IF(自己評価書!B97="","",自己評価書!B97)</f>
        <v/>
      </c>
      <c r="E68" s="555" t="str">
        <f>IF(自己評価書!B97="","",自己評価書!F97)</f>
        <v/>
      </c>
      <c r="F68" s="527"/>
      <c r="G68" s="528"/>
      <c r="H68" s="529"/>
      <c r="I68" s="525"/>
      <c r="J68" s="526"/>
      <c r="K68" s="546" t="str">
        <f t="shared" si="24"/>
        <v/>
      </c>
      <c r="L68" s="547">
        <f t="shared" si="4"/>
        <v>50</v>
      </c>
      <c r="M68" s="548" t="str">
        <f t="shared" si="25"/>
        <v/>
      </c>
      <c r="N68" s="523"/>
      <c r="O68" s="524"/>
      <c r="P68" s="525"/>
      <c r="Q68" s="526"/>
      <c r="R68" s="549" t="str">
        <f t="shared" si="28"/>
        <v/>
      </c>
      <c r="S68" s="547">
        <f t="shared" si="6"/>
        <v>50</v>
      </c>
      <c r="T68" s="550" t="str">
        <f t="shared" si="29"/>
        <v/>
      </c>
      <c r="U68" s="477"/>
      <c r="V68" s="535" t="s">
        <v>22</v>
      </c>
      <c r="W68" s="535" t="s">
        <v>22</v>
      </c>
      <c r="Y68" s="1171"/>
      <c r="Z68" s="527"/>
      <c r="AA68" s="528"/>
      <c r="AB68" s="529"/>
      <c r="AC68" s="525"/>
      <c r="AD68" s="526"/>
      <c r="AE68" s="546" t="str">
        <f t="shared" si="26"/>
        <v/>
      </c>
      <c r="AF68" s="547">
        <f t="shared" si="8"/>
        <v>50</v>
      </c>
      <c r="AG68" s="548" t="str">
        <f t="shared" si="27"/>
        <v/>
      </c>
      <c r="AH68" s="523"/>
      <c r="AI68" s="524"/>
      <c r="AJ68" s="525"/>
      <c r="AK68" s="526"/>
      <c r="AL68" s="549" t="str">
        <f t="shared" si="30"/>
        <v/>
      </c>
      <c r="AM68" s="547">
        <f t="shared" si="10"/>
        <v>50</v>
      </c>
      <c r="AN68" s="550" t="str">
        <f t="shared" si="31"/>
        <v/>
      </c>
      <c r="AO68" s="477"/>
    </row>
    <row r="69" spans="1:41" ht="24.75" customHeight="1">
      <c r="A69" s="391" t="s">
        <v>253</v>
      </c>
      <c r="B69" s="555">
        <f>IF(自己評価書!A98="","",自己評価書!A98)</f>
        <v>64</v>
      </c>
      <c r="C69" s="556" t="str">
        <f>IF(自己評価書!H98="","",自己評価書!H98)</f>
        <v/>
      </c>
      <c r="D69" s="557" t="str">
        <f>IF(自己評価書!B98="","",自己評価書!B98)</f>
        <v/>
      </c>
      <c r="E69" s="555" t="str">
        <f>IF(自己評価書!B98="","",自己評価書!F98)</f>
        <v/>
      </c>
      <c r="F69" s="527"/>
      <c r="G69" s="528"/>
      <c r="H69" s="529"/>
      <c r="I69" s="525"/>
      <c r="J69" s="526"/>
      <c r="K69" s="546" t="str">
        <f t="shared" si="24"/>
        <v/>
      </c>
      <c r="L69" s="547">
        <f t="shared" si="4"/>
        <v>50</v>
      </c>
      <c r="M69" s="548" t="str">
        <f t="shared" si="25"/>
        <v/>
      </c>
      <c r="N69" s="523"/>
      <c r="O69" s="524"/>
      <c r="P69" s="525"/>
      <c r="Q69" s="526"/>
      <c r="R69" s="549" t="str">
        <f t="shared" si="28"/>
        <v/>
      </c>
      <c r="S69" s="547">
        <f t="shared" si="6"/>
        <v>50</v>
      </c>
      <c r="T69" s="550" t="str">
        <f t="shared" si="29"/>
        <v/>
      </c>
      <c r="U69" s="477"/>
      <c r="V69" s="535" t="s">
        <v>22</v>
      </c>
      <c r="W69" s="535" t="s">
        <v>22</v>
      </c>
      <c r="Y69" s="1171"/>
      <c r="Z69" s="527"/>
      <c r="AA69" s="528"/>
      <c r="AB69" s="529"/>
      <c r="AC69" s="525"/>
      <c r="AD69" s="526"/>
      <c r="AE69" s="546" t="str">
        <f t="shared" si="26"/>
        <v/>
      </c>
      <c r="AF69" s="547">
        <f t="shared" si="8"/>
        <v>50</v>
      </c>
      <c r="AG69" s="548" t="str">
        <f t="shared" si="27"/>
        <v/>
      </c>
      <c r="AH69" s="523"/>
      <c r="AI69" s="524"/>
      <c r="AJ69" s="525"/>
      <c r="AK69" s="526"/>
      <c r="AL69" s="549" t="str">
        <f t="shared" si="30"/>
        <v/>
      </c>
      <c r="AM69" s="547">
        <f t="shared" si="10"/>
        <v>50</v>
      </c>
      <c r="AN69" s="550" t="str">
        <f t="shared" si="31"/>
        <v/>
      </c>
      <c r="AO69" s="477"/>
    </row>
    <row r="70" spans="1:41" ht="24.75" customHeight="1">
      <c r="A70" s="391" t="s">
        <v>253</v>
      </c>
      <c r="B70" s="555">
        <f>IF(自己評価書!A99="","",自己評価書!A99)</f>
        <v>65</v>
      </c>
      <c r="C70" s="556" t="str">
        <f>IF(自己評価書!H99="","",自己評価書!H99)</f>
        <v/>
      </c>
      <c r="D70" s="557" t="str">
        <f>IF(自己評価書!B99="","",自己評価書!B99)</f>
        <v/>
      </c>
      <c r="E70" s="555" t="str">
        <f>IF(自己評価書!B99="","",自己評価書!F99)</f>
        <v/>
      </c>
      <c r="F70" s="527"/>
      <c r="G70" s="528"/>
      <c r="H70" s="529"/>
      <c r="I70" s="525"/>
      <c r="J70" s="526"/>
      <c r="K70" s="546" t="str">
        <f t="shared" si="24"/>
        <v/>
      </c>
      <c r="L70" s="547">
        <f t="shared" si="4"/>
        <v>50</v>
      </c>
      <c r="M70" s="548" t="str">
        <f t="shared" si="25"/>
        <v/>
      </c>
      <c r="N70" s="523"/>
      <c r="O70" s="524"/>
      <c r="P70" s="525"/>
      <c r="Q70" s="526"/>
      <c r="R70" s="549" t="str">
        <f t="shared" si="28"/>
        <v/>
      </c>
      <c r="S70" s="547">
        <f t="shared" si="6"/>
        <v>50</v>
      </c>
      <c r="T70" s="550" t="str">
        <f t="shared" si="29"/>
        <v/>
      </c>
      <c r="U70" s="477"/>
      <c r="V70" s="535" t="s">
        <v>22</v>
      </c>
      <c r="W70" s="535" t="s">
        <v>22</v>
      </c>
      <c r="Y70" s="1171"/>
      <c r="Z70" s="527"/>
      <c r="AA70" s="528"/>
      <c r="AB70" s="529"/>
      <c r="AC70" s="525"/>
      <c r="AD70" s="526"/>
      <c r="AE70" s="546" t="str">
        <f t="shared" si="26"/>
        <v/>
      </c>
      <c r="AF70" s="547">
        <f t="shared" si="8"/>
        <v>50</v>
      </c>
      <c r="AG70" s="548" t="str">
        <f t="shared" si="27"/>
        <v/>
      </c>
      <c r="AH70" s="523"/>
      <c r="AI70" s="524"/>
      <c r="AJ70" s="525"/>
      <c r="AK70" s="526"/>
      <c r="AL70" s="549" t="str">
        <f t="shared" si="30"/>
        <v/>
      </c>
      <c r="AM70" s="547">
        <f t="shared" si="10"/>
        <v>50</v>
      </c>
      <c r="AN70" s="550" t="str">
        <f t="shared" si="31"/>
        <v/>
      </c>
      <c r="AO70" s="477"/>
    </row>
    <row r="71" spans="1:41" ht="24.75" customHeight="1">
      <c r="A71" s="391" t="s">
        <v>253</v>
      </c>
      <c r="B71" s="555">
        <f>IF(自己評価書!A100="","",自己評価書!A100)</f>
        <v>66</v>
      </c>
      <c r="C71" s="556" t="str">
        <f>IF(自己評価書!H100="","",自己評価書!H100)</f>
        <v/>
      </c>
      <c r="D71" s="557" t="str">
        <f>IF(自己評価書!B100="","",自己評価書!B100)</f>
        <v/>
      </c>
      <c r="E71" s="555" t="str">
        <f>IF(自己評価書!B100="","",自己評価書!F100)</f>
        <v/>
      </c>
      <c r="F71" s="527"/>
      <c r="G71" s="528"/>
      <c r="H71" s="529"/>
      <c r="I71" s="525"/>
      <c r="J71" s="526"/>
      <c r="K71" s="546" t="str">
        <f t="shared" si="24"/>
        <v/>
      </c>
      <c r="L71" s="547">
        <f t="shared" ref="L71:L105" si="32">$S$1</f>
        <v>50</v>
      </c>
      <c r="M71" s="548" t="str">
        <f t="shared" si="25"/>
        <v/>
      </c>
      <c r="N71" s="523"/>
      <c r="O71" s="524"/>
      <c r="P71" s="525"/>
      <c r="Q71" s="526"/>
      <c r="R71" s="549" t="str">
        <f t="shared" si="28"/>
        <v/>
      </c>
      <c r="S71" s="547">
        <f t="shared" ref="S71:S105" si="33">$S$1</f>
        <v>50</v>
      </c>
      <c r="T71" s="550" t="str">
        <f t="shared" si="29"/>
        <v/>
      </c>
      <c r="U71" s="477"/>
      <c r="V71" s="535" t="s">
        <v>22</v>
      </c>
      <c r="W71" s="535" t="s">
        <v>22</v>
      </c>
      <c r="Y71" s="1171"/>
      <c r="Z71" s="527"/>
      <c r="AA71" s="528"/>
      <c r="AB71" s="529"/>
      <c r="AC71" s="525"/>
      <c r="AD71" s="526"/>
      <c r="AE71" s="546" t="str">
        <f t="shared" si="26"/>
        <v/>
      </c>
      <c r="AF71" s="547">
        <f t="shared" ref="AF71:AF105" si="34">$S$1</f>
        <v>50</v>
      </c>
      <c r="AG71" s="548" t="str">
        <f t="shared" si="27"/>
        <v/>
      </c>
      <c r="AH71" s="523"/>
      <c r="AI71" s="524"/>
      <c r="AJ71" s="525"/>
      <c r="AK71" s="526"/>
      <c r="AL71" s="549" t="str">
        <f t="shared" si="30"/>
        <v/>
      </c>
      <c r="AM71" s="547">
        <f t="shared" ref="AM71:AM105" si="35">$S$1</f>
        <v>50</v>
      </c>
      <c r="AN71" s="550" t="str">
        <f t="shared" si="31"/>
        <v/>
      </c>
      <c r="AO71" s="477"/>
    </row>
    <row r="72" spans="1:41" ht="24.75" customHeight="1">
      <c r="A72" s="391" t="s">
        <v>253</v>
      </c>
      <c r="B72" s="555">
        <f>IF(自己評価書!A101="","",自己評価書!A101)</f>
        <v>67</v>
      </c>
      <c r="C72" s="556" t="str">
        <f>IF(自己評価書!H101="","",自己評価書!H101)</f>
        <v/>
      </c>
      <c r="D72" s="557" t="str">
        <f>IF(自己評価書!B101="","",自己評価書!B101)</f>
        <v/>
      </c>
      <c r="E72" s="555" t="str">
        <f>IF(自己評価書!B101="","",自己評価書!F101)</f>
        <v/>
      </c>
      <c r="F72" s="527"/>
      <c r="G72" s="528"/>
      <c r="H72" s="529"/>
      <c r="I72" s="525"/>
      <c r="J72" s="526"/>
      <c r="K72" s="546" t="str">
        <f t="shared" si="24"/>
        <v/>
      </c>
      <c r="L72" s="547">
        <f t="shared" si="32"/>
        <v>50</v>
      </c>
      <c r="M72" s="548" t="str">
        <f t="shared" si="25"/>
        <v/>
      </c>
      <c r="N72" s="523"/>
      <c r="O72" s="524"/>
      <c r="P72" s="525"/>
      <c r="Q72" s="526"/>
      <c r="R72" s="549" t="str">
        <f t="shared" si="28"/>
        <v/>
      </c>
      <c r="S72" s="547">
        <f t="shared" si="33"/>
        <v>50</v>
      </c>
      <c r="T72" s="550" t="str">
        <f t="shared" si="29"/>
        <v/>
      </c>
      <c r="U72" s="477"/>
      <c r="V72" s="535" t="s">
        <v>22</v>
      </c>
      <c r="W72" s="535" t="s">
        <v>22</v>
      </c>
      <c r="Y72" s="1171"/>
      <c r="Z72" s="527"/>
      <c r="AA72" s="528"/>
      <c r="AB72" s="529"/>
      <c r="AC72" s="525"/>
      <c r="AD72" s="526"/>
      <c r="AE72" s="546" t="str">
        <f t="shared" si="26"/>
        <v/>
      </c>
      <c r="AF72" s="547">
        <f t="shared" si="34"/>
        <v>50</v>
      </c>
      <c r="AG72" s="548" t="str">
        <f t="shared" si="27"/>
        <v/>
      </c>
      <c r="AH72" s="523"/>
      <c r="AI72" s="524"/>
      <c r="AJ72" s="525"/>
      <c r="AK72" s="526"/>
      <c r="AL72" s="549" t="str">
        <f t="shared" si="30"/>
        <v/>
      </c>
      <c r="AM72" s="547">
        <f t="shared" si="35"/>
        <v>50</v>
      </c>
      <c r="AN72" s="550" t="str">
        <f t="shared" si="31"/>
        <v/>
      </c>
      <c r="AO72" s="477"/>
    </row>
    <row r="73" spans="1:41" ht="24.75" customHeight="1">
      <c r="A73" s="391" t="s">
        <v>253</v>
      </c>
      <c r="B73" s="555">
        <f>IF(自己評価書!A102="","",自己評価書!A102)</f>
        <v>68</v>
      </c>
      <c r="C73" s="556" t="str">
        <f>IF(自己評価書!H102="","",自己評価書!H102)</f>
        <v/>
      </c>
      <c r="D73" s="557" t="str">
        <f>IF(自己評価書!B102="","",自己評価書!B102)</f>
        <v/>
      </c>
      <c r="E73" s="555" t="str">
        <f>IF(自己評価書!B102="","",自己評価書!F102)</f>
        <v/>
      </c>
      <c r="F73" s="527"/>
      <c r="G73" s="528"/>
      <c r="H73" s="529"/>
      <c r="I73" s="525"/>
      <c r="J73" s="526"/>
      <c r="K73" s="546" t="str">
        <f t="shared" si="24"/>
        <v/>
      </c>
      <c r="L73" s="547">
        <f t="shared" si="32"/>
        <v>50</v>
      </c>
      <c r="M73" s="548" t="str">
        <f>IF(F73="","",K73-L73)</f>
        <v/>
      </c>
      <c r="N73" s="523"/>
      <c r="O73" s="524"/>
      <c r="P73" s="525"/>
      <c r="Q73" s="526"/>
      <c r="R73" s="549" t="str">
        <f t="shared" si="28"/>
        <v/>
      </c>
      <c r="S73" s="547">
        <f t="shared" si="33"/>
        <v>50</v>
      </c>
      <c r="T73" s="550" t="str">
        <f t="shared" si="29"/>
        <v/>
      </c>
      <c r="U73" s="477"/>
      <c r="V73" s="535" t="s">
        <v>22</v>
      </c>
      <c r="W73" s="535" t="s">
        <v>22</v>
      </c>
      <c r="Y73" s="1171"/>
      <c r="Z73" s="527"/>
      <c r="AA73" s="528"/>
      <c r="AB73" s="529"/>
      <c r="AC73" s="525"/>
      <c r="AD73" s="526"/>
      <c r="AE73" s="546" t="str">
        <f t="shared" si="26"/>
        <v/>
      </c>
      <c r="AF73" s="547">
        <f t="shared" si="34"/>
        <v>50</v>
      </c>
      <c r="AG73" s="548" t="str">
        <f>IF(Z73="","",AE73-AF73)</f>
        <v/>
      </c>
      <c r="AH73" s="523"/>
      <c r="AI73" s="524"/>
      <c r="AJ73" s="525"/>
      <c r="AK73" s="526"/>
      <c r="AL73" s="549" t="str">
        <f t="shared" si="30"/>
        <v/>
      </c>
      <c r="AM73" s="547">
        <f t="shared" si="35"/>
        <v>50</v>
      </c>
      <c r="AN73" s="550" t="str">
        <f t="shared" si="31"/>
        <v/>
      </c>
      <c r="AO73" s="477"/>
    </row>
    <row r="74" spans="1:41" ht="24.75" customHeight="1">
      <c r="A74" s="391" t="s">
        <v>253</v>
      </c>
      <c r="B74" s="555">
        <f>IF(自己評価書!A103="","",自己評価書!A103)</f>
        <v>69</v>
      </c>
      <c r="C74" s="556" t="str">
        <f>IF(自己評価書!H103="","",自己評価書!H103)</f>
        <v/>
      </c>
      <c r="D74" s="557" t="str">
        <f>IF(自己評価書!B103="","",自己評価書!B103)</f>
        <v/>
      </c>
      <c r="E74" s="555" t="str">
        <f>IF(自己評価書!B103="","",自己評価書!F103)</f>
        <v/>
      </c>
      <c r="F74" s="527"/>
      <c r="G74" s="528"/>
      <c r="H74" s="529"/>
      <c r="I74" s="525"/>
      <c r="J74" s="526"/>
      <c r="K74" s="546" t="str">
        <f>IF(F74="","",F74+G74-H74-J74)</f>
        <v/>
      </c>
      <c r="L74" s="547">
        <f t="shared" si="32"/>
        <v>50</v>
      </c>
      <c r="M74" s="548" t="str">
        <f>IF(F74="","",K74-L74)</f>
        <v/>
      </c>
      <c r="N74" s="523"/>
      <c r="O74" s="524"/>
      <c r="P74" s="525"/>
      <c r="Q74" s="526"/>
      <c r="R74" s="549" t="str">
        <f t="shared" si="28"/>
        <v/>
      </c>
      <c r="S74" s="547">
        <f t="shared" si="33"/>
        <v>50</v>
      </c>
      <c r="T74" s="550" t="str">
        <f t="shared" si="29"/>
        <v/>
      </c>
      <c r="U74" s="477"/>
      <c r="V74" s="535" t="s">
        <v>22</v>
      </c>
      <c r="W74" s="535" t="s">
        <v>22</v>
      </c>
      <c r="Y74" s="1171"/>
      <c r="Z74" s="527"/>
      <c r="AA74" s="528"/>
      <c r="AB74" s="529"/>
      <c r="AC74" s="525"/>
      <c r="AD74" s="526"/>
      <c r="AE74" s="546" t="str">
        <f>IF(Z74="","",Z74+AA74-AB74-AD74)</f>
        <v/>
      </c>
      <c r="AF74" s="547">
        <f t="shared" si="34"/>
        <v>50</v>
      </c>
      <c r="AG74" s="548" t="str">
        <f>IF(Z74="","",AE74-AF74)</f>
        <v/>
      </c>
      <c r="AH74" s="523"/>
      <c r="AI74" s="524"/>
      <c r="AJ74" s="525"/>
      <c r="AK74" s="526"/>
      <c r="AL74" s="549" t="str">
        <f t="shared" si="30"/>
        <v/>
      </c>
      <c r="AM74" s="547">
        <f t="shared" si="35"/>
        <v>50</v>
      </c>
      <c r="AN74" s="550" t="str">
        <f t="shared" si="31"/>
        <v/>
      </c>
      <c r="AO74" s="477"/>
    </row>
    <row r="75" spans="1:41" ht="24.75" customHeight="1">
      <c r="A75" s="391" t="s">
        <v>253</v>
      </c>
      <c r="B75" s="555">
        <f>IF(自己評価書!A104="","",自己評価書!A104)</f>
        <v>70</v>
      </c>
      <c r="C75" s="556" t="str">
        <f>IF(自己評価書!H104="","",自己評価書!H104)</f>
        <v/>
      </c>
      <c r="D75" s="557" t="str">
        <f>IF(自己評価書!B104="","",自己評価書!B104)</f>
        <v/>
      </c>
      <c r="E75" s="555" t="str">
        <f>IF(自己評価書!B104="","",自己評価書!F104)</f>
        <v/>
      </c>
      <c r="F75" s="527"/>
      <c r="G75" s="528"/>
      <c r="H75" s="529"/>
      <c r="I75" s="525"/>
      <c r="J75" s="526"/>
      <c r="K75" s="546" t="str">
        <f t="shared" ref="K75:K95" si="36">IF(F75="","",F75+G75-H75-J75)</f>
        <v/>
      </c>
      <c r="L75" s="547">
        <f t="shared" si="32"/>
        <v>50</v>
      </c>
      <c r="M75" s="548" t="str">
        <f t="shared" ref="M75:M95" si="37">IF(F75="","",K75-L75)</f>
        <v/>
      </c>
      <c r="N75" s="523"/>
      <c r="O75" s="524"/>
      <c r="P75" s="525"/>
      <c r="Q75" s="526"/>
      <c r="R75" s="549" t="str">
        <f t="shared" si="28"/>
        <v/>
      </c>
      <c r="S75" s="547">
        <f t="shared" si="33"/>
        <v>50</v>
      </c>
      <c r="T75" s="550" t="str">
        <f t="shared" si="29"/>
        <v/>
      </c>
      <c r="U75" s="477"/>
      <c r="V75" s="535" t="s">
        <v>22</v>
      </c>
      <c r="W75" s="535" t="s">
        <v>22</v>
      </c>
      <c r="Y75" s="1171"/>
      <c r="Z75" s="527"/>
      <c r="AA75" s="528"/>
      <c r="AB75" s="529"/>
      <c r="AC75" s="525"/>
      <c r="AD75" s="526"/>
      <c r="AE75" s="546" t="str">
        <f t="shared" ref="AE75:AE105" si="38">IF(Z75="","",Z75+AA75-AB75-AD75)</f>
        <v/>
      </c>
      <c r="AF75" s="547">
        <f t="shared" si="34"/>
        <v>50</v>
      </c>
      <c r="AG75" s="548" t="str">
        <f t="shared" ref="AG75:AG105" si="39">IF(Z75="","",AE75-AF75)</f>
        <v/>
      </c>
      <c r="AH75" s="523"/>
      <c r="AI75" s="524"/>
      <c r="AJ75" s="525"/>
      <c r="AK75" s="526"/>
      <c r="AL75" s="549" t="str">
        <f t="shared" si="30"/>
        <v/>
      </c>
      <c r="AM75" s="547">
        <f t="shared" si="35"/>
        <v>50</v>
      </c>
      <c r="AN75" s="550" t="str">
        <f t="shared" si="31"/>
        <v/>
      </c>
      <c r="AO75" s="477"/>
    </row>
    <row r="76" spans="1:41" ht="24.75" customHeight="1">
      <c r="A76" s="391" t="s">
        <v>253</v>
      </c>
      <c r="B76" s="555">
        <f>IF(自己評価書!A105="","",自己評価書!A105)</f>
        <v>71</v>
      </c>
      <c r="C76" s="556" t="str">
        <f>IF(自己評価書!H105="","",自己評価書!H105)</f>
        <v/>
      </c>
      <c r="D76" s="557" t="str">
        <f>IF(自己評価書!B105="","",自己評価書!B105)</f>
        <v/>
      </c>
      <c r="E76" s="555" t="str">
        <f>IF(自己評価書!B105="","",自己評価書!F105)</f>
        <v/>
      </c>
      <c r="F76" s="527"/>
      <c r="G76" s="528"/>
      <c r="H76" s="529"/>
      <c r="I76" s="525"/>
      <c r="J76" s="526"/>
      <c r="K76" s="546" t="str">
        <f t="shared" si="36"/>
        <v/>
      </c>
      <c r="L76" s="547">
        <f t="shared" si="32"/>
        <v>50</v>
      </c>
      <c r="M76" s="548" t="str">
        <f t="shared" si="37"/>
        <v/>
      </c>
      <c r="N76" s="523"/>
      <c r="O76" s="524"/>
      <c r="P76" s="525"/>
      <c r="Q76" s="526"/>
      <c r="R76" s="549" t="str">
        <f t="shared" si="28"/>
        <v/>
      </c>
      <c r="S76" s="547">
        <f t="shared" si="33"/>
        <v>50</v>
      </c>
      <c r="T76" s="550" t="str">
        <f t="shared" si="29"/>
        <v/>
      </c>
      <c r="U76" s="477"/>
      <c r="V76" s="535" t="s">
        <v>22</v>
      </c>
      <c r="W76" s="535" t="s">
        <v>22</v>
      </c>
      <c r="Y76" s="1171"/>
      <c r="Z76" s="527"/>
      <c r="AA76" s="528"/>
      <c r="AB76" s="529"/>
      <c r="AC76" s="525"/>
      <c r="AD76" s="526"/>
      <c r="AE76" s="546" t="str">
        <f t="shared" si="38"/>
        <v/>
      </c>
      <c r="AF76" s="547">
        <f t="shared" si="34"/>
        <v>50</v>
      </c>
      <c r="AG76" s="548" t="str">
        <f t="shared" si="39"/>
        <v/>
      </c>
      <c r="AH76" s="523"/>
      <c r="AI76" s="524"/>
      <c r="AJ76" s="525"/>
      <c r="AK76" s="526"/>
      <c r="AL76" s="549" t="str">
        <f t="shared" si="30"/>
        <v/>
      </c>
      <c r="AM76" s="547">
        <f t="shared" si="35"/>
        <v>50</v>
      </c>
      <c r="AN76" s="550" t="str">
        <f t="shared" si="31"/>
        <v/>
      </c>
      <c r="AO76" s="477"/>
    </row>
    <row r="77" spans="1:41" ht="24.75" customHeight="1">
      <c r="A77" s="391" t="s">
        <v>253</v>
      </c>
      <c r="B77" s="555">
        <f>IF(自己評価書!A106="","",自己評価書!A106)</f>
        <v>72</v>
      </c>
      <c r="C77" s="556" t="str">
        <f>IF(自己評価書!H106="","",自己評価書!H106)</f>
        <v/>
      </c>
      <c r="D77" s="557" t="str">
        <f>IF(自己評価書!B106="","",自己評価書!B106)</f>
        <v/>
      </c>
      <c r="E77" s="555" t="str">
        <f>IF(自己評価書!B106="","",自己評価書!F106)</f>
        <v/>
      </c>
      <c r="F77" s="527"/>
      <c r="G77" s="528"/>
      <c r="H77" s="529"/>
      <c r="I77" s="525"/>
      <c r="J77" s="526"/>
      <c r="K77" s="546" t="str">
        <f t="shared" si="36"/>
        <v/>
      </c>
      <c r="L77" s="547">
        <f t="shared" si="32"/>
        <v>50</v>
      </c>
      <c r="M77" s="548" t="str">
        <f t="shared" si="37"/>
        <v/>
      </c>
      <c r="N77" s="523"/>
      <c r="O77" s="524"/>
      <c r="P77" s="525"/>
      <c r="Q77" s="526"/>
      <c r="R77" s="549" t="str">
        <f t="shared" si="28"/>
        <v/>
      </c>
      <c r="S77" s="547">
        <f t="shared" si="33"/>
        <v>50</v>
      </c>
      <c r="T77" s="550" t="str">
        <f t="shared" si="29"/>
        <v/>
      </c>
      <c r="U77" s="477"/>
      <c r="V77" s="535" t="s">
        <v>22</v>
      </c>
      <c r="W77" s="535" t="s">
        <v>22</v>
      </c>
      <c r="Y77" s="1171"/>
      <c r="Z77" s="527"/>
      <c r="AA77" s="528"/>
      <c r="AB77" s="529"/>
      <c r="AC77" s="525"/>
      <c r="AD77" s="526"/>
      <c r="AE77" s="546" t="str">
        <f t="shared" si="38"/>
        <v/>
      </c>
      <c r="AF77" s="547">
        <f t="shared" si="34"/>
        <v>50</v>
      </c>
      <c r="AG77" s="548" t="str">
        <f t="shared" si="39"/>
        <v/>
      </c>
      <c r="AH77" s="523"/>
      <c r="AI77" s="524"/>
      <c r="AJ77" s="525"/>
      <c r="AK77" s="526"/>
      <c r="AL77" s="549" t="str">
        <f t="shared" si="30"/>
        <v/>
      </c>
      <c r="AM77" s="547">
        <f t="shared" si="35"/>
        <v>50</v>
      </c>
      <c r="AN77" s="550" t="str">
        <f t="shared" si="31"/>
        <v/>
      </c>
      <c r="AO77" s="477"/>
    </row>
    <row r="78" spans="1:41" ht="24.75" customHeight="1">
      <c r="A78" s="391" t="s">
        <v>253</v>
      </c>
      <c r="B78" s="555">
        <f>IF(自己評価書!A107="","",自己評価書!A107)</f>
        <v>73</v>
      </c>
      <c r="C78" s="556" t="str">
        <f>IF(自己評価書!H107="","",自己評価書!H107)</f>
        <v/>
      </c>
      <c r="D78" s="557" t="str">
        <f>IF(自己評価書!B107="","",自己評価書!B107)</f>
        <v/>
      </c>
      <c r="E78" s="555" t="str">
        <f>IF(自己評価書!B107="","",自己評価書!F107)</f>
        <v/>
      </c>
      <c r="F78" s="527"/>
      <c r="G78" s="528"/>
      <c r="H78" s="529"/>
      <c r="I78" s="525"/>
      <c r="J78" s="526"/>
      <c r="K78" s="546" t="str">
        <f t="shared" si="36"/>
        <v/>
      </c>
      <c r="L78" s="547">
        <f t="shared" si="32"/>
        <v>50</v>
      </c>
      <c r="M78" s="548" t="str">
        <f t="shared" si="37"/>
        <v/>
      </c>
      <c r="N78" s="523"/>
      <c r="O78" s="524"/>
      <c r="P78" s="525"/>
      <c r="Q78" s="526"/>
      <c r="R78" s="549" t="str">
        <f t="shared" si="28"/>
        <v/>
      </c>
      <c r="S78" s="547">
        <f t="shared" si="33"/>
        <v>50</v>
      </c>
      <c r="T78" s="550" t="str">
        <f t="shared" si="29"/>
        <v/>
      </c>
      <c r="U78" s="477"/>
      <c r="V78" s="535" t="s">
        <v>22</v>
      </c>
      <c r="W78" s="535" t="s">
        <v>22</v>
      </c>
      <c r="Y78" s="1171"/>
      <c r="Z78" s="527"/>
      <c r="AA78" s="528"/>
      <c r="AB78" s="529"/>
      <c r="AC78" s="525"/>
      <c r="AD78" s="526"/>
      <c r="AE78" s="546" t="str">
        <f t="shared" si="38"/>
        <v/>
      </c>
      <c r="AF78" s="547">
        <f t="shared" si="34"/>
        <v>50</v>
      </c>
      <c r="AG78" s="548" t="str">
        <f t="shared" si="39"/>
        <v/>
      </c>
      <c r="AH78" s="523"/>
      <c r="AI78" s="524"/>
      <c r="AJ78" s="525"/>
      <c r="AK78" s="526"/>
      <c r="AL78" s="549" t="str">
        <f t="shared" si="30"/>
        <v/>
      </c>
      <c r="AM78" s="547">
        <f t="shared" si="35"/>
        <v>50</v>
      </c>
      <c r="AN78" s="550" t="str">
        <f t="shared" si="31"/>
        <v/>
      </c>
      <c r="AO78" s="477"/>
    </row>
    <row r="79" spans="1:41" ht="24.75" customHeight="1">
      <c r="A79" s="391" t="s">
        <v>253</v>
      </c>
      <c r="B79" s="555">
        <f>IF(自己評価書!A108="","",自己評価書!A108)</f>
        <v>74</v>
      </c>
      <c r="C79" s="556" t="str">
        <f>IF(自己評価書!H108="","",自己評価書!H108)</f>
        <v/>
      </c>
      <c r="D79" s="557" t="str">
        <f>IF(自己評価書!B108="","",自己評価書!B108)</f>
        <v/>
      </c>
      <c r="E79" s="555" t="str">
        <f>IF(自己評価書!B108="","",自己評価書!F108)</f>
        <v/>
      </c>
      <c r="F79" s="527"/>
      <c r="G79" s="528"/>
      <c r="H79" s="529"/>
      <c r="I79" s="525"/>
      <c r="J79" s="526"/>
      <c r="K79" s="546" t="str">
        <f t="shared" si="36"/>
        <v/>
      </c>
      <c r="L79" s="547">
        <f t="shared" si="32"/>
        <v>50</v>
      </c>
      <c r="M79" s="548" t="str">
        <f t="shared" si="37"/>
        <v/>
      </c>
      <c r="N79" s="523"/>
      <c r="O79" s="529"/>
      <c r="P79" s="525"/>
      <c r="Q79" s="530"/>
      <c r="R79" s="549" t="str">
        <f t="shared" si="28"/>
        <v/>
      </c>
      <c r="S79" s="547">
        <f t="shared" si="33"/>
        <v>50</v>
      </c>
      <c r="T79" s="550" t="str">
        <f t="shared" si="29"/>
        <v/>
      </c>
      <c r="U79" s="477"/>
      <c r="V79" s="535" t="s">
        <v>22</v>
      </c>
      <c r="W79" s="535" t="s">
        <v>22</v>
      </c>
      <c r="Y79" s="1171"/>
      <c r="Z79" s="527"/>
      <c r="AA79" s="528"/>
      <c r="AB79" s="529"/>
      <c r="AC79" s="525"/>
      <c r="AD79" s="526"/>
      <c r="AE79" s="546" t="str">
        <f t="shared" si="38"/>
        <v/>
      </c>
      <c r="AF79" s="547">
        <f t="shared" si="34"/>
        <v>50</v>
      </c>
      <c r="AG79" s="548" t="str">
        <f t="shared" si="39"/>
        <v/>
      </c>
      <c r="AH79" s="523"/>
      <c r="AI79" s="529"/>
      <c r="AJ79" s="525"/>
      <c r="AK79" s="530"/>
      <c r="AL79" s="549" t="str">
        <f t="shared" si="30"/>
        <v/>
      </c>
      <c r="AM79" s="547">
        <f t="shared" si="35"/>
        <v>50</v>
      </c>
      <c r="AN79" s="550" t="str">
        <f t="shared" si="31"/>
        <v/>
      </c>
      <c r="AO79" s="477"/>
    </row>
    <row r="80" spans="1:41" ht="24.75" customHeight="1">
      <c r="A80" s="391" t="s">
        <v>253</v>
      </c>
      <c r="B80" s="555">
        <f>IF(自己評価書!A109="","",自己評価書!A109)</f>
        <v>75</v>
      </c>
      <c r="C80" s="556" t="str">
        <f>IF(自己評価書!H109="","",自己評価書!H109)</f>
        <v/>
      </c>
      <c r="D80" s="557" t="str">
        <f>IF(自己評価書!B109="","",自己評価書!B109)</f>
        <v/>
      </c>
      <c r="E80" s="555" t="str">
        <f>IF(自己評価書!B109="","",自己評価書!F109)</f>
        <v/>
      </c>
      <c r="F80" s="527"/>
      <c r="G80" s="528"/>
      <c r="H80" s="529"/>
      <c r="I80" s="525"/>
      <c r="J80" s="530"/>
      <c r="K80" s="546" t="str">
        <f t="shared" si="36"/>
        <v/>
      </c>
      <c r="L80" s="547">
        <f t="shared" si="32"/>
        <v>50</v>
      </c>
      <c r="M80" s="548" t="str">
        <f t="shared" si="37"/>
        <v/>
      </c>
      <c r="N80" s="523"/>
      <c r="O80" s="529"/>
      <c r="P80" s="525"/>
      <c r="Q80" s="530"/>
      <c r="R80" s="549" t="str">
        <f t="shared" si="28"/>
        <v/>
      </c>
      <c r="S80" s="547">
        <f t="shared" si="33"/>
        <v>50</v>
      </c>
      <c r="T80" s="550" t="str">
        <f t="shared" si="29"/>
        <v/>
      </c>
      <c r="U80" s="477"/>
      <c r="V80" s="535" t="s">
        <v>22</v>
      </c>
      <c r="W80" s="535" t="s">
        <v>22</v>
      </c>
      <c r="Y80" s="1171"/>
      <c r="Z80" s="527"/>
      <c r="AA80" s="528"/>
      <c r="AB80" s="529"/>
      <c r="AC80" s="525"/>
      <c r="AD80" s="530"/>
      <c r="AE80" s="546" t="str">
        <f t="shared" si="38"/>
        <v/>
      </c>
      <c r="AF80" s="547">
        <f t="shared" si="34"/>
        <v>50</v>
      </c>
      <c r="AG80" s="548" t="str">
        <f t="shared" si="39"/>
        <v/>
      </c>
      <c r="AH80" s="523"/>
      <c r="AI80" s="529"/>
      <c r="AJ80" s="525"/>
      <c r="AK80" s="530"/>
      <c r="AL80" s="549" t="str">
        <f t="shared" si="30"/>
        <v/>
      </c>
      <c r="AM80" s="547">
        <f t="shared" si="35"/>
        <v>50</v>
      </c>
      <c r="AN80" s="550" t="str">
        <f t="shared" si="31"/>
        <v/>
      </c>
      <c r="AO80" s="477"/>
    </row>
    <row r="81" spans="1:41" ht="24.75" customHeight="1">
      <c r="A81" s="391" t="s">
        <v>253</v>
      </c>
      <c r="B81" s="555">
        <f>IF(自己評価書!A110="","",自己評価書!A110)</f>
        <v>76</v>
      </c>
      <c r="C81" s="556" t="str">
        <f>IF(自己評価書!H110="","",自己評価書!H110)</f>
        <v/>
      </c>
      <c r="D81" s="557" t="str">
        <f>IF(自己評価書!B110="","",自己評価書!B110)</f>
        <v/>
      </c>
      <c r="E81" s="555" t="str">
        <f>IF(自己評価書!B110="","",自己評価書!F110)</f>
        <v/>
      </c>
      <c r="F81" s="527"/>
      <c r="G81" s="528"/>
      <c r="H81" s="529"/>
      <c r="I81" s="525"/>
      <c r="J81" s="530"/>
      <c r="K81" s="546" t="str">
        <f t="shared" si="36"/>
        <v/>
      </c>
      <c r="L81" s="547">
        <f t="shared" si="32"/>
        <v>50</v>
      </c>
      <c r="M81" s="548" t="str">
        <f t="shared" si="37"/>
        <v/>
      </c>
      <c r="N81" s="523"/>
      <c r="O81" s="529"/>
      <c r="P81" s="525"/>
      <c r="Q81" s="530"/>
      <c r="R81" s="549" t="str">
        <f t="shared" si="28"/>
        <v/>
      </c>
      <c r="S81" s="547">
        <f t="shared" si="33"/>
        <v>50</v>
      </c>
      <c r="T81" s="550" t="str">
        <f t="shared" si="29"/>
        <v/>
      </c>
      <c r="U81" s="477"/>
      <c r="V81" s="535" t="s">
        <v>22</v>
      </c>
      <c r="W81" s="535" t="s">
        <v>22</v>
      </c>
      <c r="Y81" s="1171"/>
      <c r="Z81" s="527"/>
      <c r="AA81" s="528"/>
      <c r="AB81" s="529"/>
      <c r="AC81" s="525"/>
      <c r="AD81" s="530"/>
      <c r="AE81" s="546" t="str">
        <f t="shared" si="38"/>
        <v/>
      </c>
      <c r="AF81" s="547">
        <f t="shared" si="34"/>
        <v>50</v>
      </c>
      <c r="AG81" s="548" t="str">
        <f t="shared" si="39"/>
        <v/>
      </c>
      <c r="AH81" s="523"/>
      <c r="AI81" s="529"/>
      <c r="AJ81" s="525"/>
      <c r="AK81" s="530"/>
      <c r="AL81" s="549" t="str">
        <f t="shared" si="30"/>
        <v/>
      </c>
      <c r="AM81" s="547">
        <f t="shared" si="35"/>
        <v>50</v>
      </c>
      <c r="AN81" s="550" t="str">
        <f t="shared" si="31"/>
        <v/>
      </c>
      <c r="AO81" s="477"/>
    </row>
    <row r="82" spans="1:41" ht="24.75" customHeight="1">
      <c r="A82" s="391" t="s">
        <v>253</v>
      </c>
      <c r="B82" s="555">
        <f>IF(自己評価書!A111="","",自己評価書!A111)</f>
        <v>77</v>
      </c>
      <c r="C82" s="556" t="str">
        <f>IF(自己評価書!H111="","",自己評価書!H111)</f>
        <v/>
      </c>
      <c r="D82" s="557" t="str">
        <f>IF(自己評価書!B111="","",自己評価書!B111)</f>
        <v/>
      </c>
      <c r="E82" s="555" t="str">
        <f>IF(自己評価書!B111="","",自己評価書!F111)</f>
        <v/>
      </c>
      <c r="F82" s="527"/>
      <c r="G82" s="528"/>
      <c r="H82" s="529"/>
      <c r="I82" s="525"/>
      <c r="J82" s="530"/>
      <c r="K82" s="546" t="str">
        <f t="shared" si="36"/>
        <v/>
      </c>
      <c r="L82" s="547">
        <f t="shared" si="32"/>
        <v>50</v>
      </c>
      <c r="M82" s="548" t="str">
        <f t="shared" si="37"/>
        <v/>
      </c>
      <c r="N82" s="523"/>
      <c r="O82" s="529"/>
      <c r="P82" s="525"/>
      <c r="Q82" s="530"/>
      <c r="R82" s="549" t="str">
        <f t="shared" si="28"/>
        <v/>
      </c>
      <c r="S82" s="547">
        <f t="shared" si="33"/>
        <v>50</v>
      </c>
      <c r="T82" s="550" t="str">
        <f t="shared" si="29"/>
        <v/>
      </c>
      <c r="U82" s="477"/>
      <c r="V82" s="535" t="s">
        <v>22</v>
      </c>
      <c r="W82" s="535" t="s">
        <v>22</v>
      </c>
      <c r="Y82" s="1171"/>
      <c r="Z82" s="527"/>
      <c r="AA82" s="528"/>
      <c r="AB82" s="529"/>
      <c r="AC82" s="525"/>
      <c r="AD82" s="530"/>
      <c r="AE82" s="546" t="str">
        <f t="shared" si="38"/>
        <v/>
      </c>
      <c r="AF82" s="547">
        <f t="shared" si="34"/>
        <v>50</v>
      </c>
      <c r="AG82" s="548" t="str">
        <f t="shared" si="39"/>
        <v/>
      </c>
      <c r="AH82" s="523"/>
      <c r="AI82" s="529"/>
      <c r="AJ82" s="525"/>
      <c r="AK82" s="530"/>
      <c r="AL82" s="549" t="str">
        <f t="shared" si="30"/>
        <v/>
      </c>
      <c r="AM82" s="547">
        <f t="shared" si="35"/>
        <v>50</v>
      </c>
      <c r="AN82" s="550" t="str">
        <f t="shared" si="31"/>
        <v/>
      </c>
      <c r="AO82" s="477"/>
    </row>
    <row r="83" spans="1:41" ht="24.75" customHeight="1">
      <c r="A83" s="391" t="s">
        <v>253</v>
      </c>
      <c r="B83" s="555">
        <f>IF(自己評価書!A112="","",自己評価書!A112)</f>
        <v>78</v>
      </c>
      <c r="C83" s="556" t="str">
        <f>IF(自己評価書!H112="","",自己評価書!H112)</f>
        <v/>
      </c>
      <c r="D83" s="557" t="str">
        <f>IF(自己評価書!B112="","",自己評価書!B112)</f>
        <v/>
      </c>
      <c r="E83" s="555" t="str">
        <f>IF(自己評価書!B112="","",自己評価書!F112)</f>
        <v/>
      </c>
      <c r="F83" s="527"/>
      <c r="G83" s="528"/>
      <c r="H83" s="529"/>
      <c r="I83" s="525"/>
      <c r="J83" s="530"/>
      <c r="K83" s="546" t="str">
        <f t="shared" si="36"/>
        <v/>
      </c>
      <c r="L83" s="547">
        <f t="shared" si="32"/>
        <v>50</v>
      </c>
      <c r="M83" s="548" t="str">
        <f t="shared" si="37"/>
        <v/>
      </c>
      <c r="N83" s="523"/>
      <c r="O83" s="529"/>
      <c r="P83" s="525"/>
      <c r="Q83" s="530"/>
      <c r="R83" s="549" t="str">
        <f t="shared" si="28"/>
        <v/>
      </c>
      <c r="S83" s="547">
        <f t="shared" si="33"/>
        <v>50</v>
      </c>
      <c r="T83" s="550" t="str">
        <f t="shared" si="29"/>
        <v/>
      </c>
      <c r="U83" s="477"/>
      <c r="V83" s="535" t="s">
        <v>22</v>
      </c>
      <c r="W83" s="535" t="s">
        <v>22</v>
      </c>
      <c r="Y83" s="1171"/>
      <c r="Z83" s="527"/>
      <c r="AA83" s="528"/>
      <c r="AB83" s="529"/>
      <c r="AC83" s="525"/>
      <c r="AD83" s="530"/>
      <c r="AE83" s="546" t="str">
        <f t="shared" si="38"/>
        <v/>
      </c>
      <c r="AF83" s="547">
        <f t="shared" si="34"/>
        <v>50</v>
      </c>
      <c r="AG83" s="548" t="str">
        <f t="shared" si="39"/>
        <v/>
      </c>
      <c r="AH83" s="523"/>
      <c r="AI83" s="529"/>
      <c r="AJ83" s="525"/>
      <c r="AK83" s="530"/>
      <c r="AL83" s="549" t="str">
        <f t="shared" si="30"/>
        <v/>
      </c>
      <c r="AM83" s="547">
        <f t="shared" si="35"/>
        <v>50</v>
      </c>
      <c r="AN83" s="550" t="str">
        <f t="shared" si="31"/>
        <v/>
      </c>
      <c r="AO83" s="477"/>
    </row>
    <row r="84" spans="1:41" ht="24.75" customHeight="1">
      <c r="A84" s="391" t="s">
        <v>253</v>
      </c>
      <c r="B84" s="555">
        <f>IF(自己評価書!A113="","",自己評価書!A113)</f>
        <v>79</v>
      </c>
      <c r="C84" s="556" t="str">
        <f>IF(自己評価書!H113="","",自己評価書!H113)</f>
        <v/>
      </c>
      <c r="D84" s="557" t="str">
        <f>IF(自己評価書!B113="","",自己評価書!B113)</f>
        <v/>
      </c>
      <c r="E84" s="555" t="str">
        <f>IF(自己評価書!B113="","",自己評価書!F113)</f>
        <v/>
      </c>
      <c r="F84" s="531"/>
      <c r="G84" s="532"/>
      <c r="H84" s="533"/>
      <c r="I84" s="525"/>
      <c r="J84" s="534"/>
      <c r="K84" s="546" t="str">
        <f t="shared" si="36"/>
        <v/>
      </c>
      <c r="L84" s="547">
        <f t="shared" si="32"/>
        <v>50</v>
      </c>
      <c r="M84" s="548" t="str">
        <f t="shared" si="37"/>
        <v/>
      </c>
      <c r="N84" s="523"/>
      <c r="O84" s="533"/>
      <c r="P84" s="525"/>
      <c r="Q84" s="534"/>
      <c r="R84" s="549" t="str">
        <f t="shared" si="28"/>
        <v/>
      </c>
      <c r="S84" s="547">
        <f t="shared" si="33"/>
        <v>50</v>
      </c>
      <c r="T84" s="550" t="str">
        <f t="shared" si="29"/>
        <v/>
      </c>
      <c r="U84" s="477"/>
      <c r="V84" s="535" t="s">
        <v>22</v>
      </c>
      <c r="W84" s="535" t="s">
        <v>22</v>
      </c>
      <c r="Y84" s="1171"/>
      <c r="Z84" s="531"/>
      <c r="AA84" s="532"/>
      <c r="AB84" s="533"/>
      <c r="AC84" s="525"/>
      <c r="AD84" s="534"/>
      <c r="AE84" s="546" t="str">
        <f t="shared" si="38"/>
        <v/>
      </c>
      <c r="AF84" s="547">
        <f t="shared" si="34"/>
        <v>50</v>
      </c>
      <c r="AG84" s="548" t="str">
        <f t="shared" si="39"/>
        <v/>
      </c>
      <c r="AH84" s="523"/>
      <c r="AI84" s="533"/>
      <c r="AJ84" s="525"/>
      <c r="AK84" s="534"/>
      <c r="AL84" s="549" t="str">
        <f t="shared" si="30"/>
        <v/>
      </c>
      <c r="AM84" s="547">
        <f t="shared" si="35"/>
        <v>50</v>
      </c>
      <c r="AN84" s="550" t="str">
        <f t="shared" si="31"/>
        <v/>
      </c>
      <c r="AO84" s="477"/>
    </row>
    <row r="85" spans="1:41" ht="24.75" customHeight="1">
      <c r="A85" s="391" t="s">
        <v>253</v>
      </c>
      <c r="B85" s="555">
        <f>IF(自己評価書!A114="","",自己評価書!A114)</f>
        <v>80</v>
      </c>
      <c r="C85" s="556" t="str">
        <f>IF(自己評価書!H114="","",自己評価書!H114)</f>
        <v/>
      </c>
      <c r="D85" s="557" t="str">
        <f>IF(自己評価書!B114="","",自己評価書!B114)</f>
        <v/>
      </c>
      <c r="E85" s="555" t="str">
        <f>IF(自己評価書!B114="","",自己評価書!F114)</f>
        <v/>
      </c>
      <c r="F85" s="527"/>
      <c r="G85" s="528"/>
      <c r="H85" s="529"/>
      <c r="I85" s="525"/>
      <c r="J85" s="526"/>
      <c r="K85" s="546" t="str">
        <f t="shared" si="36"/>
        <v/>
      </c>
      <c r="L85" s="547">
        <f t="shared" si="32"/>
        <v>50</v>
      </c>
      <c r="M85" s="548" t="str">
        <f t="shared" si="37"/>
        <v/>
      </c>
      <c r="N85" s="523"/>
      <c r="O85" s="524"/>
      <c r="P85" s="525"/>
      <c r="Q85" s="526"/>
      <c r="R85" s="549" t="str">
        <f t="shared" si="28"/>
        <v/>
      </c>
      <c r="S85" s="547">
        <f t="shared" si="33"/>
        <v>50</v>
      </c>
      <c r="T85" s="550" t="str">
        <f t="shared" si="29"/>
        <v/>
      </c>
      <c r="U85" s="477"/>
      <c r="V85" s="535" t="s">
        <v>22</v>
      </c>
      <c r="W85" s="535" t="s">
        <v>22</v>
      </c>
      <c r="Y85" s="1171"/>
      <c r="Z85" s="527"/>
      <c r="AA85" s="528"/>
      <c r="AB85" s="529"/>
      <c r="AC85" s="525"/>
      <c r="AD85" s="526"/>
      <c r="AE85" s="546" t="str">
        <f t="shared" si="38"/>
        <v/>
      </c>
      <c r="AF85" s="547">
        <f t="shared" si="34"/>
        <v>50</v>
      </c>
      <c r="AG85" s="548" t="str">
        <f t="shared" si="39"/>
        <v/>
      </c>
      <c r="AH85" s="523"/>
      <c r="AI85" s="524"/>
      <c r="AJ85" s="525"/>
      <c r="AK85" s="526"/>
      <c r="AL85" s="549" t="str">
        <f t="shared" si="30"/>
        <v/>
      </c>
      <c r="AM85" s="547">
        <f t="shared" si="35"/>
        <v>50</v>
      </c>
      <c r="AN85" s="550" t="str">
        <f t="shared" si="31"/>
        <v/>
      </c>
      <c r="AO85" s="477"/>
    </row>
    <row r="86" spans="1:41" ht="24.75" customHeight="1">
      <c r="A86" s="391" t="s">
        <v>253</v>
      </c>
      <c r="B86" s="555">
        <f>IF(自己評価書!A115="","",自己評価書!A115)</f>
        <v>81</v>
      </c>
      <c r="C86" s="556" t="str">
        <f>IF(自己評価書!H115="","",自己評価書!H115)</f>
        <v/>
      </c>
      <c r="D86" s="557" t="str">
        <f>IF(自己評価書!B115="","",自己評価書!B115)</f>
        <v/>
      </c>
      <c r="E86" s="555" t="str">
        <f>IF(自己評価書!B115="","",自己評価書!F115)</f>
        <v/>
      </c>
      <c r="F86" s="527"/>
      <c r="G86" s="528"/>
      <c r="H86" s="529"/>
      <c r="I86" s="525"/>
      <c r="J86" s="526"/>
      <c r="K86" s="546" t="str">
        <f t="shared" si="36"/>
        <v/>
      </c>
      <c r="L86" s="547">
        <f t="shared" si="32"/>
        <v>50</v>
      </c>
      <c r="M86" s="548" t="str">
        <f t="shared" si="37"/>
        <v/>
      </c>
      <c r="N86" s="523"/>
      <c r="O86" s="524"/>
      <c r="P86" s="525"/>
      <c r="Q86" s="526"/>
      <c r="R86" s="549" t="str">
        <f t="shared" si="28"/>
        <v/>
      </c>
      <c r="S86" s="547">
        <f t="shared" si="33"/>
        <v>50</v>
      </c>
      <c r="T86" s="550" t="str">
        <f t="shared" si="29"/>
        <v/>
      </c>
      <c r="U86" s="477"/>
      <c r="V86" s="535" t="s">
        <v>22</v>
      </c>
      <c r="W86" s="535" t="s">
        <v>22</v>
      </c>
      <c r="Y86" s="1171"/>
      <c r="Z86" s="527"/>
      <c r="AA86" s="528"/>
      <c r="AB86" s="529"/>
      <c r="AC86" s="525"/>
      <c r="AD86" s="526"/>
      <c r="AE86" s="546" t="str">
        <f t="shared" si="38"/>
        <v/>
      </c>
      <c r="AF86" s="547">
        <f t="shared" si="34"/>
        <v>50</v>
      </c>
      <c r="AG86" s="548" t="str">
        <f t="shared" si="39"/>
        <v/>
      </c>
      <c r="AH86" s="523"/>
      <c r="AI86" s="524"/>
      <c r="AJ86" s="525"/>
      <c r="AK86" s="526"/>
      <c r="AL86" s="549" t="str">
        <f t="shared" si="30"/>
        <v/>
      </c>
      <c r="AM86" s="547">
        <f t="shared" si="35"/>
        <v>50</v>
      </c>
      <c r="AN86" s="550" t="str">
        <f t="shared" si="31"/>
        <v/>
      </c>
      <c r="AO86" s="477"/>
    </row>
    <row r="87" spans="1:41" ht="24.75" customHeight="1">
      <c r="A87" s="391" t="s">
        <v>253</v>
      </c>
      <c r="B87" s="555">
        <f>IF(自己評価書!A116="","",自己評価書!A116)</f>
        <v>82</v>
      </c>
      <c r="C87" s="556" t="str">
        <f>IF(自己評価書!H116="","",自己評価書!H116)</f>
        <v/>
      </c>
      <c r="D87" s="557" t="str">
        <f>IF(自己評価書!B116="","",自己評価書!B116)</f>
        <v/>
      </c>
      <c r="E87" s="555" t="str">
        <f>IF(自己評価書!B116="","",自己評価書!F116)</f>
        <v/>
      </c>
      <c r="F87" s="527"/>
      <c r="G87" s="528"/>
      <c r="H87" s="529"/>
      <c r="I87" s="525"/>
      <c r="J87" s="526"/>
      <c r="K87" s="546" t="str">
        <f t="shared" si="36"/>
        <v/>
      </c>
      <c r="L87" s="547">
        <f t="shared" si="32"/>
        <v>50</v>
      </c>
      <c r="M87" s="548" t="str">
        <f t="shared" si="37"/>
        <v/>
      </c>
      <c r="N87" s="523"/>
      <c r="O87" s="524"/>
      <c r="P87" s="525"/>
      <c r="Q87" s="526"/>
      <c r="R87" s="549" t="str">
        <f t="shared" si="28"/>
        <v/>
      </c>
      <c r="S87" s="547">
        <f t="shared" si="33"/>
        <v>50</v>
      </c>
      <c r="T87" s="550" t="str">
        <f t="shared" si="29"/>
        <v/>
      </c>
      <c r="U87" s="477"/>
      <c r="V87" s="535" t="s">
        <v>22</v>
      </c>
      <c r="W87" s="535" t="s">
        <v>22</v>
      </c>
      <c r="Y87" s="1171"/>
      <c r="Z87" s="527"/>
      <c r="AA87" s="528"/>
      <c r="AB87" s="529"/>
      <c r="AC87" s="525"/>
      <c r="AD87" s="526"/>
      <c r="AE87" s="546" t="str">
        <f t="shared" si="38"/>
        <v/>
      </c>
      <c r="AF87" s="547">
        <f t="shared" si="34"/>
        <v>50</v>
      </c>
      <c r="AG87" s="548" t="str">
        <f t="shared" si="39"/>
        <v/>
      </c>
      <c r="AH87" s="523"/>
      <c r="AI87" s="524"/>
      <c r="AJ87" s="525"/>
      <c r="AK87" s="526"/>
      <c r="AL87" s="549" t="str">
        <f t="shared" si="30"/>
        <v/>
      </c>
      <c r="AM87" s="547">
        <f t="shared" si="35"/>
        <v>50</v>
      </c>
      <c r="AN87" s="550" t="str">
        <f t="shared" si="31"/>
        <v/>
      </c>
      <c r="AO87" s="477"/>
    </row>
    <row r="88" spans="1:41" ht="24.75" customHeight="1">
      <c r="A88" s="391" t="s">
        <v>253</v>
      </c>
      <c r="B88" s="555">
        <f>IF(自己評価書!A117="","",自己評価書!A117)</f>
        <v>83</v>
      </c>
      <c r="C88" s="556" t="str">
        <f>IF(自己評価書!H117="","",自己評価書!H117)</f>
        <v/>
      </c>
      <c r="D88" s="557" t="str">
        <f>IF(自己評価書!B117="","",自己評価書!B117)</f>
        <v/>
      </c>
      <c r="E88" s="555" t="str">
        <f>IF(自己評価書!B117="","",自己評価書!F117)</f>
        <v/>
      </c>
      <c r="F88" s="527"/>
      <c r="G88" s="528"/>
      <c r="H88" s="529"/>
      <c r="I88" s="525"/>
      <c r="J88" s="526"/>
      <c r="K88" s="546" t="str">
        <f t="shared" si="36"/>
        <v/>
      </c>
      <c r="L88" s="547">
        <f t="shared" si="32"/>
        <v>50</v>
      </c>
      <c r="M88" s="548" t="str">
        <f t="shared" si="37"/>
        <v/>
      </c>
      <c r="N88" s="523"/>
      <c r="O88" s="524"/>
      <c r="P88" s="525"/>
      <c r="Q88" s="526"/>
      <c r="R88" s="549" t="str">
        <f t="shared" si="28"/>
        <v/>
      </c>
      <c r="S88" s="547">
        <f t="shared" si="33"/>
        <v>50</v>
      </c>
      <c r="T88" s="550" t="str">
        <f t="shared" si="29"/>
        <v/>
      </c>
      <c r="U88" s="477"/>
      <c r="V88" s="535" t="s">
        <v>22</v>
      </c>
      <c r="W88" s="535" t="s">
        <v>22</v>
      </c>
      <c r="Y88" s="1171"/>
      <c r="Z88" s="527"/>
      <c r="AA88" s="528"/>
      <c r="AB88" s="529"/>
      <c r="AC88" s="525"/>
      <c r="AD88" s="526"/>
      <c r="AE88" s="546" t="str">
        <f t="shared" si="38"/>
        <v/>
      </c>
      <c r="AF88" s="547">
        <f t="shared" si="34"/>
        <v>50</v>
      </c>
      <c r="AG88" s="548" t="str">
        <f t="shared" si="39"/>
        <v/>
      </c>
      <c r="AH88" s="523"/>
      <c r="AI88" s="524"/>
      <c r="AJ88" s="525"/>
      <c r="AK88" s="526"/>
      <c r="AL88" s="549" t="str">
        <f t="shared" si="30"/>
        <v/>
      </c>
      <c r="AM88" s="547">
        <f t="shared" si="35"/>
        <v>50</v>
      </c>
      <c r="AN88" s="550" t="str">
        <f t="shared" si="31"/>
        <v/>
      </c>
      <c r="AO88" s="477"/>
    </row>
    <row r="89" spans="1:41" ht="24.75" customHeight="1">
      <c r="A89" s="391" t="s">
        <v>253</v>
      </c>
      <c r="B89" s="555">
        <f>IF(自己評価書!A118="","",自己評価書!A118)</f>
        <v>84</v>
      </c>
      <c r="C89" s="556" t="str">
        <f>IF(自己評価書!H118="","",自己評価書!H118)</f>
        <v/>
      </c>
      <c r="D89" s="557" t="str">
        <f>IF(自己評価書!B118="","",自己評価書!B118)</f>
        <v/>
      </c>
      <c r="E89" s="555" t="str">
        <f>IF(自己評価書!B118="","",自己評価書!F118)</f>
        <v/>
      </c>
      <c r="F89" s="527"/>
      <c r="G89" s="528"/>
      <c r="H89" s="529"/>
      <c r="I89" s="525"/>
      <c r="J89" s="526"/>
      <c r="K89" s="546" t="str">
        <f t="shared" si="36"/>
        <v/>
      </c>
      <c r="L89" s="547">
        <f t="shared" si="32"/>
        <v>50</v>
      </c>
      <c r="M89" s="548" t="str">
        <f t="shared" si="37"/>
        <v/>
      </c>
      <c r="N89" s="523"/>
      <c r="O89" s="529"/>
      <c r="P89" s="525"/>
      <c r="Q89" s="530"/>
      <c r="R89" s="549" t="str">
        <f t="shared" si="28"/>
        <v/>
      </c>
      <c r="S89" s="547">
        <f t="shared" si="33"/>
        <v>50</v>
      </c>
      <c r="T89" s="550" t="str">
        <f t="shared" si="29"/>
        <v/>
      </c>
      <c r="U89" s="477"/>
      <c r="V89" s="535" t="s">
        <v>22</v>
      </c>
      <c r="W89" s="535" t="s">
        <v>22</v>
      </c>
      <c r="Y89" s="1171"/>
      <c r="Z89" s="527"/>
      <c r="AA89" s="528"/>
      <c r="AB89" s="529"/>
      <c r="AC89" s="525"/>
      <c r="AD89" s="526"/>
      <c r="AE89" s="546" t="str">
        <f t="shared" si="38"/>
        <v/>
      </c>
      <c r="AF89" s="547">
        <f t="shared" si="34"/>
        <v>50</v>
      </c>
      <c r="AG89" s="548" t="str">
        <f t="shared" si="39"/>
        <v/>
      </c>
      <c r="AH89" s="523"/>
      <c r="AI89" s="529"/>
      <c r="AJ89" s="525"/>
      <c r="AK89" s="530"/>
      <c r="AL89" s="549" t="str">
        <f t="shared" si="30"/>
        <v/>
      </c>
      <c r="AM89" s="547">
        <f t="shared" si="35"/>
        <v>50</v>
      </c>
      <c r="AN89" s="550" t="str">
        <f t="shared" si="31"/>
        <v/>
      </c>
      <c r="AO89" s="477"/>
    </row>
    <row r="90" spans="1:41" ht="24.75" customHeight="1">
      <c r="A90" s="391" t="s">
        <v>253</v>
      </c>
      <c r="B90" s="555">
        <f>IF(自己評価書!A119="","",自己評価書!A119)</f>
        <v>85</v>
      </c>
      <c r="C90" s="556" t="str">
        <f>IF(自己評価書!H119="","",自己評価書!H119)</f>
        <v/>
      </c>
      <c r="D90" s="557" t="str">
        <f>IF(自己評価書!B119="","",自己評価書!B119)</f>
        <v/>
      </c>
      <c r="E90" s="555" t="str">
        <f>IF(自己評価書!B119="","",自己評価書!F119)</f>
        <v/>
      </c>
      <c r="F90" s="527"/>
      <c r="G90" s="528"/>
      <c r="H90" s="529"/>
      <c r="I90" s="525"/>
      <c r="J90" s="530"/>
      <c r="K90" s="546" t="str">
        <f t="shared" si="36"/>
        <v/>
      </c>
      <c r="L90" s="547">
        <f t="shared" si="32"/>
        <v>50</v>
      </c>
      <c r="M90" s="548" t="str">
        <f t="shared" si="37"/>
        <v/>
      </c>
      <c r="N90" s="523"/>
      <c r="O90" s="529"/>
      <c r="P90" s="525"/>
      <c r="Q90" s="530"/>
      <c r="R90" s="549" t="str">
        <f t="shared" si="28"/>
        <v/>
      </c>
      <c r="S90" s="547">
        <f t="shared" si="33"/>
        <v>50</v>
      </c>
      <c r="T90" s="550" t="str">
        <f t="shared" si="29"/>
        <v/>
      </c>
      <c r="U90" s="477"/>
      <c r="V90" s="535" t="s">
        <v>22</v>
      </c>
      <c r="W90" s="535" t="s">
        <v>22</v>
      </c>
      <c r="Y90" s="1171"/>
      <c r="Z90" s="527"/>
      <c r="AA90" s="528"/>
      <c r="AB90" s="529"/>
      <c r="AC90" s="525"/>
      <c r="AD90" s="530"/>
      <c r="AE90" s="546" t="str">
        <f t="shared" si="38"/>
        <v/>
      </c>
      <c r="AF90" s="547">
        <f t="shared" si="34"/>
        <v>50</v>
      </c>
      <c r="AG90" s="548" t="str">
        <f t="shared" si="39"/>
        <v/>
      </c>
      <c r="AH90" s="523"/>
      <c r="AI90" s="529"/>
      <c r="AJ90" s="525"/>
      <c r="AK90" s="530"/>
      <c r="AL90" s="549" t="str">
        <f t="shared" si="30"/>
        <v/>
      </c>
      <c r="AM90" s="547">
        <f t="shared" si="35"/>
        <v>50</v>
      </c>
      <c r="AN90" s="550" t="str">
        <f t="shared" si="31"/>
        <v/>
      </c>
      <c r="AO90" s="477"/>
    </row>
    <row r="91" spans="1:41" ht="24.75" customHeight="1">
      <c r="A91" s="391" t="s">
        <v>253</v>
      </c>
      <c r="B91" s="555">
        <f>IF(自己評価書!A120="","",自己評価書!A120)</f>
        <v>86</v>
      </c>
      <c r="C91" s="556" t="str">
        <f>IF(自己評価書!H120="","",自己評価書!H120)</f>
        <v/>
      </c>
      <c r="D91" s="557" t="str">
        <f>IF(自己評価書!B120="","",自己評価書!B120)</f>
        <v/>
      </c>
      <c r="E91" s="555" t="str">
        <f>IF(自己評価書!B120="","",自己評価書!F120)</f>
        <v/>
      </c>
      <c r="F91" s="527"/>
      <c r="G91" s="528"/>
      <c r="H91" s="529"/>
      <c r="I91" s="525"/>
      <c r="J91" s="530"/>
      <c r="K91" s="546" t="str">
        <f t="shared" si="36"/>
        <v/>
      </c>
      <c r="L91" s="547">
        <f t="shared" si="32"/>
        <v>50</v>
      </c>
      <c r="M91" s="548" t="str">
        <f t="shared" si="37"/>
        <v/>
      </c>
      <c r="N91" s="523"/>
      <c r="O91" s="529"/>
      <c r="P91" s="525"/>
      <c r="Q91" s="530"/>
      <c r="R91" s="549" t="str">
        <f t="shared" si="28"/>
        <v/>
      </c>
      <c r="S91" s="547">
        <f t="shared" si="33"/>
        <v>50</v>
      </c>
      <c r="T91" s="550" t="str">
        <f t="shared" si="29"/>
        <v/>
      </c>
      <c r="U91" s="477"/>
      <c r="V91" s="535" t="s">
        <v>22</v>
      </c>
      <c r="W91" s="535" t="s">
        <v>22</v>
      </c>
      <c r="Y91" s="1171"/>
      <c r="Z91" s="527"/>
      <c r="AA91" s="528"/>
      <c r="AB91" s="529"/>
      <c r="AC91" s="525"/>
      <c r="AD91" s="530"/>
      <c r="AE91" s="546" t="str">
        <f t="shared" si="38"/>
        <v/>
      </c>
      <c r="AF91" s="547">
        <f t="shared" si="34"/>
        <v>50</v>
      </c>
      <c r="AG91" s="548" t="str">
        <f t="shared" si="39"/>
        <v/>
      </c>
      <c r="AH91" s="523"/>
      <c r="AI91" s="529"/>
      <c r="AJ91" s="525"/>
      <c r="AK91" s="530"/>
      <c r="AL91" s="549" t="str">
        <f t="shared" si="30"/>
        <v/>
      </c>
      <c r="AM91" s="547">
        <f t="shared" si="35"/>
        <v>50</v>
      </c>
      <c r="AN91" s="550" t="str">
        <f t="shared" si="31"/>
        <v/>
      </c>
      <c r="AO91" s="477"/>
    </row>
    <row r="92" spans="1:41" ht="24.75" customHeight="1">
      <c r="A92" s="391" t="s">
        <v>253</v>
      </c>
      <c r="B92" s="555">
        <f>IF(自己評価書!A121="","",自己評価書!A121)</f>
        <v>87</v>
      </c>
      <c r="C92" s="556" t="str">
        <f>IF(自己評価書!H121="","",自己評価書!H121)</f>
        <v/>
      </c>
      <c r="D92" s="557" t="str">
        <f>IF(自己評価書!B121="","",自己評価書!B121)</f>
        <v/>
      </c>
      <c r="E92" s="555" t="str">
        <f>IF(自己評価書!B121="","",自己評価書!F121)</f>
        <v/>
      </c>
      <c r="F92" s="527"/>
      <c r="G92" s="528"/>
      <c r="H92" s="529"/>
      <c r="I92" s="525"/>
      <c r="J92" s="530"/>
      <c r="K92" s="546" t="str">
        <f t="shared" si="36"/>
        <v/>
      </c>
      <c r="L92" s="547">
        <f t="shared" si="32"/>
        <v>50</v>
      </c>
      <c r="M92" s="548" t="str">
        <f t="shared" si="37"/>
        <v/>
      </c>
      <c r="N92" s="523"/>
      <c r="O92" s="529"/>
      <c r="P92" s="525"/>
      <c r="Q92" s="530"/>
      <c r="R92" s="549" t="str">
        <f t="shared" si="28"/>
        <v/>
      </c>
      <c r="S92" s="547">
        <f t="shared" si="33"/>
        <v>50</v>
      </c>
      <c r="T92" s="550" t="str">
        <f t="shared" si="29"/>
        <v/>
      </c>
      <c r="U92" s="477"/>
      <c r="V92" s="535" t="s">
        <v>22</v>
      </c>
      <c r="W92" s="535" t="s">
        <v>22</v>
      </c>
      <c r="Y92" s="1171"/>
      <c r="Z92" s="527"/>
      <c r="AA92" s="528"/>
      <c r="AB92" s="529"/>
      <c r="AC92" s="525"/>
      <c r="AD92" s="530"/>
      <c r="AE92" s="546" t="str">
        <f t="shared" si="38"/>
        <v/>
      </c>
      <c r="AF92" s="547">
        <f t="shared" si="34"/>
        <v>50</v>
      </c>
      <c r="AG92" s="548" t="str">
        <f t="shared" si="39"/>
        <v/>
      </c>
      <c r="AH92" s="523"/>
      <c r="AI92" s="529"/>
      <c r="AJ92" s="525"/>
      <c r="AK92" s="530"/>
      <c r="AL92" s="549" t="str">
        <f t="shared" si="30"/>
        <v/>
      </c>
      <c r="AM92" s="547">
        <f t="shared" si="35"/>
        <v>50</v>
      </c>
      <c r="AN92" s="550" t="str">
        <f t="shared" si="31"/>
        <v/>
      </c>
      <c r="AO92" s="477"/>
    </row>
    <row r="93" spans="1:41" ht="24.75" customHeight="1">
      <c r="A93" s="391" t="s">
        <v>253</v>
      </c>
      <c r="B93" s="555">
        <f>IF(自己評価書!A122="","",自己評価書!A122)</f>
        <v>88</v>
      </c>
      <c r="C93" s="556" t="str">
        <f>IF(自己評価書!H122="","",自己評価書!H122)</f>
        <v/>
      </c>
      <c r="D93" s="557" t="str">
        <f>IF(自己評価書!B122="","",自己評価書!B122)</f>
        <v/>
      </c>
      <c r="E93" s="555" t="str">
        <f>IF(自己評価書!B122="","",自己評価書!F122)</f>
        <v/>
      </c>
      <c r="F93" s="527"/>
      <c r="G93" s="528"/>
      <c r="H93" s="529"/>
      <c r="I93" s="525"/>
      <c r="J93" s="530"/>
      <c r="K93" s="546" t="str">
        <f t="shared" si="36"/>
        <v/>
      </c>
      <c r="L93" s="547">
        <f t="shared" si="32"/>
        <v>50</v>
      </c>
      <c r="M93" s="548" t="str">
        <f t="shared" si="37"/>
        <v/>
      </c>
      <c r="N93" s="523"/>
      <c r="O93" s="529"/>
      <c r="P93" s="525"/>
      <c r="Q93" s="530"/>
      <c r="R93" s="549" t="str">
        <f t="shared" si="28"/>
        <v/>
      </c>
      <c r="S93" s="547">
        <f t="shared" si="33"/>
        <v>50</v>
      </c>
      <c r="T93" s="550" t="str">
        <f t="shared" si="29"/>
        <v/>
      </c>
      <c r="U93" s="477"/>
      <c r="V93" s="535" t="s">
        <v>22</v>
      </c>
      <c r="W93" s="535" t="s">
        <v>22</v>
      </c>
      <c r="Y93" s="1171"/>
      <c r="Z93" s="527"/>
      <c r="AA93" s="528"/>
      <c r="AB93" s="529"/>
      <c r="AC93" s="525"/>
      <c r="AD93" s="530"/>
      <c r="AE93" s="546" t="str">
        <f t="shared" si="38"/>
        <v/>
      </c>
      <c r="AF93" s="547">
        <f t="shared" si="34"/>
        <v>50</v>
      </c>
      <c r="AG93" s="548" t="str">
        <f t="shared" si="39"/>
        <v/>
      </c>
      <c r="AH93" s="523"/>
      <c r="AI93" s="529"/>
      <c r="AJ93" s="525"/>
      <c r="AK93" s="530"/>
      <c r="AL93" s="549" t="str">
        <f t="shared" si="30"/>
        <v/>
      </c>
      <c r="AM93" s="547">
        <f t="shared" si="35"/>
        <v>50</v>
      </c>
      <c r="AN93" s="550" t="str">
        <f t="shared" si="31"/>
        <v/>
      </c>
      <c r="AO93" s="477"/>
    </row>
    <row r="94" spans="1:41" ht="24.75" customHeight="1">
      <c r="A94" s="391" t="s">
        <v>253</v>
      </c>
      <c r="B94" s="555">
        <f>IF(自己評価書!A123="","",自己評価書!A123)</f>
        <v>89</v>
      </c>
      <c r="C94" s="556" t="str">
        <f>IF(自己評価書!H123="","",自己評価書!H123)</f>
        <v/>
      </c>
      <c r="D94" s="557" t="str">
        <f>IF(自己評価書!B123="","",自己評価書!B123)</f>
        <v/>
      </c>
      <c r="E94" s="555" t="str">
        <f>IF(自己評価書!B123="","",自己評価書!F123)</f>
        <v/>
      </c>
      <c r="F94" s="531"/>
      <c r="G94" s="532"/>
      <c r="H94" s="533"/>
      <c r="I94" s="525"/>
      <c r="J94" s="534"/>
      <c r="K94" s="546" t="str">
        <f t="shared" si="36"/>
        <v/>
      </c>
      <c r="L94" s="547">
        <f t="shared" si="32"/>
        <v>50</v>
      </c>
      <c r="M94" s="548" t="str">
        <f t="shared" si="37"/>
        <v/>
      </c>
      <c r="N94" s="523"/>
      <c r="O94" s="533"/>
      <c r="P94" s="525"/>
      <c r="Q94" s="534"/>
      <c r="R94" s="549" t="str">
        <f t="shared" si="28"/>
        <v/>
      </c>
      <c r="S94" s="547">
        <f t="shared" si="33"/>
        <v>50</v>
      </c>
      <c r="T94" s="550" t="str">
        <f t="shared" si="29"/>
        <v/>
      </c>
      <c r="U94" s="477"/>
      <c r="V94" s="535" t="s">
        <v>22</v>
      </c>
      <c r="W94" s="535" t="s">
        <v>22</v>
      </c>
      <c r="Y94" s="1171"/>
      <c r="Z94" s="531"/>
      <c r="AA94" s="532"/>
      <c r="AB94" s="533"/>
      <c r="AC94" s="525"/>
      <c r="AD94" s="534"/>
      <c r="AE94" s="546" t="str">
        <f t="shared" si="38"/>
        <v/>
      </c>
      <c r="AF94" s="547">
        <f t="shared" si="34"/>
        <v>50</v>
      </c>
      <c r="AG94" s="548" t="str">
        <f t="shared" si="39"/>
        <v/>
      </c>
      <c r="AH94" s="523"/>
      <c r="AI94" s="533"/>
      <c r="AJ94" s="525"/>
      <c r="AK94" s="534"/>
      <c r="AL94" s="549" t="str">
        <f t="shared" si="30"/>
        <v/>
      </c>
      <c r="AM94" s="547">
        <f t="shared" si="35"/>
        <v>50</v>
      </c>
      <c r="AN94" s="550" t="str">
        <f t="shared" si="31"/>
        <v/>
      </c>
      <c r="AO94" s="477"/>
    </row>
    <row r="95" spans="1:41" ht="24.75" customHeight="1">
      <c r="A95" s="391" t="s">
        <v>253</v>
      </c>
      <c r="B95" s="555">
        <f>IF(自己評価書!A124="","",自己評価書!A124)</f>
        <v>90</v>
      </c>
      <c r="C95" s="556" t="str">
        <f>IF(自己評価書!H124="","",自己評価書!H124)</f>
        <v/>
      </c>
      <c r="D95" s="557" t="str">
        <f>IF(自己評価書!B124="","",自己評価書!B124)</f>
        <v/>
      </c>
      <c r="E95" s="555" t="str">
        <f>IF(自己評価書!B124="","",自己評価書!F124)</f>
        <v/>
      </c>
      <c r="F95" s="527"/>
      <c r="G95" s="528"/>
      <c r="H95" s="529"/>
      <c r="I95" s="551"/>
      <c r="J95" s="530"/>
      <c r="K95" s="546" t="str">
        <f t="shared" si="36"/>
        <v/>
      </c>
      <c r="L95" s="547">
        <f t="shared" si="32"/>
        <v>50</v>
      </c>
      <c r="M95" s="548" t="str">
        <f t="shared" si="37"/>
        <v/>
      </c>
      <c r="N95" s="528"/>
      <c r="O95" s="529"/>
      <c r="P95" s="551"/>
      <c r="Q95" s="530"/>
      <c r="R95" s="549" t="str">
        <f t="shared" si="28"/>
        <v/>
      </c>
      <c r="S95" s="547">
        <f t="shared" si="33"/>
        <v>50</v>
      </c>
      <c r="T95" s="550" t="str">
        <f t="shared" si="29"/>
        <v/>
      </c>
      <c r="U95" s="477"/>
      <c r="V95" s="535" t="s">
        <v>22</v>
      </c>
      <c r="W95" s="535" t="s">
        <v>22</v>
      </c>
      <c r="Y95" s="1171"/>
      <c r="Z95" s="527"/>
      <c r="AA95" s="528"/>
      <c r="AB95" s="529"/>
      <c r="AC95" s="551"/>
      <c r="AD95" s="530"/>
      <c r="AE95" s="546" t="str">
        <f t="shared" si="38"/>
        <v/>
      </c>
      <c r="AF95" s="547">
        <f t="shared" si="34"/>
        <v>50</v>
      </c>
      <c r="AG95" s="548" t="str">
        <f t="shared" si="39"/>
        <v/>
      </c>
      <c r="AH95" s="528"/>
      <c r="AI95" s="529"/>
      <c r="AJ95" s="551"/>
      <c r="AK95" s="530"/>
      <c r="AL95" s="549" t="str">
        <f t="shared" si="30"/>
        <v/>
      </c>
      <c r="AM95" s="547">
        <f t="shared" si="35"/>
        <v>50</v>
      </c>
      <c r="AN95" s="550" t="str">
        <f t="shared" si="31"/>
        <v/>
      </c>
      <c r="AO95" s="477"/>
    </row>
    <row r="96" spans="1:41" ht="24.75" customHeight="1">
      <c r="A96" s="391" t="s">
        <v>253</v>
      </c>
      <c r="B96" s="555">
        <f>IF(自己評価書!A125="","",自己評価書!A125)</f>
        <v>91</v>
      </c>
      <c r="C96" s="556" t="str">
        <f>IF(自己評価書!H125="","",自己評価書!H125)</f>
        <v/>
      </c>
      <c r="D96" s="557" t="str">
        <f>IF(自己評価書!B125="","",自己評価書!B125)</f>
        <v/>
      </c>
      <c r="E96" s="555" t="str">
        <f>IF(自己評価書!B125="","",自己評価書!F125)</f>
        <v/>
      </c>
      <c r="F96" s="527"/>
      <c r="G96" s="528"/>
      <c r="H96" s="529"/>
      <c r="I96" s="525"/>
      <c r="J96" s="526"/>
      <c r="K96" s="546" t="str">
        <f t="shared" ref="K96:K105" si="40">IF(F96="","",F96+G96-H96-J96)</f>
        <v/>
      </c>
      <c r="L96" s="547">
        <f t="shared" si="32"/>
        <v>50</v>
      </c>
      <c r="M96" s="548" t="str">
        <f t="shared" ref="M96:M105" si="41">IF(F96="","",K96-L96)</f>
        <v/>
      </c>
      <c r="N96" s="523"/>
      <c r="O96" s="524"/>
      <c r="P96" s="525"/>
      <c r="Q96" s="526"/>
      <c r="R96" s="549" t="str">
        <f t="shared" ref="R96:R105" si="42">IF(Q96="","",F96+N96-O96-Q96)</f>
        <v/>
      </c>
      <c r="S96" s="547">
        <f t="shared" si="33"/>
        <v>50</v>
      </c>
      <c r="T96" s="550" t="str">
        <f t="shared" ref="T96:T105" si="43">IF(Q96="","",R96-S96)</f>
        <v/>
      </c>
      <c r="U96" s="477"/>
      <c r="V96" s="535" t="s">
        <v>22</v>
      </c>
      <c r="W96" s="535" t="s">
        <v>22</v>
      </c>
      <c r="Y96" s="1171"/>
      <c r="Z96" s="527"/>
      <c r="AA96" s="528"/>
      <c r="AB96" s="529"/>
      <c r="AC96" s="525"/>
      <c r="AD96" s="526"/>
      <c r="AE96" s="546" t="str">
        <f t="shared" si="38"/>
        <v/>
      </c>
      <c r="AF96" s="547">
        <f t="shared" si="34"/>
        <v>50</v>
      </c>
      <c r="AG96" s="548" t="str">
        <f t="shared" si="39"/>
        <v/>
      </c>
      <c r="AH96" s="523"/>
      <c r="AI96" s="524"/>
      <c r="AJ96" s="525"/>
      <c r="AK96" s="526"/>
      <c r="AL96" s="549" t="str">
        <f t="shared" si="30"/>
        <v/>
      </c>
      <c r="AM96" s="547">
        <f t="shared" si="35"/>
        <v>50</v>
      </c>
      <c r="AN96" s="550" t="str">
        <f t="shared" si="31"/>
        <v/>
      </c>
      <c r="AO96" s="477"/>
    </row>
    <row r="97" spans="1:41" ht="24.75" customHeight="1">
      <c r="A97" s="391" t="s">
        <v>253</v>
      </c>
      <c r="B97" s="555">
        <f>IF(自己評価書!A126="","",自己評価書!A126)</f>
        <v>92</v>
      </c>
      <c r="C97" s="556" t="str">
        <f>IF(自己評価書!H126="","",自己評価書!H126)</f>
        <v/>
      </c>
      <c r="D97" s="557" t="str">
        <f>IF(自己評価書!B126="","",自己評価書!B126)</f>
        <v/>
      </c>
      <c r="E97" s="555" t="str">
        <f>IF(自己評価書!B126="","",自己評価書!F126)</f>
        <v/>
      </c>
      <c r="F97" s="527"/>
      <c r="G97" s="528"/>
      <c r="H97" s="529"/>
      <c r="I97" s="525"/>
      <c r="J97" s="526"/>
      <c r="K97" s="546" t="str">
        <f t="shared" si="40"/>
        <v/>
      </c>
      <c r="L97" s="547">
        <f t="shared" si="32"/>
        <v>50</v>
      </c>
      <c r="M97" s="548" t="str">
        <f t="shared" si="41"/>
        <v/>
      </c>
      <c r="N97" s="523"/>
      <c r="O97" s="524"/>
      <c r="P97" s="525"/>
      <c r="Q97" s="526"/>
      <c r="R97" s="549" t="str">
        <f t="shared" si="42"/>
        <v/>
      </c>
      <c r="S97" s="547">
        <f t="shared" si="33"/>
        <v>50</v>
      </c>
      <c r="T97" s="550" t="str">
        <f t="shared" si="43"/>
        <v/>
      </c>
      <c r="U97" s="477"/>
      <c r="V97" s="535" t="s">
        <v>22</v>
      </c>
      <c r="W97" s="535" t="s">
        <v>22</v>
      </c>
      <c r="Y97" s="1171"/>
      <c r="Z97" s="527"/>
      <c r="AA97" s="528"/>
      <c r="AB97" s="529"/>
      <c r="AC97" s="525"/>
      <c r="AD97" s="526"/>
      <c r="AE97" s="546" t="str">
        <f t="shared" si="38"/>
        <v/>
      </c>
      <c r="AF97" s="547">
        <f t="shared" si="34"/>
        <v>50</v>
      </c>
      <c r="AG97" s="548" t="str">
        <f t="shared" si="39"/>
        <v/>
      </c>
      <c r="AH97" s="523"/>
      <c r="AI97" s="524"/>
      <c r="AJ97" s="525"/>
      <c r="AK97" s="526"/>
      <c r="AL97" s="549" t="str">
        <f t="shared" si="30"/>
        <v/>
      </c>
      <c r="AM97" s="547">
        <f t="shared" si="35"/>
        <v>50</v>
      </c>
      <c r="AN97" s="550" t="str">
        <f t="shared" si="31"/>
        <v/>
      </c>
      <c r="AO97" s="477"/>
    </row>
    <row r="98" spans="1:41" ht="24.75" customHeight="1">
      <c r="A98" s="391" t="s">
        <v>253</v>
      </c>
      <c r="B98" s="555">
        <f>IF(自己評価書!A127="","",自己評価書!A127)</f>
        <v>93</v>
      </c>
      <c r="C98" s="556" t="str">
        <f>IF(自己評価書!H127="","",自己評価書!H127)</f>
        <v/>
      </c>
      <c r="D98" s="557" t="str">
        <f>IF(自己評価書!B127="","",自己評価書!B127)</f>
        <v/>
      </c>
      <c r="E98" s="555" t="str">
        <f>IF(自己評価書!B127="","",自己評価書!F127)</f>
        <v/>
      </c>
      <c r="F98" s="527"/>
      <c r="G98" s="528"/>
      <c r="H98" s="529"/>
      <c r="I98" s="525"/>
      <c r="J98" s="526"/>
      <c r="K98" s="546" t="str">
        <f t="shared" si="40"/>
        <v/>
      </c>
      <c r="L98" s="547">
        <f t="shared" si="32"/>
        <v>50</v>
      </c>
      <c r="M98" s="548" t="str">
        <f t="shared" si="41"/>
        <v/>
      </c>
      <c r="N98" s="523"/>
      <c r="O98" s="524"/>
      <c r="P98" s="525"/>
      <c r="Q98" s="526"/>
      <c r="R98" s="549" t="str">
        <f t="shared" si="42"/>
        <v/>
      </c>
      <c r="S98" s="547">
        <f t="shared" si="33"/>
        <v>50</v>
      </c>
      <c r="T98" s="550" t="str">
        <f t="shared" si="43"/>
        <v/>
      </c>
      <c r="U98" s="477"/>
      <c r="V98" s="535" t="s">
        <v>22</v>
      </c>
      <c r="W98" s="535" t="s">
        <v>22</v>
      </c>
      <c r="Y98" s="1171"/>
      <c r="Z98" s="527"/>
      <c r="AA98" s="528"/>
      <c r="AB98" s="529"/>
      <c r="AC98" s="525"/>
      <c r="AD98" s="526"/>
      <c r="AE98" s="546" t="str">
        <f t="shared" si="38"/>
        <v/>
      </c>
      <c r="AF98" s="547">
        <f t="shared" si="34"/>
        <v>50</v>
      </c>
      <c r="AG98" s="548" t="str">
        <f t="shared" si="39"/>
        <v/>
      </c>
      <c r="AH98" s="523"/>
      <c r="AI98" s="524"/>
      <c r="AJ98" s="525"/>
      <c r="AK98" s="526"/>
      <c r="AL98" s="549" t="str">
        <f t="shared" si="30"/>
        <v/>
      </c>
      <c r="AM98" s="547">
        <f t="shared" si="35"/>
        <v>50</v>
      </c>
      <c r="AN98" s="550" t="str">
        <f t="shared" si="31"/>
        <v/>
      </c>
      <c r="AO98" s="477"/>
    </row>
    <row r="99" spans="1:41" ht="24.75" customHeight="1">
      <c r="A99" s="391" t="s">
        <v>253</v>
      </c>
      <c r="B99" s="555">
        <f>IF(自己評価書!A128="","",自己評価書!A128)</f>
        <v>94</v>
      </c>
      <c r="C99" s="556" t="str">
        <f>IF(自己評価書!H128="","",自己評価書!H128)</f>
        <v/>
      </c>
      <c r="D99" s="557" t="str">
        <f>IF(自己評価書!B128="","",自己評価書!B128)</f>
        <v/>
      </c>
      <c r="E99" s="555" t="str">
        <f>IF(自己評価書!B128="","",自己評価書!F128)</f>
        <v/>
      </c>
      <c r="F99" s="527"/>
      <c r="G99" s="528"/>
      <c r="H99" s="529"/>
      <c r="I99" s="525"/>
      <c r="J99" s="526"/>
      <c r="K99" s="546" t="str">
        <f t="shared" si="40"/>
        <v/>
      </c>
      <c r="L99" s="547">
        <f t="shared" si="32"/>
        <v>50</v>
      </c>
      <c r="M99" s="548" t="str">
        <f t="shared" si="41"/>
        <v/>
      </c>
      <c r="N99" s="523"/>
      <c r="O99" s="529"/>
      <c r="P99" s="525"/>
      <c r="Q99" s="530"/>
      <c r="R99" s="549" t="str">
        <f t="shared" si="42"/>
        <v/>
      </c>
      <c r="S99" s="547">
        <f t="shared" si="33"/>
        <v>50</v>
      </c>
      <c r="T99" s="550" t="str">
        <f t="shared" si="43"/>
        <v/>
      </c>
      <c r="U99" s="477"/>
      <c r="V99" s="535" t="s">
        <v>22</v>
      </c>
      <c r="W99" s="535" t="s">
        <v>22</v>
      </c>
      <c r="Y99" s="1171"/>
      <c r="Z99" s="527"/>
      <c r="AA99" s="528"/>
      <c r="AB99" s="529"/>
      <c r="AC99" s="525"/>
      <c r="AD99" s="526"/>
      <c r="AE99" s="546" t="str">
        <f t="shared" si="38"/>
        <v/>
      </c>
      <c r="AF99" s="547">
        <f t="shared" si="34"/>
        <v>50</v>
      </c>
      <c r="AG99" s="548" t="str">
        <f t="shared" si="39"/>
        <v/>
      </c>
      <c r="AH99" s="523"/>
      <c r="AI99" s="529"/>
      <c r="AJ99" s="525"/>
      <c r="AK99" s="530"/>
      <c r="AL99" s="549" t="str">
        <f t="shared" si="30"/>
        <v/>
      </c>
      <c r="AM99" s="547">
        <f t="shared" si="35"/>
        <v>50</v>
      </c>
      <c r="AN99" s="550" t="str">
        <f t="shared" si="31"/>
        <v/>
      </c>
      <c r="AO99" s="477"/>
    </row>
    <row r="100" spans="1:41" ht="24.75" customHeight="1">
      <c r="A100" s="391" t="s">
        <v>253</v>
      </c>
      <c r="B100" s="555">
        <f>IF(自己評価書!A129="","",自己評価書!A129)</f>
        <v>95</v>
      </c>
      <c r="C100" s="556" t="str">
        <f>IF(自己評価書!H129="","",自己評価書!H129)</f>
        <v/>
      </c>
      <c r="D100" s="557" t="str">
        <f>IF(自己評価書!B129="","",自己評価書!B129)</f>
        <v/>
      </c>
      <c r="E100" s="555" t="str">
        <f>IF(自己評価書!B129="","",自己評価書!F129)</f>
        <v/>
      </c>
      <c r="F100" s="527"/>
      <c r="G100" s="528"/>
      <c r="H100" s="529"/>
      <c r="I100" s="525"/>
      <c r="J100" s="530"/>
      <c r="K100" s="546" t="str">
        <f t="shared" si="40"/>
        <v/>
      </c>
      <c r="L100" s="547">
        <f t="shared" si="32"/>
        <v>50</v>
      </c>
      <c r="M100" s="548" t="str">
        <f t="shared" si="41"/>
        <v/>
      </c>
      <c r="N100" s="523"/>
      <c r="O100" s="529"/>
      <c r="P100" s="525"/>
      <c r="Q100" s="530"/>
      <c r="R100" s="549" t="str">
        <f t="shared" si="42"/>
        <v/>
      </c>
      <c r="S100" s="547">
        <f t="shared" si="33"/>
        <v>50</v>
      </c>
      <c r="T100" s="550" t="str">
        <f t="shared" si="43"/>
        <v/>
      </c>
      <c r="U100" s="477"/>
      <c r="V100" s="535" t="s">
        <v>22</v>
      </c>
      <c r="W100" s="535" t="s">
        <v>22</v>
      </c>
      <c r="Y100" s="1171"/>
      <c r="Z100" s="527"/>
      <c r="AA100" s="528"/>
      <c r="AB100" s="529"/>
      <c r="AC100" s="525"/>
      <c r="AD100" s="530"/>
      <c r="AE100" s="546" t="str">
        <f t="shared" si="38"/>
        <v/>
      </c>
      <c r="AF100" s="547">
        <f t="shared" si="34"/>
        <v>50</v>
      </c>
      <c r="AG100" s="548" t="str">
        <f t="shared" si="39"/>
        <v/>
      </c>
      <c r="AH100" s="523"/>
      <c r="AI100" s="529"/>
      <c r="AJ100" s="525"/>
      <c r="AK100" s="530"/>
      <c r="AL100" s="549" t="str">
        <f t="shared" si="30"/>
        <v/>
      </c>
      <c r="AM100" s="547">
        <f t="shared" si="35"/>
        <v>50</v>
      </c>
      <c r="AN100" s="550" t="str">
        <f t="shared" si="31"/>
        <v/>
      </c>
      <c r="AO100" s="477"/>
    </row>
    <row r="101" spans="1:41" ht="24.75" customHeight="1">
      <c r="A101" s="391" t="s">
        <v>253</v>
      </c>
      <c r="B101" s="555">
        <f>IF(自己評価書!A130="","",自己評価書!A130)</f>
        <v>96</v>
      </c>
      <c r="C101" s="556" t="str">
        <f>IF(自己評価書!H130="","",自己評価書!H130)</f>
        <v/>
      </c>
      <c r="D101" s="557" t="str">
        <f>IF(自己評価書!B130="","",自己評価書!B130)</f>
        <v/>
      </c>
      <c r="E101" s="555" t="str">
        <f>IF(自己評価書!B130="","",自己評価書!F130)</f>
        <v/>
      </c>
      <c r="F101" s="527"/>
      <c r="G101" s="528"/>
      <c r="H101" s="529"/>
      <c r="I101" s="525"/>
      <c r="J101" s="530"/>
      <c r="K101" s="546" t="str">
        <f t="shared" si="40"/>
        <v/>
      </c>
      <c r="L101" s="547">
        <f t="shared" si="32"/>
        <v>50</v>
      </c>
      <c r="M101" s="548" t="str">
        <f t="shared" si="41"/>
        <v/>
      </c>
      <c r="N101" s="523"/>
      <c r="O101" s="529"/>
      <c r="P101" s="525"/>
      <c r="Q101" s="530"/>
      <c r="R101" s="549" t="str">
        <f t="shared" si="42"/>
        <v/>
      </c>
      <c r="S101" s="547">
        <f t="shared" si="33"/>
        <v>50</v>
      </c>
      <c r="T101" s="550" t="str">
        <f t="shared" si="43"/>
        <v/>
      </c>
      <c r="U101" s="477"/>
      <c r="V101" s="535" t="s">
        <v>22</v>
      </c>
      <c r="W101" s="535" t="s">
        <v>22</v>
      </c>
      <c r="Y101" s="1171"/>
      <c r="Z101" s="527"/>
      <c r="AA101" s="528"/>
      <c r="AB101" s="529"/>
      <c r="AC101" s="525"/>
      <c r="AD101" s="530"/>
      <c r="AE101" s="546" t="str">
        <f t="shared" si="38"/>
        <v/>
      </c>
      <c r="AF101" s="547">
        <f t="shared" si="34"/>
        <v>50</v>
      </c>
      <c r="AG101" s="548" t="str">
        <f t="shared" si="39"/>
        <v/>
      </c>
      <c r="AH101" s="523"/>
      <c r="AI101" s="529"/>
      <c r="AJ101" s="525"/>
      <c r="AK101" s="530"/>
      <c r="AL101" s="549" t="str">
        <f t="shared" si="30"/>
        <v/>
      </c>
      <c r="AM101" s="547">
        <f t="shared" si="35"/>
        <v>50</v>
      </c>
      <c r="AN101" s="550" t="str">
        <f t="shared" si="31"/>
        <v/>
      </c>
      <c r="AO101" s="477"/>
    </row>
    <row r="102" spans="1:41" ht="24.75" customHeight="1">
      <c r="A102" s="391" t="s">
        <v>253</v>
      </c>
      <c r="B102" s="555">
        <f>IF(自己評価書!A131="","",自己評価書!A131)</f>
        <v>97</v>
      </c>
      <c r="C102" s="556" t="str">
        <f>IF(自己評価書!H131="","",自己評価書!H131)</f>
        <v/>
      </c>
      <c r="D102" s="557" t="str">
        <f>IF(自己評価書!B131="","",自己評価書!B131)</f>
        <v/>
      </c>
      <c r="E102" s="555" t="str">
        <f>IF(自己評価書!B131="","",自己評価書!F131)</f>
        <v/>
      </c>
      <c r="F102" s="527"/>
      <c r="G102" s="528"/>
      <c r="H102" s="529"/>
      <c r="I102" s="525"/>
      <c r="J102" s="530"/>
      <c r="K102" s="546" t="str">
        <f t="shared" si="40"/>
        <v/>
      </c>
      <c r="L102" s="547">
        <f t="shared" si="32"/>
        <v>50</v>
      </c>
      <c r="M102" s="548" t="str">
        <f t="shared" si="41"/>
        <v/>
      </c>
      <c r="N102" s="523"/>
      <c r="O102" s="529"/>
      <c r="P102" s="525"/>
      <c r="Q102" s="530"/>
      <c r="R102" s="549" t="str">
        <f t="shared" si="42"/>
        <v/>
      </c>
      <c r="S102" s="547">
        <f t="shared" si="33"/>
        <v>50</v>
      </c>
      <c r="T102" s="550" t="str">
        <f t="shared" si="43"/>
        <v/>
      </c>
      <c r="U102" s="477"/>
      <c r="V102" s="535" t="s">
        <v>22</v>
      </c>
      <c r="W102" s="535" t="s">
        <v>22</v>
      </c>
      <c r="Y102" s="1171"/>
      <c r="Z102" s="527"/>
      <c r="AA102" s="528"/>
      <c r="AB102" s="529"/>
      <c r="AC102" s="525"/>
      <c r="AD102" s="530"/>
      <c r="AE102" s="546" t="str">
        <f t="shared" si="38"/>
        <v/>
      </c>
      <c r="AF102" s="547">
        <f t="shared" si="34"/>
        <v>50</v>
      </c>
      <c r="AG102" s="548" t="str">
        <f t="shared" si="39"/>
        <v/>
      </c>
      <c r="AH102" s="523"/>
      <c r="AI102" s="529"/>
      <c r="AJ102" s="525"/>
      <c r="AK102" s="530"/>
      <c r="AL102" s="549" t="str">
        <f t="shared" si="30"/>
        <v/>
      </c>
      <c r="AM102" s="547">
        <f t="shared" si="35"/>
        <v>50</v>
      </c>
      <c r="AN102" s="550" t="str">
        <f t="shared" si="31"/>
        <v/>
      </c>
      <c r="AO102" s="477"/>
    </row>
    <row r="103" spans="1:41" ht="24.75" customHeight="1">
      <c r="A103" s="391" t="s">
        <v>253</v>
      </c>
      <c r="B103" s="555">
        <f>IF(自己評価書!A132="","",自己評価書!A132)</f>
        <v>98</v>
      </c>
      <c r="C103" s="556" t="str">
        <f>IF(自己評価書!H132="","",自己評価書!H132)</f>
        <v/>
      </c>
      <c r="D103" s="557" t="str">
        <f>IF(自己評価書!B132="","",自己評価書!B132)</f>
        <v/>
      </c>
      <c r="E103" s="555" t="str">
        <f>IF(自己評価書!B132="","",自己評価書!F132)</f>
        <v/>
      </c>
      <c r="F103" s="527"/>
      <c r="G103" s="528"/>
      <c r="H103" s="529"/>
      <c r="I103" s="525"/>
      <c r="J103" s="530"/>
      <c r="K103" s="546" t="str">
        <f t="shared" si="40"/>
        <v/>
      </c>
      <c r="L103" s="547">
        <f t="shared" si="32"/>
        <v>50</v>
      </c>
      <c r="M103" s="548" t="str">
        <f t="shared" si="41"/>
        <v/>
      </c>
      <c r="N103" s="523"/>
      <c r="O103" s="529"/>
      <c r="P103" s="525"/>
      <c r="Q103" s="530"/>
      <c r="R103" s="549" t="str">
        <f t="shared" si="42"/>
        <v/>
      </c>
      <c r="S103" s="547">
        <f t="shared" si="33"/>
        <v>50</v>
      </c>
      <c r="T103" s="550" t="str">
        <f t="shared" si="43"/>
        <v/>
      </c>
      <c r="U103" s="477"/>
      <c r="V103" s="535" t="s">
        <v>22</v>
      </c>
      <c r="W103" s="535" t="s">
        <v>22</v>
      </c>
      <c r="Y103" s="1171"/>
      <c r="Z103" s="527"/>
      <c r="AA103" s="528"/>
      <c r="AB103" s="529"/>
      <c r="AC103" s="525"/>
      <c r="AD103" s="530"/>
      <c r="AE103" s="546" t="str">
        <f t="shared" si="38"/>
        <v/>
      </c>
      <c r="AF103" s="547">
        <f t="shared" si="34"/>
        <v>50</v>
      </c>
      <c r="AG103" s="548" t="str">
        <f t="shared" si="39"/>
        <v/>
      </c>
      <c r="AH103" s="523"/>
      <c r="AI103" s="529"/>
      <c r="AJ103" s="525"/>
      <c r="AK103" s="530"/>
      <c r="AL103" s="549" t="str">
        <f t="shared" si="30"/>
        <v/>
      </c>
      <c r="AM103" s="547">
        <f t="shared" si="35"/>
        <v>50</v>
      </c>
      <c r="AN103" s="550" t="str">
        <f t="shared" si="31"/>
        <v/>
      </c>
      <c r="AO103" s="477"/>
    </row>
    <row r="104" spans="1:41" ht="24.75" customHeight="1">
      <c r="A104" s="391" t="s">
        <v>253</v>
      </c>
      <c r="B104" s="555">
        <f>IF(自己評価書!A133="","",自己評価書!A133)</f>
        <v>99</v>
      </c>
      <c r="C104" s="556" t="str">
        <f>IF(自己評価書!H133="","",自己評価書!H133)</f>
        <v/>
      </c>
      <c r="D104" s="557" t="str">
        <f>IF(自己評価書!B133="","",自己評価書!B133)</f>
        <v/>
      </c>
      <c r="E104" s="555" t="str">
        <f>IF(自己評価書!B133="","",自己評価書!F133)</f>
        <v/>
      </c>
      <c r="F104" s="531"/>
      <c r="G104" s="532"/>
      <c r="H104" s="533"/>
      <c r="I104" s="525"/>
      <c r="J104" s="534"/>
      <c r="K104" s="546" t="str">
        <f t="shared" si="40"/>
        <v/>
      </c>
      <c r="L104" s="547">
        <f t="shared" si="32"/>
        <v>50</v>
      </c>
      <c r="M104" s="548" t="str">
        <f t="shared" si="41"/>
        <v/>
      </c>
      <c r="N104" s="523"/>
      <c r="O104" s="533"/>
      <c r="P104" s="525"/>
      <c r="Q104" s="534"/>
      <c r="R104" s="549" t="str">
        <f t="shared" si="42"/>
        <v/>
      </c>
      <c r="S104" s="547">
        <f t="shared" si="33"/>
        <v>50</v>
      </c>
      <c r="T104" s="550" t="str">
        <f t="shared" si="43"/>
        <v/>
      </c>
      <c r="U104" s="477"/>
      <c r="V104" s="535" t="s">
        <v>22</v>
      </c>
      <c r="W104" s="535" t="s">
        <v>22</v>
      </c>
      <c r="Y104" s="1171"/>
      <c r="Z104" s="531"/>
      <c r="AA104" s="532"/>
      <c r="AB104" s="533"/>
      <c r="AC104" s="525"/>
      <c r="AD104" s="534"/>
      <c r="AE104" s="546" t="str">
        <f t="shared" si="38"/>
        <v/>
      </c>
      <c r="AF104" s="547">
        <f t="shared" si="34"/>
        <v>50</v>
      </c>
      <c r="AG104" s="548" t="str">
        <f t="shared" si="39"/>
        <v/>
      </c>
      <c r="AH104" s="523"/>
      <c r="AI104" s="533"/>
      <c r="AJ104" s="525"/>
      <c r="AK104" s="534"/>
      <c r="AL104" s="549" t="str">
        <f t="shared" si="30"/>
        <v/>
      </c>
      <c r="AM104" s="547">
        <f t="shared" si="35"/>
        <v>50</v>
      </c>
      <c r="AN104" s="550" t="str">
        <f t="shared" si="31"/>
        <v/>
      </c>
      <c r="AO104" s="477"/>
    </row>
    <row r="105" spans="1:41" ht="24.75" customHeight="1">
      <c r="A105" s="391" t="s">
        <v>253</v>
      </c>
      <c r="B105" s="555">
        <f>IF(自己評価書!A134="","",自己評価書!A134)</f>
        <v>100</v>
      </c>
      <c r="C105" s="556" t="str">
        <f>IF(自己評価書!H134="","",自己評価書!H134)</f>
        <v/>
      </c>
      <c r="D105" s="557" t="str">
        <f>IF(自己評価書!B134="","",自己評価書!B134)</f>
        <v/>
      </c>
      <c r="E105" s="555" t="str">
        <f>IF(自己評価書!B134="","",自己評価書!F134)</f>
        <v/>
      </c>
      <c r="F105" s="527"/>
      <c r="G105" s="528"/>
      <c r="H105" s="529"/>
      <c r="I105" s="551"/>
      <c r="J105" s="530"/>
      <c r="K105" s="546" t="str">
        <f t="shared" si="40"/>
        <v/>
      </c>
      <c r="L105" s="547">
        <f t="shared" si="32"/>
        <v>50</v>
      </c>
      <c r="M105" s="548" t="str">
        <f t="shared" si="41"/>
        <v/>
      </c>
      <c r="N105" s="528"/>
      <c r="O105" s="529"/>
      <c r="P105" s="551"/>
      <c r="Q105" s="530"/>
      <c r="R105" s="549" t="str">
        <f t="shared" si="42"/>
        <v/>
      </c>
      <c r="S105" s="547">
        <f t="shared" si="33"/>
        <v>50</v>
      </c>
      <c r="T105" s="550" t="str">
        <f t="shared" si="43"/>
        <v/>
      </c>
      <c r="U105" s="477"/>
      <c r="V105" s="535" t="s">
        <v>22</v>
      </c>
      <c r="W105" s="535" t="s">
        <v>22</v>
      </c>
      <c r="Y105" s="1171"/>
      <c r="Z105" s="527"/>
      <c r="AA105" s="528"/>
      <c r="AB105" s="529"/>
      <c r="AC105" s="551"/>
      <c r="AD105" s="530"/>
      <c r="AE105" s="546" t="str">
        <f t="shared" si="38"/>
        <v/>
      </c>
      <c r="AF105" s="547">
        <f t="shared" si="34"/>
        <v>50</v>
      </c>
      <c r="AG105" s="548" t="str">
        <f t="shared" si="39"/>
        <v/>
      </c>
      <c r="AH105" s="528"/>
      <c r="AI105" s="529"/>
      <c r="AJ105" s="551"/>
      <c r="AK105" s="530"/>
      <c r="AL105" s="549" t="str">
        <f t="shared" si="30"/>
        <v/>
      </c>
      <c r="AM105" s="547">
        <f t="shared" si="35"/>
        <v>50</v>
      </c>
      <c r="AN105" s="550" t="str">
        <f t="shared" si="31"/>
        <v/>
      </c>
      <c r="AO105" s="477"/>
    </row>
    <row r="107" spans="1:41">
      <c r="B107" s="1243" t="s">
        <v>426</v>
      </c>
      <c r="C107" s="1244"/>
    </row>
    <row r="108" spans="1:41">
      <c r="B108" s="1243" t="s">
        <v>427</v>
      </c>
      <c r="C108" s="1244"/>
    </row>
    <row r="109" spans="1:41">
      <c r="B109" s="1243" t="s">
        <v>428</v>
      </c>
      <c r="C109" s="1244"/>
    </row>
  </sheetData>
  <sheetProtection algorithmName="SHA-512" hashValue="wtX4KYsmFUT7bQ1mTIKBQyeNkxEsLg/DzaZpTWmI3zndhhRrBUps8X5LKFWEcpBsz3SO2844MSkwtsI7q1d/Fw==" saltValue="Rs4eFl5vno2ijOFjDsMCKw==" spinCount="100000" sheet="1" objects="1" scenarios="1"/>
  <mergeCells count="44">
    <mergeCell ref="Q3:Q5"/>
    <mergeCell ref="R3:R5"/>
    <mergeCell ref="V4:V5"/>
    <mergeCell ref="W4:W5"/>
    <mergeCell ref="V2:W3"/>
    <mergeCell ref="T3:T5"/>
    <mergeCell ref="U3:U5"/>
    <mergeCell ref="M3:M5"/>
    <mergeCell ref="G2:M2"/>
    <mergeCell ref="N3:N5"/>
    <mergeCell ref="O3:O5"/>
    <mergeCell ref="P3:P5"/>
    <mergeCell ref="AJ3:AJ5"/>
    <mergeCell ref="AK3:AK5"/>
    <mergeCell ref="AL3:AL5"/>
    <mergeCell ref="B2:B5"/>
    <mergeCell ref="C2:C5"/>
    <mergeCell ref="D2:D5"/>
    <mergeCell ref="E2:E5"/>
    <mergeCell ref="F2:F5"/>
    <mergeCell ref="S3:S5"/>
    <mergeCell ref="N2:U2"/>
    <mergeCell ref="G3:G5"/>
    <mergeCell ref="H3:H5"/>
    <mergeCell ref="I3:I5"/>
    <mergeCell ref="J3:J5"/>
    <mergeCell ref="K3:K5"/>
    <mergeCell ref="L3:L5"/>
    <mergeCell ref="AM3:AM5"/>
    <mergeCell ref="AN3:AN5"/>
    <mergeCell ref="AO3:AO5"/>
    <mergeCell ref="Y2:Y5"/>
    <mergeCell ref="Z2:Z5"/>
    <mergeCell ref="AA2:AG2"/>
    <mergeCell ref="AH2:AO2"/>
    <mergeCell ref="AA3:AA5"/>
    <mergeCell ref="AB3:AB5"/>
    <mergeCell ref="AC3:AC5"/>
    <mergeCell ref="AD3:AD5"/>
    <mergeCell ref="AE3:AE5"/>
    <mergeCell ref="AF3:AF5"/>
    <mergeCell ref="AG3:AG5"/>
    <mergeCell ref="AH3:AH5"/>
    <mergeCell ref="AI3:AI5"/>
  </mergeCells>
  <phoneticPr fontId="3"/>
  <dataValidations count="2">
    <dataValidation type="list" allowBlank="1" showInputMessage="1" showErrorMessage="1" sqref="WWQ983126:WWU983145 U196694:W196713 KE65622:KI65641 UA65622:UE65641 ADW65622:AEA65641 ANS65622:ANW65641 AXO65622:AXS65641 BHK65622:BHO65641 BRG65622:BRK65641 CBC65622:CBG65641 CKY65622:CLC65641 CUU65622:CUY65641 DEQ65622:DEU65641 DOM65622:DOQ65641 DYI65622:DYM65641 EIE65622:EII65641 ESA65622:ESE65641 FBW65622:FCA65641 FLS65622:FLW65641 FVO65622:FVS65641 GFK65622:GFO65641 GPG65622:GPK65641 GZC65622:GZG65641 HIY65622:HJC65641 HSU65622:HSY65641 ICQ65622:ICU65641 IMM65622:IMQ65641 IWI65622:IWM65641 JGE65622:JGI65641 JQA65622:JQE65641 JZW65622:KAA65641 KJS65622:KJW65641 KTO65622:KTS65641 LDK65622:LDO65641 LNG65622:LNK65641 LXC65622:LXG65641 MGY65622:MHC65641 MQU65622:MQY65641 NAQ65622:NAU65641 NKM65622:NKQ65641 NUI65622:NUM65641 OEE65622:OEI65641 OOA65622:OOE65641 OXW65622:OYA65641 PHS65622:PHW65641 PRO65622:PRS65641 QBK65622:QBO65641 QLG65622:QLK65641 QVC65622:QVG65641 REY65622:RFC65641 ROU65622:ROY65641 RYQ65622:RYU65641 SIM65622:SIQ65641 SSI65622:SSM65641 TCE65622:TCI65641 TMA65622:TME65641 TVW65622:TWA65641 UFS65622:UFW65641 UPO65622:UPS65641 UZK65622:UZO65641 VJG65622:VJK65641 VTC65622:VTG65641 WCY65622:WDC65641 WMU65622:WMY65641 WWQ65622:WWU65641 KE131158:KI131177 UA131158:UE131177 ADW131158:AEA131177 ANS131158:ANW131177 AXO131158:AXS131177 BHK131158:BHO131177 BRG131158:BRK131177 CBC131158:CBG131177 CKY131158:CLC131177 CUU131158:CUY131177 DEQ131158:DEU131177 DOM131158:DOQ131177 DYI131158:DYM131177 EIE131158:EII131177 ESA131158:ESE131177 FBW131158:FCA131177 FLS131158:FLW131177 FVO131158:FVS131177 GFK131158:GFO131177 GPG131158:GPK131177 GZC131158:GZG131177 HIY131158:HJC131177 HSU131158:HSY131177 ICQ131158:ICU131177 IMM131158:IMQ131177 IWI131158:IWM131177 JGE131158:JGI131177 JQA131158:JQE131177 JZW131158:KAA131177 KJS131158:KJW131177 KTO131158:KTS131177 LDK131158:LDO131177 LNG131158:LNK131177 LXC131158:LXG131177 MGY131158:MHC131177 MQU131158:MQY131177 NAQ131158:NAU131177 NKM131158:NKQ131177 NUI131158:NUM131177 OEE131158:OEI131177 OOA131158:OOE131177 OXW131158:OYA131177 PHS131158:PHW131177 PRO131158:PRS131177 QBK131158:QBO131177 QLG131158:QLK131177 QVC131158:QVG131177 REY131158:RFC131177 ROU131158:ROY131177 RYQ131158:RYU131177 SIM131158:SIQ131177 SSI131158:SSM131177 TCE131158:TCI131177 TMA131158:TME131177 TVW131158:TWA131177 UFS131158:UFW131177 UPO131158:UPS131177 UZK131158:UZO131177 VJG131158:VJK131177 VTC131158:VTG131177 WCY131158:WDC131177 WMU131158:WMY131177 WWQ131158:WWU131177 KE196694:KI196713 UA196694:UE196713 ADW196694:AEA196713 ANS196694:ANW196713 AXO196694:AXS196713 BHK196694:BHO196713 BRG196694:BRK196713 CBC196694:CBG196713 CKY196694:CLC196713 CUU196694:CUY196713 DEQ196694:DEU196713 DOM196694:DOQ196713 DYI196694:DYM196713 EIE196694:EII196713 ESA196694:ESE196713 FBW196694:FCA196713 FLS196694:FLW196713 FVO196694:FVS196713 GFK196694:GFO196713 GPG196694:GPK196713 GZC196694:GZG196713 HIY196694:HJC196713 HSU196694:HSY196713 ICQ196694:ICU196713 IMM196694:IMQ196713 IWI196694:IWM196713 JGE196694:JGI196713 JQA196694:JQE196713 JZW196694:KAA196713 KJS196694:KJW196713 KTO196694:KTS196713 LDK196694:LDO196713 LNG196694:LNK196713 LXC196694:LXG196713 MGY196694:MHC196713 MQU196694:MQY196713 NAQ196694:NAU196713 NKM196694:NKQ196713 NUI196694:NUM196713 OEE196694:OEI196713 OOA196694:OOE196713 OXW196694:OYA196713 PHS196694:PHW196713 PRO196694:PRS196713 QBK196694:QBO196713 QLG196694:QLK196713 QVC196694:QVG196713 REY196694:RFC196713 ROU196694:ROY196713 RYQ196694:RYU196713 SIM196694:SIQ196713 SSI196694:SSM196713 TCE196694:TCI196713 TMA196694:TME196713 TVW196694:TWA196713 UFS196694:UFW196713 UPO196694:UPS196713 UZK196694:UZO196713 VJG196694:VJK196713 VTC196694:VTG196713 WCY196694:WDC196713 WMU196694:WMY196713 WWQ196694:WWU196713 KE262230:KI262249 UA262230:UE262249 ADW262230:AEA262249 ANS262230:ANW262249 AXO262230:AXS262249 BHK262230:BHO262249 BRG262230:BRK262249 CBC262230:CBG262249 CKY262230:CLC262249 CUU262230:CUY262249 DEQ262230:DEU262249 DOM262230:DOQ262249 DYI262230:DYM262249 EIE262230:EII262249 ESA262230:ESE262249 FBW262230:FCA262249 FLS262230:FLW262249 FVO262230:FVS262249 GFK262230:GFO262249 GPG262230:GPK262249 GZC262230:GZG262249 HIY262230:HJC262249 HSU262230:HSY262249 ICQ262230:ICU262249 IMM262230:IMQ262249 IWI262230:IWM262249 JGE262230:JGI262249 JQA262230:JQE262249 JZW262230:KAA262249 KJS262230:KJW262249 KTO262230:KTS262249 LDK262230:LDO262249 LNG262230:LNK262249 LXC262230:LXG262249 MGY262230:MHC262249 MQU262230:MQY262249 NAQ262230:NAU262249 NKM262230:NKQ262249 NUI262230:NUM262249 OEE262230:OEI262249 OOA262230:OOE262249 OXW262230:OYA262249 PHS262230:PHW262249 PRO262230:PRS262249 QBK262230:QBO262249 QLG262230:QLK262249 QVC262230:QVG262249 REY262230:RFC262249 ROU262230:ROY262249 RYQ262230:RYU262249 SIM262230:SIQ262249 SSI262230:SSM262249 TCE262230:TCI262249 TMA262230:TME262249 TVW262230:TWA262249 UFS262230:UFW262249 UPO262230:UPS262249 UZK262230:UZO262249 VJG262230:VJK262249 VTC262230:VTG262249 WCY262230:WDC262249 WMU262230:WMY262249 WWQ262230:WWU262249 KE327766:KI327785 UA327766:UE327785 ADW327766:AEA327785 ANS327766:ANW327785 AXO327766:AXS327785 BHK327766:BHO327785 BRG327766:BRK327785 CBC327766:CBG327785 CKY327766:CLC327785 CUU327766:CUY327785 DEQ327766:DEU327785 DOM327766:DOQ327785 DYI327766:DYM327785 EIE327766:EII327785 ESA327766:ESE327785 FBW327766:FCA327785 FLS327766:FLW327785 FVO327766:FVS327785 GFK327766:GFO327785 GPG327766:GPK327785 GZC327766:GZG327785 HIY327766:HJC327785 HSU327766:HSY327785 ICQ327766:ICU327785 IMM327766:IMQ327785 IWI327766:IWM327785 JGE327766:JGI327785 JQA327766:JQE327785 JZW327766:KAA327785 KJS327766:KJW327785 KTO327766:KTS327785 LDK327766:LDO327785 LNG327766:LNK327785 LXC327766:LXG327785 MGY327766:MHC327785 MQU327766:MQY327785 NAQ327766:NAU327785 NKM327766:NKQ327785 NUI327766:NUM327785 OEE327766:OEI327785 OOA327766:OOE327785 OXW327766:OYA327785 PHS327766:PHW327785 PRO327766:PRS327785 QBK327766:QBO327785 QLG327766:QLK327785 QVC327766:QVG327785 REY327766:RFC327785 ROU327766:ROY327785 RYQ327766:RYU327785 SIM327766:SIQ327785 SSI327766:SSM327785 TCE327766:TCI327785 TMA327766:TME327785 TVW327766:TWA327785 UFS327766:UFW327785 UPO327766:UPS327785 UZK327766:UZO327785 VJG327766:VJK327785 VTC327766:VTG327785 WCY327766:WDC327785 WMU327766:WMY327785 WWQ327766:WWU327785 KE393302:KI393321 UA393302:UE393321 ADW393302:AEA393321 ANS393302:ANW393321 AXO393302:AXS393321 BHK393302:BHO393321 BRG393302:BRK393321 CBC393302:CBG393321 CKY393302:CLC393321 CUU393302:CUY393321 DEQ393302:DEU393321 DOM393302:DOQ393321 DYI393302:DYM393321 EIE393302:EII393321 ESA393302:ESE393321 FBW393302:FCA393321 FLS393302:FLW393321 FVO393302:FVS393321 GFK393302:GFO393321 GPG393302:GPK393321 GZC393302:GZG393321 HIY393302:HJC393321 HSU393302:HSY393321 ICQ393302:ICU393321 IMM393302:IMQ393321 IWI393302:IWM393321 JGE393302:JGI393321 JQA393302:JQE393321 JZW393302:KAA393321 KJS393302:KJW393321 KTO393302:KTS393321 LDK393302:LDO393321 LNG393302:LNK393321 LXC393302:LXG393321 MGY393302:MHC393321 MQU393302:MQY393321 NAQ393302:NAU393321 NKM393302:NKQ393321 NUI393302:NUM393321 OEE393302:OEI393321 OOA393302:OOE393321 OXW393302:OYA393321 PHS393302:PHW393321 PRO393302:PRS393321 QBK393302:QBO393321 QLG393302:QLK393321 QVC393302:QVG393321 REY393302:RFC393321 ROU393302:ROY393321 RYQ393302:RYU393321 SIM393302:SIQ393321 SSI393302:SSM393321 TCE393302:TCI393321 TMA393302:TME393321 TVW393302:TWA393321 UFS393302:UFW393321 UPO393302:UPS393321 UZK393302:UZO393321 VJG393302:VJK393321 VTC393302:VTG393321 WCY393302:WDC393321 WMU393302:WMY393321 WWQ393302:WWU393321 KE458838:KI458857 UA458838:UE458857 ADW458838:AEA458857 ANS458838:ANW458857 AXO458838:AXS458857 BHK458838:BHO458857 BRG458838:BRK458857 CBC458838:CBG458857 CKY458838:CLC458857 CUU458838:CUY458857 DEQ458838:DEU458857 DOM458838:DOQ458857 DYI458838:DYM458857 EIE458838:EII458857 ESA458838:ESE458857 FBW458838:FCA458857 FLS458838:FLW458857 FVO458838:FVS458857 GFK458838:GFO458857 GPG458838:GPK458857 GZC458838:GZG458857 HIY458838:HJC458857 HSU458838:HSY458857 ICQ458838:ICU458857 IMM458838:IMQ458857 IWI458838:IWM458857 JGE458838:JGI458857 JQA458838:JQE458857 JZW458838:KAA458857 KJS458838:KJW458857 KTO458838:KTS458857 LDK458838:LDO458857 LNG458838:LNK458857 LXC458838:LXG458857 MGY458838:MHC458857 MQU458838:MQY458857 NAQ458838:NAU458857 NKM458838:NKQ458857 NUI458838:NUM458857 OEE458838:OEI458857 OOA458838:OOE458857 OXW458838:OYA458857 PHS458838:PHW458857 PRO458838:PRS458857 QBK458838:QBO458857 QLG458838:QLK458857 QVC458838:QVG458857 REY458838:RFC458857 ROU458838:ROY458857 RYQ458838:RYU458857 SIM458838:SIQ458857 SSI458838:SSM458857 TCE458838:TCI458857 TMA458838:TME458857 TVW458838:TWA458857 UFS458838:UFW458857 UPO458838:UPS458857 UZK458838:UZO458857 VJG458838:VJK458857 VTC458838:VTG458857 WCY458838:WDC458857 WMU458838:WMY458857 WWQ458838:WWU458857 KE524374:KI524393 UA524374:UE524393 ADW524374:AEA524393 ANS524374:ANW524393 AXO524374:AXS524393 BHK524374:BHO524393 BRG524374:BRK524393 CBC524374:CBG524393 CKY524374:CLC524393 CUU524374:CUY524393 DEQ524374:DEU524393 DOM524374:DOQ524393 DYI524374:DYM524393 EIE524374:EII524393 ESA524374:ESE524393 FBW524374:FCA524393 FLS524374:FLW524393 FVO524374:FVS524393 GFK524374:GFO524393 GPG524374:GPK524393 GZC524374:GZG524393 HIY524374:HJC524393 HSU524374:HSY524393 ICQ524374:ICU524393 IMM524374:IMQ524393 IWI524374:IWM524393 JGE524374:JGI524393 JQA524374:JQE524393 JZW524374:KAA524393 KJS524374:KJW524393 KTO524374:KTS524393 LDK524374:LDO524393 LNG524374:LNK524393 LXC524374:LXG524393 MGY524374:MHC524393 MQU524374:MQY524393 NAQ524374:NAU524393 NKM524374:NKQ524393 NUI524374:NUM524393 OEE524374:OEI524393 OOA524374:OOE524393 OXW524374:OYA524393 PHS524374:PHW524393 PRO524374:PRS524393 QBK524374:QBO524393 QLG524374:QLK524393 QVC524374:QVG524393 REY524374:RFC524393 ROU524374:ROY524393 RYQ524374:RYU524393 SIM524374:SIQ524393 SSI524374:SSM524393 TCE524374:TCI524393 TMA524374:TME524393 TVW524374:TWA524393 UFS524374:UFW524393 UPO524374:UPS524393 UZK524374:UZO524393 VJG524374:VJK524393 VTC524374:VTG524393 WCY524374:WDC524393 WMU524374:WMY524393 WWQ524374:WWU524393 KE589910:KI589929 UA589910:UE589929 ADW589910:AEA589929 ANS589910:ANW589929 AXO589910:AXS589929 BHK589910:BHO589929 BRG589910:BRK589929 CBC589910:CBG589929 CKY589910:CLC589929 CUU589910:CUY589929 DEQ589910:DEU589929 DOM589910:DOQ589929 DYI589910:DYM589929 EIE589910:EII589929 ESA589910:ESE589929 FBW589910:FCA589929 FLS589910:FLW589929 FVO589910:FVS589929 GFK589910:GFO589929 GPG589910:GPK589929 GZC589910:GZG589929 HIY589910:HJC589929 HSU589910:HSY589929 ICQ589910:ICU589929 IMM589910:IMQ589929 IWI589910:IWM589929 JGE589910:JGI589929 JQA589910:JQE589929 JZW589910:KAA589929 KJS589910:KJW589929 KTO589910:KTS589929 LDK589910:LDO589929 LNG589910:LNK589929 LXC589910:LXG589929 MGY589910:MHC589929 MQU589910:MQY589929 NAQ589910:NAU589929 NKM589910:NKQ589929 NUI589910:NUM589929 OEE589910:OEI589929 OOA589910:OOE589929 OXW589910:OYA589929 PHS589910:PHW589929 PRO589910:PRS589929 QBK589910:QBO589929 QLG589910:QLK589929 QVC589910:QVG589929 REY589910:RFC589929 ROU589910:ROY589929 RYQ589910:RYU589929 SIM589910:SIQ589929 SSI589910:SSM589929 TCE589910:TCI589929 TMA589910:TME589929 TVW589910:TWA589929 UFS589910:UFW589929 UPO589910:UPS589929 UZK589910:UZO589929 VJG589910:VJK589929 VTC589910:VTG589929 WCY589910:WDC589929 WMU589910:WMY589929 WWQ589910:WWU589929 KE655446:KI655465 UA655446:UE655465 ADW655446:AEA655465 ANS655446:ANW655465 AXO655446:AXS655465 BHK655446:BHO655465 BRG655446:BRK655465 CBC655446:CBG655465 CKY655446:CLC655465 CUU655446:CUY655465 DEQ655446:DEU655465 DOM655446:DOQ655465 DYI655446:DYM655465 EIE655446:EII655465 ESA655446:ESE655465 FBW655446:FCA655465 FLS655446:FLW655465 FVO655446:FVS655465 GFK655446:GFO655465 GPG655446:GPK655465 GZC655446:GZG655465 HIY655446:HJC655465 HSU655446:HSY655465 ICQ655446:ICU655465 IMM655446:IMQ655465 IWI655446:IWM655465 JGE655446:JGI655465 JQA655446:JQE655465 JZW655446:KAA655465 KJS655446:KJW655465 KTO655446:KTS655465 LDK655446:LDO655465 LNG655446:LNK655465 LXC655446:LXG655465 MGY655446:MHC655465 MQU655446:MQY655465 NAQ655446:NAU655465 NKM655446:NKQ655465 NUI655446:NUM655465 OEE655446:OEI655465 OOA655446:OOE655465 OXW655446:OYA655465 PHS655446:PHW655465 PRO655446:PRS655465 QBK655446:QBO655465 QLG655446:QLK655465 QVC655446:QVG655465 REY655446:RFC655465 ROU655446:ROY655465 RYQ655446:RYU655465 SIM655446:SIQ655465 SSI655446:SSM655465 TCE655446:TCI655465 TMA655446:TME655465 TVW655446:TWA655465 UFS655446:UFW655465 UPO655446:UPS655465 UZK655446:UZO655465 VJG655446:VJK655465 VTC655446:VTG655465 WCY655446:WDC655465 WMU655446:WMY655465 WWQ655446:WWU655465 KE720982:KI721001 UA720982:UE721001 ADW720982:AEA721001 ANS720982:ANW721001 AXO720982:AXS721001 BHK720982:BHO721001 BRG720982:BRK721001 CBC720982:CBG721001 CKY720982:CLC721001 CUU720982:CUY721001 DEQ720982:DEU721001 DOM720982:DOQ721001 DYI720982:DYM721001 EIE720982:EII721001 ESA720982:ESE721001 FBW720982:FCA721001 FLS720982:FLW721001 FVO720982:FVS721001 GFK720982:GFO721001 GPG720982:GPK721001 GZC720982:GZG721001 HIY720982:HJC721001 HSU720982:HSY721001 ICQ720982:ICU721001 IMM720982:IMQ721001 IWI720982:IWM721001 JGE720982:JGI721001 JQA720982:JQE721001 JZW720982:KAA721001 KJS720982:KJW721001 KTO720982:KTS721001 LDK720982:LDO721001 LNG720982:LNK721001 LXC720982:LXG721001 MGY720982:MHC721001 MQU720982:MQY721001 NAQ720982:NAU721001 NKM720982:NKQ721001 NUI720982:NUM721001 OEE720982:OEI721001 OOA720982:OOE721001 OXW720982:OYA721001 PHS720982:PHW721001 PRO720982:PRS721001 QBK720982:QBO721001 QLG720982:QLK721001 QVC720982:QVG721001 REY720982:RFC721001 ROU720982:ROY721001 RYQ720982:RYU721001 SIM720982:SIQ721001 SSI720982:SSM721001 TCE720982:TCI721001 TMA720982:TME721001 TVW720982:TWA721001 UFS720982:UFW721001 UPO720982:UPS721001 UZK720982:UZO721001 VJG720982:VJK721001 VTC720982:VTG721001 WCY720982:WDC721001 WMU720982:WMY721001 WWQ720982:WWU721001 KE786518:KI786537 UA786518:UE786537 ADW786518:AEA786537 ANS786518:ANW786537 AXO786518:AXS786537 BHK786518:BHO786537 BRG786518:BRK786537 CBC786518:CBG786537 CKY786518:CLC786537 CUU786518:CUY786537 DEQ786518:DEU786537 DOM786518:DOQ786537 DYI786518:DYM786537 EIE786518:EII786537 ESA786518:ESE786537 FBW786518:FCA786537 FLS786518:FLW786537 FVO786518:FVS786537 GFK786518:GFO786537 GPG786518:GPK786537 GZC786518:GZG786537 HIY786518:HJC786537 HSU786518:HSY786537 ICQ786518:ICU786537 IMM786518:IMQ786537 IWI786518:IWM786537 JGE786518:JGI786537 JQA786518:JQE786537 JZW786518:KAA786537 KJS786518:KJW786537 KTO786518:KTS786537 LDK786518:LDO786537 LNG786518:LNK786537 LXC786518:LXG786537 MGY786518:MHC786537 MQU786518:MQY786537 NAQ786518:NAU786537 NKM786518:NKQ786537 NUI786518:NUM786537 OEE786518:OEI786537 OOA786518:OOE786537 OXW786518:OYA786537 PHS786518:PHW786537 PRO786518:PRS786537 QBK786518:QBO786537 QLG786518:QLK786537 QVC786518:QVG786537 REY786518:RFC786537 ROU786518:ROY786537 RYQ786518:RYU786537 SIM786518:SIQ786537 SSI786518:SSM786537 TCE786518:TCI786537 TMA786518:TME786537 TVW786518:TWA786537 UFS786518:UFW786537 UPO786518:UPS786537 UZK786518:UZO786537 VJG786518:VJK786537 VTC786518:VTG786537 WCY786518:WDC786537 WMU786518:WMY786537 WWQ786518:WWU786537 KE852054:KI852073 UA852054:UE852073 ADW852054:AEA852073 ANS852054:ANW852073 AXO852054:AXS852073 BHK852054:BHO852073 BRG852054:BRK852073 CBC852054:CBG852073 CKY852054:CLC852073 CUU852054:CUY852073 DEQ852054:DEU852073 DOM852054:DOQ852073 DYI852054:DYM852073 EIE852054:EII852073 ESA852054:ESE852073 FBW852054:FCA852073 FLS852054:FLW852073 FVO852054:FVS852073 GFK852054:GFO852073 GPG852054:GPK852073 GZC852054:GZG852073 HIY852054:HJC852073 HSU852054:HSY852073 ICQ852054:ICU852073 IMM852054:IMQ852073 IWI852054:IWM852073 JGE852054:JGI852073 JQA852054:JQE852073 JZW852054:KAA852073 KJS852054:KJW852073 KTO852054:KTS852073 LDK852054:LDO852073 LNG852054:LNK852073 LXC852054:LXG852073 MGY852054:MHC852073 MQU852054:MQY852073 NAQ852054:NAU852073 NKM852054:NKQ852073 NUI852054:NUM852073 OEE852054:OEI852073 OOA852054:OOE852073 OXW852054:OYA852073 PHS852054:PHW852073 PRO852054:PRS852073 QBK852054:QBO852073 QLG852054:QLK852073 QVC852054:QVG852073 REY852054:RFC852073 ROU852054:ROY852073 RYQ852054:RYU852073 SIM852054:SIQ852073 SSI852054:SSM852073 TCE852054:TCI852073 TMA852054:TME852073 TVW852054:TWA852073 UFS852054:UFW852073 UPO852054:UPS852073 UZK852054:UZO852073 VJG852054:VJK852073 VTC852054:VTG852073 WCY852054:WDC852073 WMU852054:WMY852073 WWQ852054:WWU852073 KE917590:KI917609 UA917590:UE917609 ADW917590:AEA917609 ANS917590:ANW917609 AXO917590:AXS917609 BHK917590:BHO917609 BRG917590:BRK917609 CBC917590:CBG917609 CKY917590:CLC917609 CUU917590:CUY917609 DEQ917590:DEU917609 DOM917590:DOQ917609 DYI917590:DYM917609 EIE917590:EII917609 ESA917590:ESE917609 FBW917590:FCA917609 FLS917590:FLW917609 FVO917590:FVS917609 GFK917590:GFO917609 GPG917590:GPK917609 GZC917590:GZG917609 HIY917590:HJC917609 HSU917590:HSY917609 ICQ917590:ICU917609 IMM917590:IMQ917609 IWI917590:IWM917609 JGE917590:JGI917609 JQA917590:JQE917609 JZW917590:KAA917609 KJS917590:KJW917609 KTO917590:KTS917609 LDK917590:LDO917609 LNG917590:LNK917609 LXC917590:LXG917609 MGY917590:MHC917609 MQU917590:MQY917609 NAQ917590:NAU917609 NKM917590:NKQ917609 NUI917590:NUM917609 OEE917590:OEI917609 OOA917590:OOE917609 OXW917590:OYA917609 PHS917590:PHW917609 PRO917590:PRS917609 QBK917590:QBO917609 QLG917590:QLK917609 QVC917590:QVG917609 REY917590:RFC917609 ROU917590:ROY917609 RYQ917590:RYU917609 SIM917590:SIQ917609 SSI917590:SSM917609 TCE917590:TCI917609 TMA917590:TME917609 TVW917590:TWA917609 UFS917590:UFW917609 UPO917590:UPS917609 UZK917590:UZO917609 VJG917590:VJK917609 VTC917590:VTG917609 WCY917590:WDC917609 WMU917590:WMY917609 WWQ917590:WWU917609 KE983126:KI983145 UA983126:UE983145 ADW983126:AEA983145 ANS983126:ANW983145 AXO983126:AXS983145 BHK983126:BHO983145 BRG983126:BRK983145 CBC983126:CBG983145 CKY983126:CLC983145 CUU983126:CUY983145 DEQ983126:DEU983145 DOM983126:DOQ983145 DYI983126:DYM983145 EIE983126:EII983145 ESA983126:ESE983145 FBW983126:FCA983145 FLS983126:FLW983145 FVO983126:FVS983145 GFK983126:GFO983145 GPG983126:GPK983145 GZC983126:GZG983145 HIY983126:HJC983145 HSU983126:HSY983145 ICQ983126:ICU983145 IMM983126:IMQ983145 IWI983126:IWM983145 JGE983126:JGI983145 JQA983126:JQE983145 JZW983126:KAA983145 KJS983126:KJW983145 KTO983126:KTS983145 LDK983126:LDO983145 LNG983126:LNK983145 LXC983126:LXG983145 MGY983126:MHC983145 MQU983126:MQY983145 NAQ983126:NAU983145 NKM983126:NKQ983145 NUI983126:NUM983145 OEE983126:OEI983145 OOA983126:OOE983145 OXW983126:OYA983145 PHS983126:PHW983145 PRO983126:PRS983145 QBK983126:QBO983145 QLG983126:QLK983145 QVC983126:QVG983145 REY983126:RFC983145 ROU983126:ROY983145 RYQ983126:RYU983145 SIM983126:SIQ983145 SSI983126:SSM983145 TCE983126:TCI983145 TMA983126:TME983145 TVW983126:TWA983145 UFS983126:UFW983145 UPO983126:UPS983145 UZK983126:UZO983145 VJG983126:VJK983145 VTC983126:VTG983145 WCY983126:WDC983145 WMU983126:WMY983145 U131158:W131177 U65622:W65641 U983126:W983145 U917590:W917609 U852054:W852073 U786518:W786537 U720982:W721001 U655446:W655465 U589910:W589929 U524374:W524393 U458838:W458857 U393302:W393321 U327766:W327785 U262230:W262249 WMT6:WMX105 WCX6:WDB105 VTB6:VTF105 VJF6:VJJ105 UZJ6:UZN105 UPN6:UPR105 UFR6:UFV105 TVV6:TVZ105 TLZ6:TMD105 TCD6:TCH105 SSH6:SSL105 SIL6:SIP105 RYP6:RYT105 ROT6:ROX105 REX6:RFB105 QVB6:QVF105 QLF6:QLJ105 QBJ6:QBN105 PRN6:PRR105 PHR6:PHV105 OXV6:OXZ105 ONZ6:OOD105 OED6:OEH105 NUH6:NUL105 NKL6:NKP105 NAP6:NAT105 MQT6:MQX105 MGX6:MHB105 LXB6:LXF105 LNF6:LNJ105 LDJ6:LDN105 KTN6:KTR105 KJR6:KJV105 JZV6:JZZ105 JPZ6:JQD105 JGD6:JGH105 IWH6:IWL105 IML6:IMP105 ICP6:ICT105 HST6:HSX105 HIX6:HJB105 GZB6:GZF105 GPF6:GPJ105 GFJ6:GFN105 FVN6:FVR105 FLR6:FLV105 FBV6:FBZ105 ERZ6:ESD105 EID6:EIH105 DYH6:DYL105 DOL6:DOP105 DEP6:DET105 CUT6:CUX105 CKX6:CLB105 CBB6:CBF105 BRF6:BRJ105 BHJ6:BHN105 AXN6:AXR105 ANR6:ANV105 ADV6:ADZ105 TZ6:UD105 V6:W105 KD6:KH105 WWP6:WWT105 AO196694:AO196713 AO131158:AO131177 AO65622:AO65641 AO983126:AO983145 AO917590:AO917609 AO852054:AO852073 AO786518:AO786537 AO720982:AO721001 AO655446:AO655465 AO589910:AO589929 AO524374:AO524393 AO458838:AO458857 AO393302:AO393321 AO327766:AO327785 AO262230:AO262249" xr:uid="{00000000-0002-0000-0800-000000000000}">
      <formula1>"□,■"</formula1>
    </dataValidation>
    <dataValidation type="list" showInputMessage="1" showErrorMessage="1" sqref="U6:U105 AO6:AO105" xr:uid="{00000000-0002-0000-0800-000001000000}">
      <formula1>"該当なし,はり,傾斜屋根,その他"</formula1>
    </dataValidation>
  </dataValidations>
  <pageMargins left="0.31496062992125984" right="0.31496062992125984" top="0.47244094488188981" bottom="0.39370078740157483" header="0.31496062992125984" footer="0.19685039370078741"/>
  <pageSetup paperSize="9" scale="86" fitToHeight="0" orientation="landscape" blackAndWhite="1" r:id="rId1"/>
  <headerFooter alignWithMargins="0">
    <oddFooter xml:space="preserve">&amp;R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IZ134"/>
  <sheetViews>
    <sheetView tabSelected="1" view="pageBreakPreview" zoomScale="154" zoomScaleNormal="85" zoomScaleSheetLayoutView="154" workbookViewId="0">
      <selection activeCell="M7" sqref="M7"/>
    </sheetView>
  </sheetViews>
  <sheetFormatPr defaultColWidth="2.625" defaultRowHeight="13.5" customHeight="1" outlineLevelCol="1"/>
  <cols>
    <col min="1" max="9" width="2.625" style="227" customWidth="1"/>
    <col min="10" max="23" width="2.625" style="227" customWidth="1" outlineLevel="1"/>
    <col min="24" max="24" width="2.75" style="227" customWidth="1" outlineLevel="1"/>
    <col min="25" max="126" width="2.625" style="227" customWidth="1"/>
    <col min="127" max="128" width="3.75" style="227" bestFit="1" customWidth="1"/>
    <col min="129" max="133" width="2.625" style="227" customWidth="1"/>
    <col min="134" max="140" width="3.75" style="227" bestFit="1" customWidth="1"/>
    <col min="141" max="142" width="2.625" style="227" customWidth="1"/>
    <col min="143" max="145" width="3.75" style="227" bestFit="1" customWidth="1"/>
    <col min="146" max="146" width="2.75" style="227" customWidth="1"/>
    <col min="147" max="161" width="3.75" style="227" bestFit="1" customWidth="1"/>
    <col min="162" max="181" width="2.625" style="227" customWidth="1"/>
    <col min="182" max="192" width="2.625" style="227" hidden="1" customWidth="1"/>
    <col min="193" max="195" width="2.625" style="227"/>
    <col min="196" max="196" width="19" style="227" hidden="1" customWidth="1"/>
    <col min="197" max="197" width="21.875" style="227" hidden="1" customWidth="1"/>
    <col min="198" max="201" width="4.5" style="227" hidden="1" customWidth="1"/>
    <col min="202" max="237" width="2.625" style="227" hidden="1" customWidth="1"/>
    <col min="238" max="242" width="2.625" style="228" hidden="1" customWidth="1"/>
    <col min="243" max="243" width="5.5" style="227" customWidth="1"/>
    <col min="244" max="245" width="2.625" style="227" customWidth="1"/>
    <col min="246" max="246" width="5.5" style="227" customWidth="1"/>
    <col min="247" max="254" width="2.625" style="227" customWidth="1"/>
    <col min="255" max="16384" width="2.625" style="227"/>
  </cols>
  <sheetData>
    <row r="1" spans="1:247" ht="10.5">
      <c r="FZ1" s="230"/>
      <c r="GA1" s="230"/>
      <c r="GB1" s="230"/>
      <c r="GN1" s="231"/>
      <c r="GO1" s="231"/>
      <c r="GP1" s="231"/>
      <c r="GQ1" s="231"/>
      <c r="GR1" s="231"/>
      <c r="GS1" s="231"/>
      <c r="GU1" s="228"/>
      <c r="HH1" s="229"/>
      <c r="HI1" s="229"/>
      <c r="HJ1" s="229"/>
      <c r="HK1" s="229"/>
      <c r="HL1" s="229"/>
      <c r="HM1" s="229"/>
      <c r="HN1" s="229"/>
      <c r="HO1" s="229"/>
      <c r="HP1" s="229"/>
      <c r="HQ1" s="229"/>
      <c r="HR1" s="229"/>
      <c r="HS1" s="229"/>
      <c r="HT1" s="229"/>
      <c r="HV1" s="229"/>
      <c r="HW1" s="229"/>
      <c r="HX1" s="229"/>
      <c r="HY1" s="229"/>
      <c r="ID1" s="230"/>
      <c r="IE1" s="230"/>
      <c r="IF1" s="230"/>
      <c r="IG1" s="230"/>
      <c r="IH1" s="230"/>
    </row>
    <row r="2" spans="1:247" ht="17.25">
      <c r="F2" s="1437" t="s">
        <v>186</v>
      </c>
      <c r="G2" s="1437"/>
      <c r="H2" s="571" t="s">
        <v>636</v>
      </c>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c r="AI2" s="572"/>
      <c r="AJ2" s="572"/>
      <c r="AK2" s="572"/>
      <c r="AL2" s="572"/>
      <c r="AM2" s="572"/>
      <c r="AN2" s="572"/>
      <c r="AO2" s="572"/>
      <c r="AP2" s="572"/>
      <c r="AQ2" s="572"/>
      <c r="AR2" s="572"/>
      <c r="DN2" s="229"/>
      <c r="DO2" s="229"/>
      <c r="DP2" s="229"/>
      <c r="DQ2" s="229"/>
      <c r="DZ2" s="229"/>
      <c r="EA2" s="229"/>
      <c r="EB2" s="229"/>
      <c r="EC2" s="229"/>
      <c r="EO2" s="312"/>
      <c r="FM2" s="538" t="s">
        <v>750</v>
      </c>
      <c r="FQ2" s="230"/>
      <c r="FR2" s="230"/>
      <c r="FS2" s="230"/>
      <c r="FT2" s="230"/>
      <c r="FU2" s="230"/>
      <c r="FV2" s="230"/>
      <c r="FW2" s="230"/>
      <c r="FX2" s="230"/>
      <c r="FY2" s="230"/>
      <c r="FZ2" s="230"/>
      <c r="GA2" s="230"/>
      <c r="GB2" s="230"/>
      <c r="GU2" s="572"/>
      <c r="GV2" s="572"/>
      <c r="GW2" s="572"/>
      <c r="GX2" s="572"/>
      <c r="HH2" s="229"/>
      <c r="HI2" s="229"/>
      <c r="HJ2" s="229"/>
      <c r="HK2" s="229"/>
      <c r="HL2" s="229"/>
      <c r="HM2" s="229"/>
      <c r="HN2" s="229"/>
      <c r="HO2" s="229"/>
      <c r="HP2" s="229"/>
      <c r="HQ2" s="229"/>
      <c r="HR2" s="229"/>
      <c r="HS2" s="229"/>
      <c r="HT2" s="229"/>
      <c r="HV2" s="229"/>
      <c r="HW2" s="229"/>
      <c r="HX2" s="229"/>
      <c r="HY2" s="229"/>
      <c r="ID2" s="230"/>
      <c r="IE2" s="230"/>
      <c r="IF2" s="230"/>
      <c r="IG2" s="230"/>
      <c r="IH2" s="230"/>
    </row>
    <row r="3" spans="1:247" ht="10.5">
      <c r="G3" s="229"/>
      <c r="H3" s="232"/>
      <c r="I3" s="233"/>
      <c r="J3" s="233"/>
      <c r="K3" s="233"/>
      <c r="L3" s="233"/>
      <c r="M3" s="233"/>
      <c r="N3" s="233"/>
      <c r="O3" s="233"/>
      <c r="P3" s="233"/>
      <c r="Q3" s="233"/>
      <c r="R3" s="233"/>
      <c r="S3" s="233"/>
      <c r="T3" s="233"/>
      <c r="U3" s="233"/>
      <c r="V3" s="233"/>
      <c r="W3" s="233"/>
      <c r="X3" s="233"/>
      <c r="Y3" s="233"/>
      <c r="Z3" s="232"/>
      <c r="AA3" s="232"/>
      <c r="AB3" s="232"/>
      <c r="AC3" s="232"/>
      <c r="AD3" s="232"/>
      <c r="AE3" s="232"/>
      <c r="AF3" s="232"/>
      <c r="AG3" s="232"/>
      <c r="AH3" s="232"/>
      <c r="AI3" s="232"/>
      <c r="AJ3" s="232"/>
      <c r="AK3" s="232"/>
      <c r="AL3" s="232"/>
      <c r="AM3" s="232"/>
      <c r="AN3" s="232"/>
      <c r="AO3" s="232"/>
      <c r="AP3" s="232"/>
      <c r="AQ3" s="232"/>
      <c r="AR3" s="232"/>
      <c r="DN3" s="229"/>
      <c r="DO3" s="229"/>
      <c r="DP3" s="229"/>
      <c r="DQ3" s="229"/>
      <c r="DZ3" s="229"/>
      <c r="EA3" s="229"/>
      <c r="EB3" s="229"/>
      <c r="EC3" s="229"/>
      <c r="FQ3" s="230"/>
      <c r="FR3" s="230"/>
      <c r="FS3" s="230"/>
      <c r="FT3" s="230"/>
      <c r="FU3" s="230"/>
      <c r="FV3" s="230"/>
      <c r="FW3" s="230"/>
      <c r="FX3" s="230"/>
      <c r="FY3" s="230"/>
      <c r="FZ3" s="230"/>
      <c r="GA3" s="230"/>
      <c r="GB3" s="230"/>
      <c r="GU3" s="233"/>
      <c r="GV3" s="232"/>
      <c r="GW3" s="232"/>
      <c r="GX3" s="232"/>
      <c r="HH3" s="229"/>
      <c r="HI3" s="229"/>
      <c r="HJ3" s="229"/>
      <c r="HK3" s="229"/>
      <c r="HL3" s="229"/>
      <c r="HM3" s="229"/>
      <c r="HN3" s="229"/>
      <c r="HO3" s="229"/>
      <c r="HP3" s="229"/>
      <c r="HQ3" s="229"/>
      <c r="HR3" s="229"/>
      <c r="HS3" s="229"/>
      <c r="HT3" s="229"/>
      <c r="HV3" s="229"/>
      <c r="HW3" s="229"/>
      <c r="HX3" s="229"/>
      <c r="HY3" s="229"/>
      <c r="ID3" s="230"/>
      <c r="IE3" s="230"/>
      <c r="IF3" s="230"/>
      <c r="IG3" s="230"/>
      <c r="IH3" s="230"/>
    </row>
    <row r="4" spans="1:247">
      <c r="A4" s="234" t="s">
        <v>187</v>
      </c>
      <c r="I4" s="230"/>
      <c r="J4" s="230"/>
      <c r="K4" s="230"/>
      <c r="L4" s="230"/>
      <c r="M4" s="230"/>
      <c r="N4" s="230"/>
      <c r="O4" s="230"/>
      <c r="P4" s="230"/>
      <c r="Q4" s="230"/>
      <c r="R4" s="230"/>
      <c r="S4" s="230"/>
      <c r="T4" s="230"/>
      <c r="U4" s="230"/>
      <c r="V4" s="230"/>
      <c r="W4" s="230"/>
      <c r="X4" s="230"/>
      <c r="Y4" s="230"/>
      <c r="DN4" s="229"/>
      <c r="DO4" s="229"/>
      <c r="DP4" s="229"/>
      <c r="DQ4" s="229"/>
      <c r="DZ4" s="229"/>
      <c r="EA4" s="229"/>
      <c r="EB4" s="229"/>
      <c r="EC4" s="229"/>
      <c r="GU4" s="230"/>
      <c r="HH4" s="229"/>
      <c r="HI4" s="229"/>
      <c r="HJ4" s="229"/>
      <c r="HK4" s="229"/>
      <c r="HL4" s="229"/>
      <c r="HM4" s="229"/>
      <c r="HN4" s="229"/>
      <c r="HO4" s="229"/>
      <c r="HP4" s="229"/>
      <c r="HQ4" s="229"/>
      <c r="HR4" s="229"/>
      <c r="HS4" s="229"/>
      <c r="HT4" s="229"/>
      <c r="HV4" s="229"/>
      <c r="HW4" s="229"/>
      <c r="HX4" s="229"/>
      <c r="HY4" s="229"/>
      <c r="ID4" s="230"/>
      <c r="IE4" s="230"/>
      <c r="IF4" s="230"/>
      <c r="IG4" s="230"/>
      <c r="IH4" s="230"/>
    </row>
    <row r="5" spans="1:247" ht="10.5">
      <c r="A5" s="235"/>
      <c r="B5" s="236"/>
      <c r="C5" s="236"/>
      <c r="D5" s="236"/>
      <c r="E5" s="236"/>
      <c r="F5" s="236"/>
      <c r="G5" s="236"/>
      <c r="H5" s="236"/>
      <c r="I5" s="237"/>
      <c r="J5" s="237"/>
      <c r="K5" s="237"/>
      <c r="L5" s="237"/>
      <c r="M5" s="237"/>
      <c r="N5" s="237"/>
      <c r="O5" s="237"/>
      <c r="P5" s="237"/>
      <c r="Q5" s="237"/>
      <c r="R5" s="237"/>
      <c r="S5" s="237"/>
      <c r="T5" s="237"/>
      <c r="U5" s="237"/>
      <c r="V5" s="237"/>
      <c r="W5" s="237"/>
      <c r="X5" s="237"/>
      <c r="Y5" s="237"/>
      <c r="Z5" s="236"/>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c r="DM5" s="236"/>
      <c r="DN5" s="236"/>
      <c r="DO5" s="236"/>
      <c r="DP5" s="236"/>
      <c r="DQ5" s="236"/>
      <c r="DR5" s="236"/>
      <c r="DS5" s="236"/>
      <c r="DT5" s="236"/>
      <c r="DU5" s="236"/>
      <c r="DV5" s="236"/>
      <c r="DW5" s="236"/>
      <c r="DX5" s="236"/>
      <c r="DY5" s="236"/>
      <c r="DZ5" s="236"/>
      <c r="EA5" s="236"/>
      <c r="EB5" s="236"/>
      <c r="EC5" s="236"/>
      <c r="ED5" s="236"/>
      <c r="EE5" s="236"/>
      <c r="EF5" s="236"/>
      <c r="EG5" s="236"/>
      <c r="EH5" s="236"/>
      <c r="EI5" s="236"/>
      <c r="EJ5" s="236"/>
      <c r="EK5" s="236"/>
      <c r="EL5" s="236"/>
      <c r="EM5" s="236"/>
      <c r="EN5" s="236"/>
      <c r="EO5" s="236"/>
      <c r="EP5" s="236"/>
      <c r="EQ5" s="236"/>
      <c r="ER5" s="236"/>
      <c r="ES5" s="236"/>
      <c r="ET5" s="236"/>
      <c r="EU5" s="236"/>
      <c r="EV5" s="236"/>
      <c r="EW5" s="236"/>
      <c r="EX5" s="236"/>
      <c r="EY5" s="236"/>
      <c r="EZ5" s="236"/>
      <c r="FA5" s="236"/>
      <c r="FB5" s="236"/>
      <c r="FC5" s="236"/>
      <c r="FD5" s="236"/>
      <c r="FE5" s="236"/>
      <c r="FF5" s="236"/>
      <c r="FG5" s="236"/>
      <c r="FH5" s="236"/>
      <c r="FI5" s="236"/>
      <c r="FJ5" s="236"/>
      <c r="FK5" s="236"/>
      <c r="FL5" s="236"/>
      <c r="FM5" s="236"/>
      <c r="FN5" s="238"/>
      <c r="GC5" s="230"/>
      <c r="GD5" s="230"/>
      <c r="GE5" s="230"/>
      <c r="GF5" s="230"/>
      <c r="GG5" s="230"/>
      <c r="GH5" s="230"/>
      <c r="GI5" s="230"/>
      <c r="GJ5" s="230"/>
      <c r="GK5" s="230"/>
      <c r="GL5" s="230"/>
      <c r="GM5" s="230"/>
      <c r="GN5" s="230"/>
      <c r="GO5" s="230"/>
      <c r="GP5" s="230"/>
      <c r="GQ5" s="230"/>
      <c r="GR5" s="230"/>
      <c r="GU5" s="237"/>
      <c r="GV5" s="236"/>
      <c r="GW5" s="236"/>
      <c r="GX5" s="236"/>
      <c r="GY5" s="236"/>
      <c r="GZ5" s="236"/>
      <c r="HA5" s="236"/>
      <c r="HB5" s="236"/>
      <c r="HC5" s="236"/>
      <c r="HD5" s="236"/>
      <c r="HE5" s="236"/>
      <c r="HF5" s="236"/>
      <c r="HG5" s="236"/>
      <c r="HH5" s="236"/>
      <c r="HI5" s="236"/>
      <c r="HJ5" s="236"/>
      <c r="HK5" s="236"/>
      <c r="HL5" s="236"/>
      <c r="HM5" s="236"/>
      <c r="HN5" s="236"/>
      <c r="HO5" s="236"/>
      <c r="HP5" s="236"/>
      <c r="HQ5" s="236"/>
      <c r="HR5" s="236"/>
      <c r="HS5" s="236"/>
      <c r="HT5" s="236"/>
      <c r="HU5" s="236"/>
      <c r="HV5" s="236"/>
      <c r="HW5" s="236"/>
      <c r="HX5" s="236"/>
      <c r="HY5" s="236"/>
      <c r="HZ5" s="236"/>
      <c r="IA5" s="236"/>
      <c r="IB5" s="236"/>
      <c r="IC5" s="236"/>
      <c r="ID5" s="237"/>
      <c r="IE5" s="237"/>
      <c r="IF5" s="237"/>
      <c r="IG5" s="237"/>
      <c r="IH5" s="237"/>
    </row>
    <row r="6" spans="1:247" ht="10.5">
      <c r="A6" s="239"/>
      <c r="I6" s="240"/>
      <c r="J6" s="240"/>
      <c r="K6" s="240"/>
      <c r="L6" s="240"/>
      <c r="M6" s="240"/>
      <c r="N6" s="240"/>
      <c r="O6" s="240"/>
      <c r="P6" s="240"/>
      <c r="Q6" s="240"/>
      <c r="R6" s="240"/>
      <c r="S6" s="240"/>
      <c r="T6" s="240"/>
      <c r="U6" s="240"/>
      <c r="V6" s="240"/>
      <c r="W6" s="240"/>
      <c r="X6" s="240"/>
      <c r="Y6" s="241" t="s">
        <v>188</v>
      </c>
      <c r="Z6" s="243"/>
      <c r="AA6" s="244"/>
      <c r="AB6" s="244"/>
      <c r="AC6" s="244"/>
      <c r="AD6" s="244"/>
      <c r="AE6" s="244"/>
      <c r="AF6" s="236"/>
      <c r="AG6" s="236"/>
      <c r="AH6" s="244"/>
      <c r="AI6" s="244"/>
      <c r="AJ6" s="244"/>
      <c r="AK6" s="245"/>
      <c r="AM6" s="1438" t="s">
        <v>189</v>
      </c>
      <c r="AN6" s="1439"/>
      <c r="AO6" s="242" t="s">
        <v>190</v>
      </c>
      <c r="AP6" s="242"/>
      <c r="AQ6" s="242"/>
      <c r="AR6" s="242"/>
      <c r="AS6" s="242"/>
      <c r="AT6" s="243"/>
      <c r="AU6" s="243"/>
      <c r="AV6" s="242"/>
      <c r="AW6" s="242"/>
      <c r="AX6" s="242">
        <v>20</v>
      </c>
      <c r="AY6" s="242"/>
      <c r="AZ6" s="242"/>
      <c r="BA6" s="243"/>
      <c r="BB6" s="245"/>
      <c r="BE6" s="1438" t="s">
        <v>191</v>
      </c>
      <c r="BF6" s="1439"/>
      <c r="BG6" s="242" t="s">
        <v>192</v>
      </c>
      <c r="BH6" s="242"/>
      <c r="BI6" s="242"/>
      <c r="BJ6" s="242"/>
      <c r="BK6" s="242"/>
      <c r="BL6" s="246"/>
      <c r="BM6" s="247"/>
      <c r="BN6" s="247"/>
      <c r="BO6" s="247"/>
      <c r="BP6" s="247"/>
      <c r="BQ6" s="247"/>
      <c r="BR6" s="247"/>
      <c r="BS6" s="247"/>
      <c r="BT6" s="247"/>
      <c r="BU6" s="248"/>
      <c r="BX6" s="249">
        <v>2</v>
      </c>
      <c r="BY6" s="242" t="s">
        <v>193</v>
      </c>
      <c r="BZ6" s="243"/>
      <c r="CA6" s="242"/>
      <c r="CB6" s="243"/>
      <c r="CC6" s="243"/>
      <c r="CD6" s="244"/>
      <c r="CE6" s="244"/>
      <c r="CF6" s="244"/>
      <c r="CG6" s="244" t="s">
        <v>592</v>
      </c>
      <c r="CH6" s="244"/>
      <c r="CI6" s="244"/>
      <c r="CJ6" s="244"/>
      <c r="CK6" s="244"/>
      <c r="CL6" s="244"/>
      <c r="CM6" s="244"/>
      <c r="CN6" s="245"/>
      <c r="CP6" s="249">
        <v>4</v>
      </c>
      <c r="CQ6" s="242" t="s">
        <v>194</v>
      </c>
      <c r="CR6" s="243"/>
      <c r="CS6" s="243"/>
      <c r="CT6" s="242"/>
      <c r="CU6" s="243"/>
      <c r="CV6" s="244"/>
      <c r="CW6" s="244"/>
      <c r="CX6" s="244"/>
      <c r="CY6" s="244"/>
      <c r="CZ6" s="244"/>
      <c r="DA6" s="236"/>
      <c r="DB6" s="244"/>
      <c r="DC6" s="244"/>
      <c r="DD6" s="244"/>
      <c r="DE6" s="244"/>
      <c r="DF6" s="425" t="s">
        <v>593</v>
      </c>
      <c r="EN6" s="235" t="s">
        <v>751</v>
      </c>
      <c r="EO6" s="236"/>
      <c r="EP6" s="236"/>
      <c r="EQ6" s="236"/>
      <c r="ER6" s="236"/>
      <c r="ES6" s="236"/>
      <c r="ET6" s="236"/>
      <c r="EU6" s="236"/>
      <c r="EV6" s="236"/>
      <c r="EW6" s="236"/>
      <c r="EX6" s="236"/>
      <c r="EY6" s="236"/>
      <c r="EZ6" s="236"/>
      <c r="FA6" s="236"/>
      <c r="FB6" s="236"/>
      <c r="FC6" s="236"/>
      <c r="FD6" s="236"/>
      <c r="FE6" s="236"/>
      <c r="FF6" s="236"/>
      <c r="FG6" s="236"/>
      <c r="FH6" s="236"/>
      <c r="FI6" s="236"/>
      <c r="FJ6" s="236"/>
      <c r="FK6" s="236"/>
      <c r="FL6" s="238"/>
      <c r="FN6" s="250"/>
      <c r="GC6" s="230"/>
      <c r="GD6" s="230"/>
      <c r="GE6" s="230"/>
      <c r="GF6" s="230"/>
      <c r="GG6" s="230"/>
      <c r="GH6" s="230"/>
      <c r="GI6" s="230"/>
      <c r="GJ6" s="230"/>
      <c r="GK6" s="230"/>
      <c r="GL6" s="230"/>
      <c r="GM6" s="230"/>
      <c r="GN6" s="251" t="s">
        <v>195</v>
      </c>
      <c r="GO6" s="252" t="s">
        <v>196</v>
      </c>
      <c r="GP6" s="253">
        <v>2</v>
      </c>
      <c r="GU6" s="240"/>
      <c r="GV6" s="242"/>
      <c r="GW6" s="244"/>
      <c r="GX6" s="244"/>
      <c r="GY6" s="242"/>
      <c r="GZ6" s="243"/>
      <c r="HA6" s="243"/>
      <c r="HB6" s="247"/>
      <c r="HC6" s="243"/>
      <c r="HD6" s="244"/>
      <c r="HE6" s="244"/>
      <c r="HF6" s="244"/>
      <c r="HG6" s="244"/>
      <c r="IB6" s="236"/>
      <c r="IC6" s="236"/>
      <c r="ID6" s="237"/>
      <c r="IE6" s="237"/>
      <c r="IF6" s="237"/>
      <c r="IG6" s="237"/>
      <c r="IH6" s="237"/>
      <c r="IM6" s="230"/>
    </row>
    <row r="7" spans="1:247" ht="10.5" customHeight="1">
      <c r="A7" s="239"/>
      <c r="I7" s="240"/>
      <c r="J7" s="240"/>
      <c r="K7" s="240"/>
      <c r="L7" s="240"/>
      <c r="M7" s="240"/>
      <c r="N7" s="240"/>
      <c r="O7" s="240"/>
      <c r="P7" s="240"/>
      <c r="Q7" s="240"/>
      <c r="R7" s="240"/>
      <c r="S7" s="240"/>
      <c r="T7" s="240"/>
      <c r="U7" s="240"/>
      <c r="V7" s="240"/>
      <c r="W7" s="240"/>
      <c r="X7" s="240"/>
      <c r="Y7" s="259" t="s">
        <v>197</v>
      </c>
      <c r="Z7" s="267"/>
      <c r="AA7" s="254" t="s">
        <v>198</v>
      </c>
      <c r="AB7" s="254"/>
      <c r="AC7" s="255"/>
      <c r="AD7" s="255"/>
      <c r="AE7" s="256"/>
      <c r="AF7" s="257"/>
      <c r="AG7" s="257"/>
      <c r="AH7" s="258" t="s">
        <v>236</v>
      </c>
      <c r="AI7" s="1595" t="s">
        <v>71</v>
      </c>
      <c r="AJ7" s="1596"/>
      <c r="AK7" s="1597"/>
      <c r="AM7" s="259"/>
      <c r="AN7" s="254" t="s">
        <v>48</v>
      </c>
      <c r="AO7" s="260"/>
      <c r="AP7" s="254"/>
      <c r="AQ7" s="254"/>
      <c r="AR7" s="254"/>
      <c r="AS7" s="254"/>
      <c r="AT7" s="457" t="str">
        <f>IF(AU7="","□","■")</f>
        <v>□</v>
      </c>
      <c r="AU7" s="1601"/>
      <c r="AV7" s="1602"/>
      <c r="AW7" s="1602"/>
      <c r="AX7" s="1602"/>
      <c r="AY7" s="1602"/>
      <c r="AZ7" s="1602"/>
      <c r="BA7" s="262" t="s">
        <v>199</v>
      </c>
      <c r="BB7" s="263"/>
      <c r="BE7" s="1440" t="s">
        <v>200</v>
      </c>
      <c r="BF7" s="1441"/>
      <c r="BG7" s="264" t="s">
        <v>201</v>
      </c>
      <c r="BH7" s="264"/>
      <c r="BI7" s="264"/>
      <c r="BJ7" s="1444" t="s">
        <v>75</v>
      </c>
      <c r="BK7" s="1445"/>
      <c r="BL7" s="457" t="str">
        <f>IF(BM7="","□","■")</f>
        <v>□</v>
      </c>
      <c r="BM7" s="1612"/>
      <c r="BN7" s="1613"/>
      <c r="BO7" s="1613"/>
      <c r="BP7" s="1613"/>
      <c r="BQ7" s="1613"/>
      <c r="BR7" s="1613"/>
      <c r="BS7" s="1613"/>
      <c r="BT7" s="1613"/>
      <c r="BU7" s="1614"/>
      <c r="BX7" s="1446" t="s">
        <v>202</v>
      </c>
      <c r="BY7" s="1447"/>
      <c r="BZ7" s="265"/>
      <c r="CA7" s="254" t="s">
        <v>203</v>
      </c>
      <c r="CB7" s="254"/>
      <c r="CC7" s="254"/>
      <c r="CD7" s="254"/>
      <c r="CE7" s="266"/>
      <c r="CF7" s="266"/>
      <c r="CG7" s="266"/>
      <c r="CH7" s="266"/>
      <c r="CI7" s="266"/>
      <c r="CJ7" s="267"/>
      <c r="CK7" s="265" t="s">
        <v>204</v>
      </c>
      <c r="CL7" s="1586"/>
      <c r="CM7" s="1587"/>
      <c r="CN7" s="1588"/>
      <c r="CP7" s="1446" t="s">
        <v>205</v>
      </c>
      <c r="CQ7" s="1447"/>
      <c r="CR7" s="267" t="s">
        <v>206</v>
      </c>
      <c r="CS7" s="254"/>
      <c r="CT7" s="254"/>
      <c r="CU7" s="254"/>
      <c r="CV7" s="266"/>
      <c r="CW7" s="266"/>
      <c r="CX7" s="266"/>
      <c r="CY7" s="254"/>
      <c r="CZ7" s="254"/>
      <c r="DB7" s="254"/>
      <c r="DC7" s="265" t="s">
        <v>204</v>
      </c>
      <c r="DD7" s="1586"/>
      <c r="DE7" s="1587"/>
      <c r="DF7" s="1588"/>
      <c r="EN7" s="239" t="s">
        <v>752</v>
      </c>
      <c r="FL7" s="250"/>
      <c r="FN7" s="250"/>
      <c r="GC7" s="230"/>
      <c r="GD7" s="230"/>
      <c r="GE7" s="230"/>
      <c r="GF7" s="230"/>
      <c r="GG7" s="230"/>
      <c r="GH7" s="230"/>
      <c r="GI7" s="230"/>
      <c r="GJ7" s="230"/>
      <c r="GK7" s="230"/>
      <c r="GL7" s="230"/>
      <c r="GM7" s="230"/>
      <c r="GN7" s="268" t="s">
        <v>207</v>
      </c>
      <c r="GO7" s="269" t="s">
        <v>208</v>
      </c>
      <c r="GP7" s="270">
        <v>1</v>
      </c>
      <c r="GU7" s="240"/>
      <c r="GV7" s="267"/>
      <c r="GW7" s="267"/>
      <c r="GX7" s="581"/>
      <c r="GY7" s="254"/>
      <c r="GZ7" s="261"/>
      <c r="HA7" s="573"/>
      <c r="HB7" s="593"/>
      <c r="HC7" s="254"/>
      <c r="HD7" s="266"/>
      <c r="HE7" s="583"/>
      <c r="HF7" s="265"/>
      <c r="HG7" s="583"/>
      <c r="ID7" s="230"/>
      <c r="IE7" s="230"/>
      <c r="IF7" s="230"/>
      <c r="IG7" s="230"/>
      <c r="IH7" s="230"/>
      <c r="IM7" s="230"/>
    </row>
    <row r="8" spans="1:247" ht="10.5" customHeight="1">
      <c r="A8" s="239"/>
      <c r="I8" s="240"/>
      <c r="J8" s="240"/>
      <c r="K8" s="240"/>
      <c r="L8" s="240"/>
      <c r="M8" s="240"/>
      <c r="N8" s="240"/>
      <c r="O8" s="240"/>
      <c r="P8" s="240"/>
      <c r="Q8" s="240"/>
      <c r="R8" s="240"/>
      <c r="S8" s="240"/>
      <c r="T8" s="240"/>
      <c r="U8" s="240"/>
      <c r="V8" s="240"/>
      <c r="W8" s="240"/>
      <c r="X8" s="240"/>
      <c r="Y8" s="578" t="s">
        <v>209</v>
      </c>
      <c r="Z8" s="579"/>
      <c r="AA8" s="262" t="s">
        <v>210</v>
      </c>
      <c r="AB8" s="262"/>
      <c r="AC8" s="255"/>
      <c r="AD8" s="255"/>
      <c r="AE8" s="271"/>
      <c r="AF8" s="272"/>
      <c r="AG8" s="272"/>
      <c r="AH8" s="273" t="s">
        <v>236</v>
      </c>
      <c r="AI8" s="1603"/>
      <c r="AJ8" s="1604"/>
      <c r="AK8" s="1605"/>
      <c r="AM8" s="274"/>
      <c r="AN8" s="260"/>
      <c r="AO8" s="1479"/>
      <c r="AP8" s="1479"/>
      <c r="AQ8" s="1479"/>
      <c r="AR8" s="1479"/>
      <c r="AS8" s="1479"/>
      <c r="AT8" s="456" t="s">
        <v>22</v>
      </c>
      <c r="AU8" s="423" t="s">
        <v>211</v>
      </c>
      <c r="AV8" s="271"/>
      <c r="AW8" s="271"/>
      <c r="AX8" s="271"/>
      <c r="AY8" s="271"/>
      <c r="AZ8" s="271"/>
      <c r="BA8" s="271"/>
      <c r="BB8" s="424"/>
      <c r="BE8" s="276"/>
      <c r="BF8" s="255"/>
      <c r="BG8" s="255"/>
      <c r="BH8" s="255"/>
      <c r="BI8" s="255"/>
      <c r="BJ8" s="255" t="s">
        <v>212</v>
      </c>
      <c r="BK8" s="277"/>
      <c r="BL8" s="1615"/>
      <c r="BM8" s="1616"/>
      <c r="BN8" s="1616"/>
      <c r="BO8" s="1616"/>
      <c r="BP8" s="1616"/>
      <c r="BQ8" s="1616"/>
      <c r="BR8" s="1616"/>
      <c r="BS8" s="1616"/>
      <c r="BT8" s="1616"/>
      <c r="BU8" s="1617"/>
      <c r="BX8" s="1480" t="s">
        <v>213</v>
      </c>
      <c r="BY8" s="1481"/>
      <c r="BZ8" s="258"/>
      <c r="CA8" s="255" t="s">
        <v>214</v>
      </c>
      <c r="CB8" s="255"/>
      <c r="CC8" s="255"/>
      <c r="CD8" s="255"/>
      <c r="CE8" s="278"/>
      <c r="CF8" s="278"/>
      <c r="CG8" s="278"/>
      <c r="CH8" s="255"/>
      <c r="CI8" s="255"/>
      <c r="CJ8" s="279"/>
      <c r="CK8" s="258" t="s">
        <v>215</v>
      </c>
      <c r="CL8" s="1586"/>
      <c r="CM8" s="1587"/>
      <c r="CN8" s="1588"/>
      <c r="CP8" s="1446" t="s">
        <v>216</v>
      </c>
      <c r="CQ8" s="1447"/>
      <c r="CR8" s="267" t="s">
        <v>217</v>
      </c>
      <c r="CS8" s="254"/>
      <c r="CT8" s="254"/>
      <c r="CU8" s="254"/>
      <c r="CV8" s="266"/>
      <c r="CW8" s="266"/>
      <c r="CX8" s="266"/>
      <c r="CY8" s="254"/>
      <c r="CZ8" s="254"/>
      <c r="DB8" s="254"/>
      <c r="DC8" s="265" t="s">
        <v>204</v>
      </c>
      <c r="DD8" s="1586"/>
      <c r="DE8" s="1587"/>
      <c r="DF8" s="1588"/>
      <c r="EN8" s="539" t="s">
        <v>22</v>
      </c>
      <c r="EO8" s="540" t="s">
        <v>753</v>
      </c>
      <c r="EP8" s="541"/>
      <c r="EQ8" s="272"/>
      <c r="ER8" s="272"/>
      <c r="ES8" s="272"/>
      <c r="ET8" s="272"/>
      <c r="EU8" s="272"/>
      <c r="EV8" s="272"/>
      <c r="EW8" s="272"/>
      <c r="EX8" s="272"/>
      <c r="EY8" s="272"/>
      <c r="EZ8" s="272"/>
      <c r="FA8" s="272"/>
      <c r="FB8" s="272"/>
      <c r="FC8" s="272"/>
      <c r="FD8" s="272"/>
      <c r="FE8" s="272"/>
      <c r="FF8" s="272"/>
      <c r="FG8" s="272"/>
      <c r="FH8" s="272"/>
      <c r="FI8" s="272"/>
      <c r="FJ8" s="272"/>
      <c r="FK8" s="272"/>
      <c r="FL8" s="269"/>
      <c r="FN8" s="250"/>
      <c r="GC8" s="230"/>
      <c r="GD8" s="230"/>
      <c r="GE8" s="230"/>
      <c r="GF8" s="230"/>
      <c r="GG8" s="230"/>
      <c r="GH8" s="230"/>
      <c r="GI8" s="230"/>
      <c r="GJ8" s="230"/>
      <c r="GK8" s="230"/>
      <c r="GL8" s="230"/>
      <c r="GM8" s="230"/>
      <c r="GN8" s="268" t="s">
        <v>218</v>
      </c>
      <c r="GO8" s="269" t="s">
        <v>208</v>
      </c>
      <c r="GP8" s="270">
        <v>2</v>
      </c>
      <c r="GU8" s="240"/>
      <c r="GV8" s="579"/>
      <c r="GW8" s="579"/>
      <c r="GX8" s="581"/>
      <c r="GY8" s="275"/>
      <c r="GZ8" s="261"/>
      <c r="HA8" s="271"/>
      <c r="HB8" s="592"/>
      <c r="HC8" s="255"/>
      <c r="HD8" s="278"/>
      <c r="HE8" s="583"/>
      <c r="HF8" s="265"/>
      <c r="HG8" s="598"/>
      <c r="IB8" s="272"/>
      <c r="IC8" s="272"/>
      <c r="ID8" s="542"/>
      <c r="IE8" s="542"/>
      <c r="IF8" s="542"/>
      <c r="IG8" s="542"/>
      <c r="IH8" s="542"/>
      <c r="IM8" s="230"/>
    </row>
    <row r="9" spans="1:247" ht="10.5" customHeight="1">
      <c r="A9" s="239"/>
      <c r="I9" s="240"/>
      <c r="J9" s="240"/>
      <c r="K9" s="240"/>
      <c r="L9" s="240"/>
      <c r="M9" s="240"/>
      <c r="N9" s="240"/>
      <c r="O9" s="240"/>
      <c r="P9" s="240"/>
      <c r="Q9" s="240"/>
      <c r="R9" s="240"/>
      <c r="S9" s="240"/>
      <c r="T9" s="240"/>
      <c r="U9" s="240"/>
      <c r="V9" s="240"/>
      <c r="W9" s="240"/>
      <c r="X9" s="240"/>
      <c r="Y9" s="578" t="s">
        <v>219</v>
      </c>
      <c r="Z9" s="579"/>
      <c r="AA9" s="262" t="s">
        <v>220</v>
      </c>
      <c r="AB9" s="262"/>
      <c r="AC9" s="262"/>
      <c r="AD9" s="262"/>
      <c r="AE9" s="271"/>
      <c r="AF9" s="272"/>
      <c r="AG9" s="272"/>
      <c r="AH9" s="273"/>
      <c r="AI9" s="1606"/>
      <c r="AJ9" s="1607"/>
      <c r="AK9" s="1608"/>
      <c r="AM9" s="259"/>
      <c r="AN9" s="254" t="s">
        <v>61</v>
      </c>
      <c r="AO9" s="260"/>
      <c r="AP9" s="254"/>
      <c r="AQ9" s="254"/>
      <c r="AR9" s="254"/>
      <c r="AS9" s="254"/>
      <c r="AT9" s="457" t="str">
        <f>IF(AU9="","□","■")</f>
        <v>□</v>
      </c>
      <c r="AU9" s="1601"/>
      <c r="AV9" s="1602"/>
      <c r="AW9" s="1602"/>
      <c r="AX9" s="1602"/>
      <c r="AY9" s="1602"/>
      <c r="AZ9" s="1602"/>
      <c r="BA9" s="262" t="s">
        <v>221</v>
      </c>
      <c r="BB9" s="263"/>
      <c r="BE9" s="1446" t="s">
        <v>222</v>
      </c>
      <c r="BF9" s="1447"/>
      <c r="BG9" s="254" t="s">
        <v>223</v>
      </c>
      <c r="BH9" s="254"/>
      <c r="BI9" s="267"/>
      <c r="BJ9" s="267" t="s">
        <v>224</v>
      </c>
      <c r="BK9" s="267"/>
      <c r="BL9" s="457" t="str">
        <f>IF(BM9="","□","■")</f>
        <v>□</v>
      </c>
      <c r="BM9" s="1592"/>
      <c r="BN9" s="1593"/>
      <c r="BO9" s="1593"/>
      <c r="BP9" s="1593"/>
      <c r="BQ9" s="1593"/>
      <c r="BR9" s="1593"/>
      <c r="BS9" s="1593"/>
      <c r="BT9" s="1593"/>
      <c r="BU9" s="1594"/>
      <c r="BX9" s="281">
        <v>3</v>
      </c>
      <c r="BY9" s="254" t="s">
        <v>225</v>
      </c>
      <c r="BZ9" s="266"/>
      <c r="CA9" s="266"/>
      <c r="CB9" s="260"/>
      <c r="CC9" s="260"/>
      <c r="CD9" s="260"/>
      <c r="CE9" s="260"/>
      <c r="CF9" s="260"/>
      <c r="CG9" s="260"/>
      <c r="CH9" s="260"/>
      <c r="CI9" s="260"/>
      <c r="CJ9" s="260"/>
      <c r="CK9" s="260"/>
      <c r="CL9" s="423"/>
      <c r="CM9" s="271"/>
      <c r="CN9" s="424"/>
      <c r="CP9" s="274"/>
      <c r="CQ9" s="260"/>
      <c r="CR9" s="260" t="s">
        <v>226</v>
      </c>
      <c r="CS9" s="260"/>
      <c r="CT9" s="260"/>
      <c r="CU9" s="260"/>
      <c r="CV9" s="260"/>
      <c r="CW9" s="260"/>
      <c r="CX9" s="456" t="s">
        <v>22</v>
      </c>
      <c r="CY9" s="423" t="s">
        <v>227</v>
      </c>
      <c r="CZ9" s="271"/>
      <c r="DA9" s="271"/>
      <c r="DB9" s="271"/>
      <c r="DC9" s="271"/>
      <c r="DD9" s="271"/>
      <c r="DE9" s="271"/>
      <c r="DF9" s="424"/>
      <c r="EN9" s="543" t="s">
        <v>22</v>
      </c>
      <c r="EO9" s="544" t="s">
        <v>754</v>
      </c>
      <c r="EP9" s="293"/>
      <c r="EQ9" s="293"/>
      <c r="ER9" s="293"/>
      <c r="ES9" s="293"/>
      <c r="ET9" s="293"/>
      <c r="EU9" s="293"/>
      <c r="EV9" s="293"/>
      <c r="EW9" s="293"/>
      <c r="EX9" s="293"/>
      <c r="EY9" s="293"/>
      <c r="EZ9" s="293"/>
      <c r="FA9" s="293"/>
      <c r="FB9" s="293"/>
      <c r="FC9" s="293"/>
      <c r="FD9" s="293"/>
      <c r="FE9" s="293"/>
      <c r="FF9" s="293"/>
      <c r="FG9" s="293"/>
      <c r="FH9" s="293"/>
      <c r="FI9" s="293"/>
      <c r="FJ9" s="293"/>
      <c r="FK9" s="293"/>
      <c r="FL9" s="303"/>
      <c r="FN9" s="250"/>
      <c r="GC9" s="230"/>
      <c r="GD9" s="230"/>
      <c r="GE9" s="230"/>
      <c r="GF9" s="230"/>
      <c r="GG9" s="230"/>
      <c r="GH9" s="230"/>
      <c r="GI9" s="230"/>
      <c r="GJ9" s="230"/>
      <c r="GK9" s="230"/>
      <c r="GL9" s="230"/>
      <c r="GM9" s="230"/>
      <c r="GN9" s="268" t="s">
        <v>228</v>
      </c>
      <c r="GO9" s="269" t="s">
        <v>229</v>
      </c>
      <c r="GP9" s="270" t="s">
        <v>253</v>
      </c>
      <c r="GU9" s="240"/>
      <c r="GV9" s="579"/>
      <c r="GW9" s="579"/>
      <c r="GX9" s="581"/>
      <c r="GY9" s="280"/>
      <c r="GZ9" s="261"/>
      <c r="HA9" s="573"/>
      <c r="HB9" s="584"/>
      <c r="HC9" s="260"/>
      <c r="HD9" s="260"/>
      <c r="HE9" s="271"/>
      <c r="HF9" s="271"/>
      <c r="HG9" s="271"/>
      <c r="IB9" s="293"/>
      <c r="IC9" s="293"/>
      <c r="ID9" s="545"/>
      <c r="IE9" s="545"/>
      <c r="IF9" s="545"/>
      <c r="IG9" s="545"/>
      <c r="IH9" s="545"/>
      <c r="IM9" s="230"/>
    </row>
    <row r="10" spans="1:247">
      <c r="A10" s="239"/>
      <c r="I10" s="240"/>
      <c r="J10" s="240"/>
      <c r="K10" s="240"/>
      <c r="L10" s="240"/>
      <c r="M10" s="240"/>
      <c r="N10" s="240"/>
      <c r="O10" s="240"/>
      <c r="P10" s="240"/>
      <c r="Q10" s="240"/>
      <c r="R10" s="240"/>
      <c r="S10" s="240"/>
      <c r="T10" s="240"/>
      <c r="U10" s="240"/>
      <c r="V10" s="240"/>
      <c r="W10" s="240"/>
      <c r="X10" s="240"/>
      <c r="Y10" s="578" t="s">
        <v>230</v>
      </c>
      <c r="Z10" s="579"/>
      <c r="AA10" s="262" t="s">
        <v>45</v>
      </c>
      <c r="AB10" s="262"/>
      <c r="AC10" s="255"/>
      <c r="AD10" s="262"/>
      <c r="AE10" s="271"/>
      <c r="AF10" s="272"/>
      <c r="AG10" s="272"/>
      <c r="AH10" s="273" t="s">
        <v>231</v>
      </c>
      <c r="AI10" s="1586" t="s">
        <v>71</v>
      </c>
      <c r="AJ10" s="1587"/>
      <c r="AK10" s="1588"/>
      <c r="AM10" s="259"/>
      <c r="AN10" s="1399" t="s">
        <v>232</v>
      </c>
      <c r="AO10" s="1399"/>
      <c r="AP10" s="1399"/>
      <c r="AQ10" s="1399"/>
      <c r="AR10" s="1399"/>
      <c r="AS10" s="1399"/>
      <c r="AT10" s="457" t="str">
        <f>IF(AU10="","□","■")</f>
        <v>□</v>
      </c>
      <c r="AU10" s="1601"/>
      <c r="AV10" s="1602"/>
      <c r="AW10" s="1602"/>
      <c r="AX10" s="1602"/>
      <c r="AY10" s="1602"/>
      <c r="AZ10" s="1602"/>
      <c r="BA10" s="262" t="s">
        <v>199</v>
      </c>
      <c r="BB10" s="263"/>
      <c r="BE10" s="274"/>
      <c r="BF10" s="254"/>
      <c r="BG10" s="254"/>
      <c r="BH10" s="254"/>
      <c r="BI10" s="267"/>
      <c r="BJ10" s="267" t="s">
        <v>84</v>
      </c>
      <c r="BK10" s="267"/>
      <c r="BL10" s="1618"/>
      <c r="BM10" s="1619"/>
      <c r="BN10" s="1619"/>
      <c r="BO10" s="1619"/>
      <c r="BP10" s="1619"/>
      <c r="BQ10" s="1619"/>
      <c r="BR10" s="1619"/>
      <c r="BS10" s="1619"/>
      <c r="BT10" s="1619"/>
      <c r="BU10" s="283" t="s">
        <v>233</v>
      </c>
      <c r="BX10" s="284"/>
      <c r="BY10" s="285"/>
      <c r="BZ10" s="286" t="s">
        <v>234</v>
      </c>
      <c r="CA10" s="285" t="s">
        <v>235</v>
      </c>
      <c r="CB10" s="285"/>
      <c r="CC10" s="285"/>
      <c r="CD10" s="285"/>
      <c r="CE10" s="287"/>
      <c r="CF10" s="287"/>
      <c r="CG10" s="287"/>
      <c r="CH10" s="285"/>
      <c r="CI10" s="285"/>
      <c r="CJ10" s="288"/>
      <c r="CK10" s="286" t="s">
        <v>236</v>
      </c>
      <c r="CL10" s="1622"/>
      <c r="CM10" s="1623"/>
      <c r="CN10" s="1624"/>
      <c r="CP10" s="289"/>
      <c r="CQ10" s="290"/>
      <c r="CR10" s="260"/>
      <c r="CS10" s="290"/>
      <c r="CT10" s="290"/>
      <c r="CU10" s="290"/>
      <c r="CV10" s="290"/>
      <c r="CW10" s="290"/>
      <c r="CX10" s="456" t="s">
        <v>22</v>
      </c>
      <c r="CY10" s="423" t="s">
        <v>237</v>
      </c>
      <c r="CZ10" s="271"/>
      <c r="DA10" s="271"/>
      <c r="DB10" s="271"/>
      <c r="DC10" s="271"/>
      <c r="DD10" s="271"/>
      <c r="DE10" s="271"/>
      <c r="DF10" s="424"/>
      <c r="FN10" s="250"/>
      <c r="GC10" s="230"/>
      <c r="GD10" s="230"/>
      <c r="GE10" s="230"/>
      <c r="GF10" s="230"/>
      <c r="GG10" s="230"/>
      <c r="GH10" s="230"/>
      <c r="GI10" s="230"/>
      <c r="GJ10" s="230"/>
      <c r="GK10" s="230"/>
      <c r="GL10" s="230"/>
      <c r="GM10" s="230"/>
      <c r="GN10" s="268" t="s">
        <v>238</v>
      </c>
      <c r="GO10" s="269" t="s">
        <v>208</v>
      </c>
      <c r="GP10" s="270" t="s">
        <v>253</v>
      </c>
      <c r="GU10" s="240"/>
      <c r="GV10" s="579"/>
      <c r="GW10" s="579"/>
      <c r="GX10" s="583"/>
      <c r="GY10" s="282"/>
      <c r="GZ10" s="261"/>
      <c r="HA10" s="573"/>
      <c r="HB10" s="595"/>
      <c r="HC10" s="285"/>
      <c r="HD10" s="287"/>
      <c r="HE10" s="596"/>
      <c r="HF10" s="271"/>
      <c r="HG10" s="271"/>
      <c r="ID10" s="230"/>
      <c r="IE10" s="230"/>
      <c r="IF10" s="230"/>
      <c r="IG10" s="230"/>
      <c r="IH10" s="230"/>
      <c r="IM10" s="230"/>
    </row>
    <row r="11" spans="1:247" ht="10.5" customHeight="1">
      <c r="A11" s="239"/>
      <c r="I11" s="240"/>
      <c r="J11" s="240"/>
      <c r="K11" s="240"/>
      <c r="L11" s="240"/>
      <c r="M11" s="240"/>
      <c r="N11" s="240"/>
      <c r="O11" s="240"/>
      <c r="P11" s="240"/>
      <c r="Q11" s="240"/>
      <c r="R11" s="240"/>
      <c r="S11" s="240"/>
      <c r="T11" s="240"/>
      <c r="U11" s="240"/>
      <c r="V11" s="240"/>
      <c r="W11" s="240"/>
      <c r="X11" s="240"/>
      <c r="Y11" s="580" t="s">
        <v>239</v>
      </c>
      <c r="Z11" s="288"/>
      <c r="AA11" s="285" t="s">
        <v>60</v>
      </c>
      <c r="AB11" s="285"/>
      <c r="AC11" s="291"/>
      <c r="AD11" s="291"/>
      <c r="AE11" s="292"/>
      <c r="AF11" s="293"/>
      <c r="AG11" s="293"/>
      <c r="AH11" s="294" t="s">
        <v>231</v>
      </c>
      <c r="AI11" s="1609" t="s">
        <v>71</v>
      </c>
      <c r="AJ11" s="1610"/>
      <c r="AK11" s="1611"/>
      <c r="AM11" s="295"/>
      <c r="AN11" s="1398" t="s">
        <v>240</v>
      </c>
      <c r="AO11" s="1398"/>
      <c r="AP11" s="1398"/>
      <c r="AQ11" s="1398"/>
      <c r="AR11" s="1398"/>
      <c r="AS11" s="1398"/>
      <c r="AT11" s="457" t="str">
        <f>IF(AU11="","□","■")</f>
        <v>□</v>
      </c>
      <c r="AU11" s="1601"/>
      <c r="AV11" s="1602"/>
      <c r="AW11" s="1602"/>
      <c r="AX11" s="1602"/>
      <c r="AY11" s="1602"/>
      <c r="AZ11" s="1602"/>
      <c r="BA11" s="262" t="s">
        <v>221</v>
      </c>
      <c r="BB11" s="263"/>
      <c r="BE11" s="284"/>
      <c r="BF11" s="285"/>
      <c r="BG11" s="285"/>
      <c r="BH11" s="285"/>
      <c r="BI11" s="287"/>
      <c r="BJ11" s="288" t="s">
        <v>241</v>
      </c>
      <c r="BK11" s="288"/>
      <c r="BL11" s="1620"/>
      <c r="BM11" s="1621"/>
      <c r="BN11" s="1621"/>
      <c r="BO11" s="1621"/>
      <c r="BP11" s="1621"/>
      <c r="BQ11" s="1621"/>
      <c r="BR11" s="1621"/>
      <c r="BS11" s="1621"/>
      <c r="BT11" s="1621"/>
      <c r="BU11" s="297" t="s">
        <v>242</v>
      </c>
      <c r="CP11" s="239"/>
      <c r="CW11" s="298"/>
      <c r="CX11" s="456" t="s">
        <v>22</v>
      </c>
      <c r="CY11" s="423" t="s">
        <v>243</v>
      </c>
      <c r="CZ11" s="271"/>
      <c r="DA11" s="271"/>
      <c r="DB11" s="271"/>
      <c r="DC11" s="271"/>
      <c r="DD11" s="271"/>
      <c r="DE11" s="271"/>
      <c r="DF11" s="424"/>
      <c r="FN11" s="250"/>
      <c r="GC11" s="230"/>
      <c r="GD11" s="230"/>
      <c r="GE11" s="230"/>
      <c r="GF11" s="230"/>
      <c r="GG11" s="230"/>
      <c r="GH11" s="230"/>
      <c r="GI11" s="230"/>
      <c r="GJ11" s="230"/>
      <c r="GK11" s="230"/>
      <c r="GL11" s="230"/>
      <c r="GM11" s="230"/>
      <c r="GN11" s="268" t="s">
        <v>244</v>
      </c>
      <c r="GO11" s="269" t="s">
        <v>208</v>
      </c>
      <c r="GP11" s="270" t="s">
        <v>757</v>
      </c>
      <c r="GU11" s="240"/>
      <c r="GV11" s="288"/>
      <c r="GW11" s="288"/>
      <c r="GX11" s="582"/>
      <c r="GY11" s="296"/>
      <c r="GZ11" s="261"/>
      <c r="HA11" s="573"/>
      <c r="HB11" s="594"/>
      <c r="HF11" s="271"/>
      <c r="HG11" s="271"/>
      <c r="ID11" s="230"/>
      <c r="IE11" s="230"/>
      <c r="IF11" s="230"/>
      <c r="IG11" s="230"/>
      <c r="IH11" s="230"/>
      <c r="IM11" s="230"/>
    </row>
    <row r="12" spans="1:247" ht="10.5" customHeight="1">
      <c r="A12" s="239"/>
      <c r="I12" s="230"/>
      <c r="J12" s="230"/>
      <c r="K12" s="230"/>
      <c r="L12" s="230"/>
      <c r="M12" s="230"/>
      <c r="N12" s="230"/>
      <c r="O12" s="230"/>
      <c r="P12" s="230"/>
      <c r="Q12" s="230"/>
      <c r="R12" s="230"/>
      <c r="S12" s="230"/>
      <c r="T12" s="230"/>
      <c r="U12" s="230"/>
      <c r="V12" s="230"/>
      <c r="W12" s="230"/>
      <c r="X12" s="230"/>
      <c r="Y12" s="230"/>
      <c r="AI12" s="422"/>
      <c r="AJ12" s="390"/>
      <c r="AK12" s="228"/>
      <c r="AM12" s="295"/>
      <c r="AN12" s="254" t="s">
        <v>245</v>
      </c>
      <c r="AO12" s="254"/>
      <c r="AP12" s="254"/>
      <c r="AQ12" s="254"/>
      <c r="AR12" s="254"/>
      <c r="AS12" s="254"/>
      <c r="AT12" s="1592"/>
      <c r="AU12" s="1593"/>
      <c r="AV12" s="1593"/>
      <c r="AW12" s="1593"/>
      <c r="AX12" s="1593"/>
      <c r="AY12" s="1593"/>
      <c r="AZ12" s="1593"/>
      <c r="BA12" s="1593"/>
      <c r="BB12" s="1594"/>
      <c r="BC12" s="389"/>
      <c r="BD12" s="389"/>
      <c r="BE12" s="389"/>
      <c r="CP12" s="239"/>
      <c r="CW12" s="298"/>
      <c r="CX12" s="456" t="s">
        <v>22</v>
      </c>
      <c r="CY12" s="423" t="s">
        <v>246</v>
      </c>
      <c r="CZ12" s="271"/>
      <c r="DA12" s="271"/>
      <c r="DB12" s="271"/>
      <c r="DC12" s="271"/>
      <c r="DD12" s="271"/>
      <c r="DE12" s="271"/>
      <c r="DF12" s="424"/>
      <c r="FN12" s="250"/>
      <c r="GC12" s="230"/>
      <c r="GD12" s="230"/>
      <c r="GE12" s="230"/>
      <c r="GF12" s="230"/>
      <c r="GG12" s="230"/>
      <c r="GH12" s="230"/>
      <c r="GI12" s="230"/>
      <c r="GJ12" s="230"/>
      <c r="GK12" s="230"/>
      <c r="GL12" s="230"/>
      <c r="GM12" s="230"/>
      <c r="GN12" s="268" t="s">
        <v>247</v>
      </c>
      <c r="GO12" s="269" t="s">
        <v>208</v>
      </c>
      <c r="GP12" s="270" t="str">
        <f>IF(work_tower_N01_7_KUI_KEI_max &lt;&gt; "", work_tower_N01_7_KUI_KEI_max, "") &amp; IF(work_tower_N01_7_KUI_KEI_max &lt;&gt; "", IF(work_tower_N01_7_KUI_KEI_max &lt;&gt; "", " ", ""), "") &amp; IF(work_tower_N01_7_KUI_KEI_min &lt;&gt; "", work_tower_N01_7_KUI_KEI_min, "")</f>
        <v/>
      </c>
      <c r="GQ12" s="253" t="str">
        <f>IF(work_tower_N01_7_KUI_KEI_max &lt;&gt; "", "最大値：" &amp; work_tower_N01_7_KUI_KEI_max, "") &amp; IF(work_tower_N01_7_KUI_KEI_max &lt;&gt; "", IF(work_tower_N01_7_KUI_KEI_max &lt;&gt; "", " ", ""), "") &amp; IF(work_tower_N01_7_KUI_KEI_min &lt;&gt; "", "最小値：" &amp; work_tower_N01_7_KUI_KEI_min, "")</f>
        <v/>
      </c>
      <c r="GU12" s="230"/>
      <c r="GX12" s="228"/>
      <c r="GY12" s="254"/>
      <c r="GZ12" s="584"/>
      <c r="HA12" s="584"/>
      <c r="HF12" s="271"/>
      <c r="HG12" s="271"/>
      <c r="ID12" s="230"/>
      <c r="IE12" s="230"/>
      <c r="IF12" s="230"/>
      <c r="IG12" s="230"/>
      <c r="IH12" s="230"/>
      <c r="IM12" s="230"/>
    </row>
    <row r="13" spans="1:247" ht="10.5" customHeight="1">
      <c r="A13" s="239"/>
      <c r="F13" s="299"/>
      <c r="G13" s="299"/>
      <c r="H13" s="299"/>
      <c r="I13" s="300"/>
      <c r="J13" s="300"/>
      <c r="K13" s="300"/>
      <c r="L13" s="300"/>
      <c r="M13" s="300"/>
      <c r="N13" s="300"/>
      <c r="O13" s="300"/>
      <c r="P13" s="300"/>
      <c r="Q13" s="300"/>
      <c r="R13" s="300"/>
      <c r="S13" s="300"/>
      <c r="T13" s="300"/>
      <c r="U13" s="300"/>
      <c r="V13" s="300"/>
      <c r="W13" s="300"/>
      <c r="X13" s="300"/>
      <c r="Y13" s="300"/>
      <c r="Z13" s="299"/>
      <c r="AA13" s="299"/>
      <c r="AM13" s="284"/>
      <c r="AN13" s="305" t="s">
        <v>251</v>
      </c>
      <c r="AO13" s="306"/>
      <c r="AP13" s="305"/>
      <c r="AQ13" s="305"/>
      <c r="AR13" s="305"/>
      <c r="AS13" s="305"/>
      <c r="AT13" s="1598"/>
      <c r="AU13" s="1599"/>
      <c r="AV13" s="1599"/>
      <c r="AW13" s="1599"/>
      <c r="AX13" s="1599"/>
      <c r="AY13" s="1599"/>
      <c r="AZ13" s="1599"/>
      <c r="BA13" s="1599"/>
      <c r="BB13" s="1600"/>
      <c r="CP13" s="239"/>
      <c r="CW13" s="298"/>
      <c r="CX13" s="456" t="s">
        <v>22</v>
      </c>
      <c r="CY13" s="423" t="s">
        <v>248</v>
      </c>
      <c r="CZ13" s="271"/>
      <c r="DA13" s="271"/>
      <c r="DB13" s="271"/>
      <c r="DC13" s="271"/>
      <c r="DD13" s="271"/>
      <c r="DE13" s="271"/>
      <c r="DF13" s="424"/>
      <c r="FN13" s="250"/>
      <c r="FV13" s="230"/>
      <c r="FW13" s="230"/>
      <c r="FX13" s="230"/>
      <c r="FY13" s="230"/>
      <c r="FZ13" s="230"/>
      <c r="GA13" s="230"/>
      <c r="GB13" s="230"/>
      <c r="GC13" s="230"/>
      <c r="GD13" s="230"/>
      <c r="GE13" s="230"/>
      <c r="GF13" s="230"/>
      <c r="GG13" s="230"/>
      <c r="GH13" s="230"/>
      <c r="GI13" s="230"/>
      <c r="GJ13" s="230"/>
      <c r="GK13" s="230"/>
      <c r="GL13" s="230"/>
      <c r="GM13" s="230"/>
      <c r="GN13" s="302" t="s">
        <v>249</v>
      </c>
      <c r="GO13" s="303" t="s">
        <v>250</v>
      </c>
      <c r="GP13" s="304" t="str">
        <f>IF(work_tower_N01_7_KUI_TYOU_max &lt;&gt; "", work_tower_N01_7_KUI_TYOU_max, "") &amp; IF(work_tower_N01_7_KUI_TYOU_max &lt;&gt; "", IF(work_tower_N01_7_KUI_TYOU_min &lt;&gt; "", " ", ""), "") &amp; IF(work_tower_N01_7_KUI_TYOU_min &lt;&gt; "", work_tower_N01_7_KUI_TYOU_min, "")</f>
        <v/>
      </c>
      <c r="GQ13" s="304" t="str">
        <f>IF(work_tower_N01_7_KUI_TYOU_max &lt;&gt; "", "最大値：" &amp; work_tower_N01_7_KUI_TYOU_max, "") &amp; IF(work_tower_N01_7_KUI_TYOU_max &lt;&gt; "", IF(work_tower_N01_7_KUI_TYOU_min &lt;&gt; "", " ", ""), "") &amp; IF(work_tower_N01_7_KUI_TYOU_min &lt;&gt; "", "最小値：" &amp; work_tower_N01_7_KUI_TYOU_min, "")</f>
        <v/>
      </c>
      <c r="GS13" s="230"/>
      <c r="GT13" s="230"/>
      <c r="GU13" s="300"/>
      <c r="GV13" s="299"/>
      <c r="GW13" s="301"/>
      <c r="GY13" s="254"/>
      <c r="GZ13" s="584"/>
      <c r="HA13" s="584"/>
      <c r="HF13" s="271"/>
      <c r="HG13" s="271"/>
      <c r="ID13" s="230"/>
      <c r="IE13" s="230"/>
      <c r="IF13" s="230"/>
      <c r="IG13" s="230"/>
      <c r="IH13" s="230"/>
      <c r="II13" s="230"/>
      <c r="IJ13" s="230"/>
      <c r="IK13" s="230"/>
      <c r="IL13" s="230"/>
      <c r="IM13" s="230"/>
    </row>
    <row r="14" spans="1:247" ht="21">
      <c r="A14" s="239"/>
      <c r="F14" s="299"/>
      <c r="G14" s="299"/>
      <c r="H14" s="299"/>
      <c r="I14" s="300"/>
      <c r="J14" s="300"/>
      <c r="K14" s="300"/>
      <c r="L14" s="300"/>
      <c r="M14" s="300"/>
      <c r="N14" s="300"/>
      <c r="O14" s="300"/>
      <c r="P14" s="300"/>
      <c r="Q14" s="300"/>
      <c r="R14" s="300"/>
      <c r="S14" s="300"/>
      <c r="T14" s="300"/>
      <c r="U14" s="300"/>
      <c r="V14" s="300"/>
      <c r="W14" s="300"/>
      <c r="X14" s="300"/>
      <c r="Y14" s="300"/>
      <c r="Z14" s="299"/>
      <c r="AA14" s="299"/>
      <c r="BC14" s="389"/>
      <c r="BD14" s="389"/>
      <c r="BE14" s="389"/>
      <c r="CP14" s="307"/>
      <c r="CQ14" s="308"/>
      <c r="CR14" s="305" t="s">
        <v>252</v>
      </c>
      <c r="CS14" s="308"/>
      <c r="CT14" s="308"/>
      <c r="CU14" s="308"/>
      <c r="CV14" s="308"/>
      <c r="CW14" s="308"/>
      <c r="CX14" s="1589"/>
      <c r="CY14" s="1590"/>
      <c r="CZ14" s="1590"/>
      <c r="DA14" s="1590"/>
      <c r="DB14" s="1590"/>
      <c r="DC14" s="1590"/>
      <c r="DD14" s="1590"/>
      <c r="DE14" s="1590"/>
      <c r="DF14" s="1591"/>
      <c r="FN14" s="250"/>
      <c r="FV14" s="230"/>
      <c r="FW14" s="230"/>
      <c r="FX14" s="230"/>
      <c r="FY14" s="230"/>
      <c r="FZ14" s="230"/>
      <c r="GA14" s="230"/>
      <c r="GB14" s="230"/>
      <c r="GC14" s="230"/>
      <c r="GD14" s="230"/>
      <c r="GE14" s="230"/>
      <c r="GF14" s="230"/>
      <c r="GG14" s="230"/>
      <c r="GH14" s="230"/>
      <c r="GI14" s="230"/>
      <c r="GJ14" s="230"/>
      <c r="GK14" s="230"/>
      <c r="GL14" s="230"/>
      <c r="GM14" s="230"/>
      <c r="GN14" s="230"/>
      <c r="GO14" s="230"/>
      <c r="GP14" s="230"/>
      <c r="GU14" s="300"/>
      <c r="GV14" s="299"/>
      <c r="GW14" s="301"/>
      <c r="GY14" s="305"/>
      <c r="GZ14" s="585"/>
      <c r="HA14" s="585"/>
      <c r="HF14" s="597"/>
      <c r="HG14" s="597"/>
      <c r="ID14" s="230"/>
      <c r="IE14" s="230"/>
      <c r="IF14" s="230"/>
      <c r="IG14" s="230"/>
      <c r="IH14" s="230"/>
    </row>
    <row r="15" spans="1:247" ht="10.5">
      <c r="A15" s="309"/>
      <c r="B15" s="306"/>
      <c r="C15" s="306"/>
      <c r="D15" s="306"/>
      <c r="E15" s="306"/>
      <c r="F15" s="306"/>
      <c r="G15" s="306"/>
      <c r="H15" s="306"/>
      <c r="I15" s="310"/>
      <c r="J15" s="310"/>
      <c r="K15" s="310"/>
      <c r="L15" s="310"/>
      <c r="M15" s="310"/>
      <c r="N15" s="310"/>
      <c r="O15" s="310"/>
      <c r="P15" s="310"/>
      <c r="Q15" s="310"/>
      <c r="R15" s="310"/>
      <c r="S15" s="310"/>
      <c r="T15" s="310"/>
      <c r="U15" s="310"/>
      <c r="V15" s="310"/>
      <c r="W15" s="310"/>
      <c r="X15" s="310"/>
      <c r="Y15" s="310"/>
      <c r="Z15" s="306"/>
      <c r="AA15" s="306"/>
      <c r="AB15" s="306"/>
      <c r="AC15" s="306"/>
      <c r="AD15" s="306"/>
      <c r="AE15" s="306"/>
      <c r="AF15" s="306"/>
      <c r="AG15" s="306"/>
      <c r="AH15" s="306"/>
      <c r="AI15" s="306"/>
      <c r="AJ15" s="306"/>
      <c r="AK15" s="305"/>
      <c r="AL15" s="305"/>
      <c r="AM15" s="305"/>
      <c r="AN15" s="305"/>
      <c r="AO15" s="305"/>
      <c r="AP15" s="305"/>
      <c r="AQ15" s="305"/>
      <c r="AR15" s="305"/>
      <c r="AS15" s="305"/>
      <c r="AT15" s="305"/>
      <c r="AU15" s="305"/>
      <c r="AV15" s="305"/>
      <c r="AW15" s="305"/>
      <c r="AX15" s="306"/>
      <c r="AY15" s="306"/>
      <c r="AZ15" s="306"/>
      <c r="BA15" s="306"/>
      <c r="BB15" s="306"/>
      <c r="BC15" s="306"/>
      <c r="BD15" s="306"/>
      <c r="BE15" s="306"/>
      <c r="BF15" s="306"/>
      <c r="BG15" s="306"/>
      <c r="BH15" s="306"/>
      <c r="BI15" s="306"/>
      <c r="BJ15" s="306"/>
      <c r="BK15" s="306"/>
      <c r="BL15" s="306"/>
      <c r="BM15" s="306"/>
      <c r="BN15" s="306"/>
      <c r="BO15" s="306"/>
      <c r="BP15" s="306"/>
      <c r="BQ15" s="306"/>
      <c r="BR15" s="306"/>
      <c r="BS15" s="306"/>
      <c r="BT15" s="306"/>
      <c r="BU15" s="306"/>
      <c r="BV15" s="306"/>
      <c r="BW15" s="306"/>
      <c r="BX15" s="306"/>
      <c r="BY15" s="306"/>
      <c r="BZ15" s="306"/>
      <c r="CA15" s="306"/>
      <c r="CB15" s="306"/>
      <c r="CC15" s="306"/>
      <c r="CD15" s="306"/>
      <c r="CE15" s="306"/>
      <c r="CF15" s="306"/>
      <c r="CG15" s="306"/>
      <c r="CH15" s="306"/>
      <c r="CI15" s="306"/>
      <c r="CJ15" s="306"/>
      <c r="CK15" s="306"/>
      <c r="CL15" s="306"/>
      <c r="CM15" s="306"/>
      <c r="CN15" s="306"/>
      <c r="CO15" s="306"/>
      <c r="CP15" s="306"/>
      <c r="CQ15" s="306"/>
      <c r="CR15" s="306"/>
      <c r="CS15" s="306"/>
      <c r="CT15" s="306"/>
      <c r="CU15" s="306"/>
      <c r="CV15" s="306"/>
      <c r="CW15" s="306"/>
      <c r="CX15" s="306"/>
      <c r="CY15" s="306"/>
      <c r="CZ15" s="306"/>
      <c r="DA15" s="306"/>
      <c r="DB15" s="306"/>
      <c r="DC15" s="306"/>
      <c r="DD15" s="306"/>
      <c r="DE15" s="306"/>
      <c r="DF15" s="306"/>
      <c r="DG15" s="306"/>
      <c r="DH15" s="306"/>
      <c r="DI15" s="306"/>
      <c r="DJ15" s="306"/>
      <c r="DK15" s="306"/>
      <c r="DL15" s="306"/>
      <c r="DM15" s="306"/>
      <c r="DN15" s="306"/>
      <c r="DO15" s="306"/>
      <c r="DP15" s="306"/>
      <c r="DQ15" s="306"/>
      <c r="DR15" s="306"/>
      <c r="DS15" s="306"/>
      <c r="DT15" s="306"/>
      <c r="DU15" s="306"/>
      <c r="DV15" s="306"/>
      <c r="DW15" s="306"/>
      <c r="DX15" s="306"/>
      <c r="DY15" s="306"/>
      <c r="DZ15" s="306"/>
      <c r="EA15" s="306"/>
      <c r="EB15" s="306"/>
      <c r="EC15" s="306"/>
      <c r="ED15" s="306"/>
      <c r="EE15" s="306"/>
      <c r="EF15" s="306"/>
      <c r="EG15" s="306"/>
      <c r="EH15" s="306"/>
      <c r="EI15" s="306"/>
      <c r="EJ15" s="306"/>
      <c r="EK15" s="306"/>
      <c r="EL15" s="306"/>
      <c r="EM15" s="306"/>
      <c r="EN15" s="306"/>
      <c r="EO15" s="306"/>
      <c r="EP15" s="306"/>
      <c r="EQ15" s="306"/>
      <c r="ER15" s="306"/>
      <c r="ES15" s="306"/>
      <c r="ET15" s="306"/>
      <c r="EU15" s="306"/>
      <c r="EV15" s="306"/>
      <c r="EW15" s="306"/>
      <c r="EX15" s="306"/>
      <c r="EY15" s="306"/>
      <c r="EZ15" s="306"/>
      <c r="FA15" s="306"/>
      <c r="FB15" s="306"/>
      <c r="FC15" s="306"/>
      <c r="FD15" s="306"/>
      <c r="FE15" s="306"/>
      <c r="FF15" s="306"/>
      <c r="FG15" s="306"/>
      <c r="FH15" s="306"/>
      <c r="FI15" s="306"/>
      <c r="FJ15" s="306"/>
      <c r="FK15" s="306"/>
      <c r="FL15" s="306"/>
      <c r="FM15" s="306"/>
      <c r="FN15" s="311"/>
      <c r="FV15" s="230"/>
      <c r="FW15" s="230"/>
      <c r="FX15" s="230"/>
      <c r="FY15" s="230"/>
      <c r="FZ15" s="230"/>
      <c r="GA15" s="230"/>
      <c r="GB15" s="230"/>
      <c r="GC15" s="230"/>
      <c r="GD15" s="230"/>
      <c r="GE15" s="230"/>
      <c r="GF15" s="230"/>
      <c r="GG15" s="230"/>
      <c r="GH15" s="230"/>
      <c r="GI15" s="230"/>
      <c r="GJ15" s="230"/>
      <c r="GK15" s="230"/>
      <c r="GL15" s="230"/>
      <c r="GM15" s="230"/>
      <c r="GN15" s="230"/>
      <c r="GO15" s="230"/>
      <c r="GP15" s="230"/>
      <c r="GU15" s="310"/>
      <c r="GV15" s="306"/>
      <c r="GW15" s="306"/>
      <c r="GX15" s="305"/>
      <c r="GY15" s="305"/>
      <c r="GZ15" s="305"/>
      <c r="HA15" s="305"/>
      <c r="HB15" s="306"/>
      <c r="HC15" s="306"/>
      <c r="HD15" s="306"/>
      <c r="HE15" s="306"/>
      <c r="HF15" s="306"/>
      <c r="HG15" s="306"/>
      <c r="HH15" s="306"/>
      <c r="HI15" s="306"/>
      <c r="HJ15" s="306"/>
      <c r="HK15" s="306"/>
      <c r="HL15" s="306"/>
      <c r="HM15" s="306"/>
      <c r="HN15" s="306"/>
      <c r="HO15" s="306"/>
      <c r="HP15" s="306"/>
      <c r="HQ15" s="306"/>
      <c r="HR15" s="306"/>
      <c r="HS15" s="306"/>
      <c r="HT15" s="306"/>
      <c r="HU15" s="306"/>
      <c r="HV15" s="306"/>
      <c r="HW15" s="306"/>
      <c r="HX15" s="306"/>
      <c r="HY15" s="306"/>
      <c r="HZ15" s="306"/>
      <c r="IA15" s="306"/>
      <c r="IB15" s="306"/>
      <c r="IC15" s="306"/>
      <c r="ID15" s="310"/>
      <c r="IE15" s="310"/>
      <c r="IF15" s="310"/>
      <c r="IG15" s="310"/>
      <c r="IH15" s="310"/>
    </row>
    <row r="16" spans="1:247" s="312" customFormat="1" ht="12">
      <c r="I16" s="313"/>
      <c r="J16" s="1580" t="s">
        <v>749</v>
      </c>
      <c r="K16" s="1581"/>
      <c r="L16" s="1581"/>
      <c r="M16" s="1581"/>
      <c r="N16" s="1581"/>
      <c r="O16" s="1581"/>
      <c r="P16" s="1581"/>
      <c r="Q16" s="1581"/>
      <c r="R16" s="1581"/>
      <c r="S16" s="1581"/>
      <c r="T16" s="1581"/>
      <c r="U16" s="1581"/>
      <c r="V16" s="1581"/>
      <c r="W16" s="1581"/>
      <c r="X16" s="1582"/>
      <c r="Y16" s="313"/>
      <c r="AK16" s="314"/>
      <c r="AL16" s="314"/>
      <c r="AM16" s="314"/>
      <c r="AN16" s="314"/>
      <c r="AO16" s="314"/>
      <c r="AP16" s="314"/>
      <c r="AQ16" s="314"/>
      <c r="AR16" s="314"/>
      <c r="AS16" s="314"/>
      <c r="AT16" s="314"/>
      <c r="AU16" s="314"/>
      <c r="AV16" s="314"/>
      <c r="AW16" s="314"/>
      <c r="BJ16" s="312" t="s">
        <v>254</v>
      </c>
      <c r="DI16" s="312" t="s">
        <v>255</v>
      </c>
      <c r="EB16" s="312" t="s">
        <v>654</v>
      </c>
      <c r="FK16" s="315"/>
      <c r="FV16" s="230"/>
      <c r="FW16" s="230"/>
      <c r="FX16" s="230"/>
      <c r="FY16" s="313"/>
      <c r="FZ16" s="313"/>
      <c r="GA16" s="313"/>
      <c r="GB16" s="313"/>
      <c r="GC16" s="313"/>
      <c r="GD16" s="313"/>
      <c r="GE16" s="313"/>
      <c r="GF16" s="313"/>
      <c r="GG16" s="313"/>
      <c r="GH16" s="313"/>
      <c r="GI16" s="313"/>
      <c r="GJ16" s="313"/>
      <c r="GK16" s="313"/>
      <c r="GL16" s="313"/>
      <c r="GM16" s="313"/>
      <c r="GN16" s="313"/>
      <c r="GO16" s="313"/>
      <c r="GP16" s="313"/>
      <c r="GU16" s="313"/>
      <c r="GX16" s="314"/>
      <c r="GY16" s="314"/>
      <c r="GZ16" s="314"/>
      <c r="HA16" s="314"/>
      <c r="ID16" s="313"/>
      <c r="IE16" s="313"/>
      <c r="IF16" s="313"/>
      <c r="IG16" s="313"/>
      <c r="IH16" s="313"/>
    </row>
    <row r="17" spans="1:242" s="312" customFormat="1" ht="12">
      <c r="A17" s="316" t="s">
        <v>256</v>
      </c>
      <c r="I17" s="313"/>
      <c r="J17" s="1583"/>
      <c r="K17" s="1584"/>
      <c r="L17" s="1584"/>
      <c r="M17" s="1584"/>
      <c r="N17" s="1584"/>
      <c r="O17" s="1584"/>
      <c r="P17" s="1584"/>
      <c r="Q17" s="1584"/>
      <c r="R17" s="1584"/>
      <c r="S17" s="1584"/>
      <c r="T17" s="1584"/>
      <c r="U17" s="1584"/>
      <c r="V17" s="1584"/>
      <c r="W17" s="1584"/>
      <c r="X17" s="1585"/>
      <c r="Y17" s="313"/>
      <c r="AK17" s="314"/>
      <c r="AL17" s="314"/>
      <c r="AM17" s="314"/>
      <c r="AN17" s="314"/>
      <c r="AO17" s="314"/>
      <c r="AP17" s="314"/>
      <c r="AQ17" s="314"/>
      <c r="AR17" s="314"/>
      <c r="AS17" s="314"/>
      <c r="AT17" s="314"/>
      <c r="AU17" s="314"/>
      <c r="AV17" s="314"/>
      <c r="AW17" s="314"/>
      <c r="DI17" s="312" t="s">
        <v>257</v>
      </c>
      <c r="DM17" s="314"/>
      <c r="DN17" s="315"/>
      <c r="DO17" s="315"/>
      <c r="DP17" s="315"/>
      <c r="DQ17" s="315"/>
      <c r="DZ17" s="315"/>
      <c r="EA17" s="315"/>
      <c r="EB17" s="315" t="s">
        <v>258</v>
      </c>
      <c r="EC17" s="315"/>
      <c r="FV17" s="313"/>
      <c r="FW17" s="313"/>
      <c r="FX17" s="313"/>
      <c r="FY17" s="313"/>
      <c r="FZ17" s="230"/>
      <c r="GA17" s="230"/>
      <c r="GB17" s="230"/>
      <c r="GC17" s="313"/>
      <c r="GD17" s="313"/>
      <c r="GE17" s="313"/>
      <c r="GF17" s="313"/>
      <c r="GG17" s="313"/>
      <c r="GH17" s="313"/>
      <c r="GI17" s="313"/>
      <c r="GJ17" s="313"/>
      <c r="GK17" s="313"/>
      <c r="GL17" s="313"/>
      <c r="GM17" s="313"/>
      <c r="GN17" s="313"/>
      <c r="GO17" s="313"/>
      <c r="GP17" s="313"/>
      <c r="GU17" s="313"/>
      <c r="GX17" s="314"/>
      <c r="GY17" s="314"/>
      <c r="GZ17" s="314"/>
      <c r="HA17" s="314"/>
      <c r="HH17" s="315"/>
      <c r="HI17" s="315"/>
      <c r="HJ17" s="315"/>
      <c r="HK17" s="315"/>
      <c r="HL17" s="315"/>
      <c r="HM17" s="315"/>
      <c r="HN17" s="315"/>
      <c r="HO17" s="315"/>
      <c r="HP17" s="315"/>
      <c r="HQ17" s="315"/>
      <c r="HR17" s="315"/>
      <c r="HS17" s="315"/>
      <c r="HT17" s="315"/>
      <c r="HV17" s="315"/>
      <c r="HW17" s="315"/>
      <c r="HX17" s="315"/>
      <c r="HY17" s="315"/>
      <c r="IB17" s="314"/>
      <c r="ID17" s="313"/>
      <c r="IE17" s="313"/>
      <c r="IF17" s="313"/>
      <c r="IG17" s="313"/>
      <c r="IH17" s="313"/>
    </row>
    <row r="18" spans="1:242" s="260" customFormat="1" ht="13.5" customHeight="1">
      <c r="A18" s="1386" t="s">
        <v>259</v>
      </c>
      <c r="B18" s="1389" t="s">
        <v>260</v>
      </c>
      <c r="C18" s="1390"/>
      <c r="D18" s="1389" t="s">
        <v>261</v>
      </c>
      <c r="E18" s="1390"/>
      <c r="F18" s="1389" t="s">
        <v>174</v>
      </c>
      <c r="G18" s="1390"/>
      <c r="H18" s="1395" t="s">
        <v>262</v>
      </c>
      <c r="I18" s="1390"/>
      <c r="J18" s="1448" t="s">
        <v>733</v>
      </c>
      <c r="K18" s="1400"/>
      <c r="L18" s="1400" t="s">
        <v>734</v>
      </c>
      <c r="M18" s="1400"/>
      <c r="N18" s="1400" t="s">
        <v>735</v>
      </c>
      <c r="O18" s="1400"/>
      <c r="P18" s="1400" t="s">
        <v>736</v>
      </c>
      <c r="Q18" s="1400"/>
      <c r="R18" s="1400" t="s">
        <v>263</v>
      </c>
      <c r="S18" s="1400" t="s">
        <v>264</v>
      </c>
      <c r="T18" s="1400" t="s">
        <v>265</v>
      </c>
      <c r="U18" s="1400" t="s">
        <v>266</v>
      </c>
      <c r="V18" s="1400" t="s">
        <v>267</v>
      </c>
      <c r="W18" s="1400"/>
      <c r="X18" s="1401"/>
      <c r="Y18" s="318" t="s">
        <v>268</v>
      </c>
      <c r="Z18" s="320"/>
      <c r="AA18" s="320"/>
      <c r="AB18" s="320"/>
      <c r="AC18" s="320"/>
      <c r="AD18" s="320"/>
      <c r="AE18" s="320"/>
      <c r="AF18" s="320"/>
      <c r="AG18" s="320"/>
      <c r="AH18" s="320"/>
      <c r="AI18" s="320"/>
      <c r="AJ18" s="320"/>
      <c r="AK18" s="320"/>
      <c r="AL18" s="320"/>
      <c r="AM18" s="320"/>
      <c r="AN18" s="320"/>
      <c r="AO18" s="320"/>
      <c r="AP18" s="320"/>
      <c r="AQ18" s="320"/>
      <c r="AR18" s="320"/>
      <c r="AS18" s="320"/>
      <c r="AT18" s="321"/>
      <c r="AU18" s="318" t="s">
        <v>269</v>
      </c>
      <c r="AV18" s="599"/>
      <c r="AW18" s="599"/>
      <c r="AX18" s="599"/>
      <c r="AY18" s="599"/>
      <c r="AZ18" s="599"/>
      <c r="BA18" s="599"/>
      <c r="BB18" s="599"/>
      <c r="BC18" s="599"/>
      <c r="BD18" s="599"/>
      <c r="BE18" s="599"/>
      <c r="BF18" s="599"/>
      <c r="BG18" s="599"/>
      <c r="BH18" s="599"/>
      <c r="BI18" s="599"/>
      <c r="BJ18" s="599"/>
      <c r="BK18" s="599"/>
      <c r="BL18" s="599"/>
      <c r="BM18" s="599"/>
      <c r="BN18" s="599"/>
      <c r="BO18" s="599"/>
      <c r="BP18" s="600"/>
      <c r="BQ18" s="318" t="s">
        <v>270</v>
      </c>
      <c r="BR18" s="599"/>
      <c r="BS18" s="599"/>
      <c r="BT18" s="599"/>
      <c r="BU18" s="599"/>
      <c r="BV18" s="599"/>
      <c r="BW18" s="599"/>
      <c r="BX18" s="599"/>
      <c r="BY18" s="599"/>
      <c r="BZ18" s="599"/>
      <c r="CA18" s="599"/>
      <c r="CB18" s="599"/>
      <c r="CC18" s="599"/>
      <c r="CD18" s="599"/>
      <c r="CE18" s="599"/>
      <c r="CF18" s="599"/>
      <c r="CG18" s="600"/>
      <c r="CH18" s="599"/>
      <c r="CI18" s="599"/>
      <c r="CJ18" s="599"/>
      <c r="CK18" s="599"/>
      <c r="CL18" s="318" t="s">
        <v>271</v>
      </c>
      <c r="CM18" s="599"/>
      <c r="CN18" s="599"/>
      <c r="CO18" s="599"/>
      <c r="CP18" s="599"/>
      <c r="CQ18" s="599"/>
      <c r="CR18" s="599"/>
      <c r="CS18" s="599"/>
      <c r="CT18" s="599"/>
      <c r="CU18" s="599"/>
      <c r="CV18" s="599"/>
      <c r="CW18" s="599"/>
      <c r="CX18" s="599"/>
      <c r="CY18" s="599"/>
      <c r="CZ18" s="599"/>
      <c r="DA18" s="599"/>
      <c r="DB18" s="599"/>
      <c r="DC18" s="599"/>
      <c r="DD18" s="599"/>
      <c r="DE18" s="599"/>
      <c r="DF18" s="599"/>
      <c r="DG18" s="600"/>
      <c r="DH18" s="604" t="s">
        <v>272</v>
      </c>
      <c r="DI18" s="320"/>
      <c r="DJ18" s="320"/>
      <c r="DK18" s="320"/>
      <c r="DL18" s="320"/>
      <c r="DM18" s="321"/>
      <c r="DN18" s="318" t="s">
        <v>273</v>
      </c>
      <c r="DO18" s="599"/>
      <c r="DP18" s="599"/>
      <c r="DQ18" s="599"/>
      <c r="DR18" s="599"/>
      <c r="DS18" s="599"/>
      <c r="DT18" s="599"/>
      <c r="DU18" s="599"/>
      <c r="DV18" s="599"/>
      <c r="DW18" s="599"/>
      <c r="DX18" s="599"/>
      <c r="DY18" s="599"/>
      <c r="DZ18" s="599"/>
      <c r="EA18" s="599"/>
      <c r="EB18" s="599"/>
      <c r="EC18" s="599"/>
      <c r="ED18" s="599"/>
      <c r="EE18" s="599"/>
      <c r="EF18" s="599"/>
      <c r="EG18" s="599"/>
      <c r="EH18" s="599"/>
      <c r="EI18" s="599"/>
      <c r="EJ18" s="599"/>
      <c r="EK18" s="599"/>
      <c r="EL18" s="599"/>
      <c r="EM18" s="599"/>
      <c r="EN18" s="599"/>
      <c r="EO18" s="599"/>
      <c r="EP18" s="600"/>
      <c r="EQ18" s="1494" t="s">
        <v>274</v>
      </c>
      <c r="ER18" s="1495"/>
      <c r="ES18" s="1494" t="s">
        <v>275</v>
      </c>
      <c r="ET18" s="1497"/>
      <c r="EU18" s="1497"/>
      <c r="EV18" s="1497"/>
      <c r="EW18" s="1497"/>
      <c r="EX18" s="1497"/>
      <c r="EY18" s="1497"/>
      <c r="EZ18" s="1497"/>
      <c r="FA18" s="1497"/>
      <c r="FB18" s="1497"/>
      <c r="FC18" s="1497"/>
      <c r="FD18" s="1497"/>
      <c r="FE18" s="1497"/>
      <c r="FF18" s="1497"/>
      <c r="FG18" s="1497"/>
      <c r="FH18" s="1497"/>
      <c r="FI18" s="1497"/>
      <c r="FJ18" s="1497"/>
      <c r="FK18" s="1497"/>
      <c r="FL18" s="1497"/>
      <c r="FM18" s="1497"/>
      <c r="FN18" s="1497"/>
      <c r="FO18" s="1497"/>
      <c r="FP18" s="1497"/>
      <c r="FQ18" s="1497"/>
      <c r="FR18" s="1497"/>
      <c r="FS18" s="1497"/>
      <c r="FT18" s="1497"/>
      <c r="FU18" s="1497"/>
      <c r="FV18" s="1497"/>
      <c r="FW18" s="1497"/>
      <c r="FX18" s="1497"/>
      <c r="FY18" s="1497"/>
      <c r="FZ18" s="590"/>
      <c r="GA18" s="590"/>
      <c r="GB18" s="590"/>
      <c r="GC18" s="590"/>
      <c r="GD18" s="590"/>
      <c r="GE18" s="590"/>
      <c r="GF18" s="590"/>
      <c r="GG18" s="590"/>
      <c r="GH18" s="590"/>
      <c r="GI18" s="590"/>
      <c r="GJ18" s="1130"/>
      <c r="GU18" s="317"/>
      <c r="GV18" s="319"/>
      <c r="GW18" s="319"/>
      <c r="GX18" s="319"/>
      <c r="GY18" s="319"/>
      <c r="GZ18" s="322"/>
      <c r="HA18" s="590"/>
      <c r="HB18" s="323"/>
      <c r="HC18" s="590"/>
      <c r="HD18" s="324"/>
      <c r="HE18" s="590"/>
      <c r="HF18" s="323"/>
      <c r="HG18" s="590"/>
      <c r="HH18" s="589" t="s">
        <v>273</v>
      </c>
      <c r="HI18" s="590"/>
      <c r="HJ18" s="590"/>
      <c r="HK18" s="590"/>
      <c r="HL18" s="590"/>
      <c r="HM18" s="590"/>
      <c r="HN18" s="590"/>
      <c r="HO18" s="590"/>
      <c r="HP18" s="590"/>
      <c r="HQ18" s="590"/>
      <c r="HR18" s="590"/>
      <c r="HS18" s="590"/>
      <c r="HT18" s="590"/>
      <c r="HU18" s="590"/>
      <c r="HV18" s="590"/>
      <c r="HW18" s="590"/>
      <c r="HX18" s="590"/>
      <c r="HY18" s="590"/>
      <c r="HZ18" s="590"/>
      <c r="IA18" s="590"/>
      <c r="IB18" s="323"/>
      <c r="IC18" s="590"/>
      <c r="ID18" s="323"/>
      <c r="IE18" s="323"/>
      <c r="IF18" s="323"/>
      <c r="IG18" s="323"/>
      <c r="IH18" s="323"/>
    </row>
    <row r="19" spans="1:242" ht="13.5" customHeight="1">
      <c r="A19" s="1387"/>
      <c r="B19" s="1391"/>
      <c r="C19" s="1392"/>
      <c r="D19" s="1391"/>
      <c r="E19" s="1392"/>
      <c r="F19" s="1391"/>
      <c r="G19" s="1392"/>
      <c r="H19" s="1396"/>
      <c r="I19" s="1392"/>
      <c r="J19" s="1449"/>
      <c r="K19" s="1402"/>
      <c r="L19" s="1402"/>
      <c r="M19" s="1402"/>
      <c r="N19" s="1402"/>
      <c r="O19" s="1402"/>
      <c r="P19" s="1402"/>
      <c r="Q19" s="1402"/>
      <c r="R19" s="1402"/>
      <c r="S19" s="1402"/>
      <c r="T19" s="1402"/>
      <c r="U19" s="1402"/>
      <c r="V19" s="1402"/>
      <c r="W19" s="1402"/>
      <c r="X19" s="1403"/>
      <c r="Y19" s="326">
        <v>1</v>
      </c>
      <c r="Z19" s="328">
        <v>2</v>
      </c>
      <c r="AA19" s="330" t="s">
        <v>276</v>
      </c>
      <c r="AB19" s="331"/>
      <c r="AC19" s="331"/>
      <c r="AD19" s="331"/>
      <c r="AE19" s="331"/>
      <c r="AF19" s="331"/>
      <c r="AG19" s="331"/>
      <c r="AH19" s="331"/>
      <c r="AI19" s="331"/>
      <c r="AJ19" s="332"/>
      <c r="AK19" s="330" t="s">
        <v>277</v>
      </c>
      <c r="AL19" s="331"/>
      <c r="AM19" s="331"/>
      <c r="AN19" s="331"/>
      <c r="AO19" s="331"/>
      <c r="AP19" s="331"/>
      <c r="AQ19" s="331"/>
      <c r="AR19" s="331"/>
      <c r="AS19" s="332"/>
      <c r="AT19" s="333">
        <v>7</v>
      </c>
      <c r="AU19" s="335">
        <v>1</v>
      </c>
      <c r="AV19" s="1483" t="s">
        <v>278</v>
      </c>
      <c r="AW19" s="1484"/>
      <c r="AX19" s="1484"/>
      <c r="AY19" s="1484"/>
      <c r="AZ19" s="1484"/>
      <c r="BA19" s="1484"/>
      <c r="BB19" s="1484"/>
      <c r="BC19" s="1484"/>
      <c r="BD19" s="1484"/>
      <c r="BE19" s="1484"/>
      <c r="BF19" s="1484"/>
      <c r="BG19" s="1484"/>
      <c r="BH19" s="1484"/>
      <c r="BI19" s="1484"/>
      <c r="BJ19" s="1484"/>
      <c r="BK19" s="1484"/>
      <c r="BL19" s="1484"/>
      <c r="BM19" s="1484"/>
      <c r="BN19" s="1484"/>
      <c r="BO19" s="1484"/>
      <c r="BP19" s="1485"/>
      <c r="BQ19" s="1486">
        <v>1</v>
      </c>
      <c r="BR19" s="1487"/>
      <c r="BS19" s="1487"/>
      <c r="BT19" s="1487"/>
      <c r="BU19" s="1487"/>
      <c r="BV19" s="1487"/>
      <c r="BW19" s="1487"/>
      <c r="BX19" s="1487"/>
      <c r="BY19" s="1487"/>
      <c r="BZ19" s="1487"/>
      <c r="CA19" s="1487"/>
      <c r="CB19" s="1488"/>
      <c r="CC19" s="1628">
        <v>2</v>
      </c>
      <c r="CD19" s="1629"/>
      <c r="CE19" s="1629"/>
      <c r="CF19" s="1629"/>
      <c r="CG19" s="1629"/>
      <c r="CH19" s="1629"/>
      <c r="CI19" s="1629"/>
      <c r="CJ19" s="1629"/>
      <c r="CK19" s="1630"/>
      <c r="CL19" s="1486" t="s">
        <v>279</v>
      </c>
      <c r="CM19" s="1487"/>
      <c r="CN19" s="1487"/>
      <c r="CO19" s="1487"/>
      <c r="CP19" s="1488"/>
      <c r="CQ19" s="1489" t="s">
        <v>280</v>
      </c>
      <c r="CR19" s="1487"/>
      <c r="CS19" s="1487"/>
      <c r="CT19" s="1487"/>
      <c r="CU19" s="1487"/>
      <c r="CV19" s="1487"/>
      <c r="CW19" s="1487"/>
      <c r="CX19" s="1487"/>
      <c r="CY19" s="1487"/>
      <c r="CZ19" s="1487"/>
      <c r="DA19" s="1487"/>
      <c r="DB19" s="1487"/>
      <c r="DC19" s="1487"/>
      <c r="DD19" s="1487"/>
      <c r="DE19" s="1487"/>
      <c r="DF19" s="1487"/>
      <c r="DG19" s="1490"/>
      <c r="DH19" s="335">
        <v>1</v>
      </c>
      <c r="DI19" s="1489" t="s">
        <v>281</v>
      </c>
      <c r="DJ19" s="1487"/>
      <c r="DK19" s="1487"/>
      <c r="DL19" s="1487"/>
      <c r="DM19" s="1490"/>
      <c r="DN19" s="601" t="s">
        <v>282</v>
      </c>
      <c r="DO19" s="601"/>
      <c r="DP19" s="601"/>
      <c r="DQ19" s="601"/>
      <c r="DR19" s="601"/>
      <c r="DS19" s="601"/>
      <c r="DT19" s="601"/>
      <c r="DU19" s="601"/>
      <c r="DV19" s="601"/>
      <c r="DW19" s="601"/>
      <c r="DX19" s="601"/>
      <c r="DY19" s="602"/>
      <c r="DZ19" s="603"/>
      <c r="EA19" s="603"/>
      <c r="EB19" s="603"/>
      <c r="EC19" s="603"/>
      <c r="ED19" s="1489" t="s">
        <v>283</v>
      </c>
      <c r="EE19" s="1487"/>
      <c r="EF19" s="1487"/>
      <c r="EG19" s="1487"/>
      <c r="EH19" s="1487"/>
      <c r="EI19" s="1487"/>
      <c r="EJ19" s="1487"/>
      <c r="EK19" s="1488"/>
      <c r="EL19" s="1489" t="s">
        <v>284</v>
      </c>
      <c r="EM19" s="1487"/>
      <c r="EN19" s="1487"/>
      <c r="EO19" s="1487"/>
      <c r="EP19" s="1490"/>
      <c r="EQ19" s="335">
        <v>1</v>
      </c>
      <c r="ER19" s="333">
        <v>2</v>
      </c>
      <c r="ES19" s="1491" t="s">
        <v>285</v>
      </c>
      <c r="ET19" s="1492"/>
      <c r="EU19" s="1492"/>
      <c r="EV19" s="1492"/>
      <c r="EW19" s="1492"/>
      <c r="EX19" s="1492"/>
      <c r="EY19" s="1492"/>
      <c r="EZ19" s="1492"/>
      <c r="FA19" s="1492"/>
      <c r="FB19" s="1492"/>
      <c r="FC19" s="1493"/>
      <c r="FD19" s="1491" t="s">
        <v>286</v>
      </c>
      <c r="FE19" s="1492"/>
      <c r="FF19" s="1492"/>
      <c r="FG19" s="1492"/>
      <c r="FH19" s="1492"/>
      <c r="FI19" s="1492"/>
      <c r="FJ19" s="1492"/>
      <c r="FK19" s="1492"/>
      <c r="FL19" s="1492"/>
      <c r="FM19" s="1492"/>
      <c r="FN19" s="1493"/>
      <c r="FO19" s="1491" t="s">
        <v>287</v>
      </c>
      <c r="FP19" s="1492"/>
      <c r="FQ19" s="1492"/>
      <c r="FR19" s="1492"/>
      <c r="FS19" s="1492"/>
      <c r="FT19" s="1492"/>
      <c r="FU19" s="1492"/>
      <c r="FV19" s="1492"/>
      <c r="FW19" s="1492"/>
      <c r="FX19" s="1492"/>
      <c r="FY19" s="1493"/>
      <c r="FZ19" s="1491" t="s">
        <v>288</v>
      </c>
      <c r="GA19" s="1492"/>
      <c r="GB19" s="1492"/>
      <c r="GC19" s="1492"/>
      <c r="GD19" s="1492"/>
      <c r="GE19" s="1492"/>
      <c r="GF19" s="1492"/>
      <c r="GG19" s="1492"/>
      <c r="GH19" s="1492"/>
      <c r="GI19" s="1492"/>
      <c r="GJ19" s="1493"/>
      <c r="GU19" s="325"/>
      <c r="GV19" s="327"/>
      <c r="GW19" s="329"/>
      <c r="GX19" s="329"/>
      <c r="GY19" s="327"/>
      <c r="GZ19" s="334"/>
      <c r="HA19" s="336"/>
      <c r="HB19" s="336"/>
      <c r="HC19" s="337"/>
      <c r="HD19" s="338"/>
      <c r="HE19" s="339"/>
      <c r="HF19" s="339"/>
      <c r="HG19" s="339"/>
      <c r="HH19" s="340"/>
      <c r="HI19" s="588" t="s">
        <v>282</v>
      </c>
      <c r="HJ19" s="588"/>
      <c r="HK19" s="588"/>
      <c r="HL19" s="588"/>
      <c r="HM19" s="588"/>
      <c r="HN19" s="588"/>
      <c r="HO19" s="588"/>
      <c r="HP19" s="588"/>
      <c r="HQ19" s="588"/>
      <c r="HR19" s="588"/>
      <c r="HS19" s="588"/>
      <c r="HT19" s="588"/>
      <c r="HU19" s="586" t="s">
        <v>283</v>
      </c>
      <c r="HV19" s="587"/>
      <c r="HW19" s="587"/>
      <c r="HX19" s="587"/>
      <c r="HY19" s="587"/>
      <c r="HZ19" s="591" t="s">
        <v>284</v>
      </c>
      <c r="IA19" s="588"/>
      <c r="IB19" s="339"/>
      <c r="IC19" s="339"/>
      <c r="ID19" s="339"/>
      <c r="IE19" s="341"/>
      <c r="IF19" s="341"/>
      <c r="IG19" s="341"/>
      <c r="IH19" s="341"/>
    </row>
    <row r="20" spans="1:242" ht="13.5" customHeight="1">
      <c r="A20" s="1387"/>
      <c r="B20" s="1391"/>
      <c r="C20" s="1392"/>
      <c r="D20" s="1391"/>
      <c r="E20" s="1392"/>
      <c r="F20" s="1391"/>
      <c r="G20" s="1392"/>
      <c r="H20" s="1396"/>
      <c r="I20" s="1392"/>
      <c r="J20" s="1449"/>
      <c r="K20" s="1402"/>
      <c r="L20" s="1402"/>
      <c r="M20" s="1402"/>
      <c r="N20" s="1402"/>
      <c r="O20" s="1402"/>
      <c r="P20" s="1402"/>
      <c r="Q20" s="1402"/>
      <c r="R20" s="1402"/>
      <c r="S20" s="1402"/>
      <c r="T20" s="1402"/>
      <c r="U20" s="1402"/>
      <c r="V20" s="1402"/>
      <c r="W20" s="1402"/>
      <c r="X20" s="1403"/>
      <c r="Y20" s="1453" t="s">
        <v>290</v>
      </c>
      <c r="Z20" s="1413" t="s">
        <v>292</v>
      </c>
      <c r="AA20" s="1414" t="s">
        <v>294</v>
      </c>
      <c r="AB20" s="1409" t="s">
        <v>295</v>
      </c>
      <c r="AC20" s="1410"/>
      <c r="AD20" s="1410"/>
      <c r="AE20" s="1410"/>
      <c r="AF20" s="1454"/>
      <c r="AG20" s="1409" t="s">
        <v>296</v>
      </c>
      <c r="AH20" s="1410"/>
      <c r="AI20" s="1410"/>
      <c r="AJ20" s="1406" t="s">
        <v>297</v>
      </c>
      <c r="AK20" s="1402" t="s">
        <v>154</v>
      </c>
      <c r="AL20" s="1406" t="s">
        <v>299</v>
      </c>
      <c r="AM20" s="1406" t="s">
        <v>300</v>
      </c>
      <c r="AN20" s="1409" t="s">
        <v>153</v>
      </c>
      <c r="AO20" s="342"/>
      <c r="AP20" s="343"/>
      <c r="AQ20" s="1409" t="s">
        <v>29</v>
      </c>
      <c r="AR20" s="342"/>
      <c r="AS20" s="343"/>
      <c r="AT20" s="1475" t="s">
        <v>302</v>
      </c>
      <c r="AU20" s="1453" t="s">
        <v>304</v>
      </c>
      <c r="AV20" s="1414" t="s">
        <v>154</v>
      </c>
      <c r="AW20" s="1423" t="s">
        <v>306</v>
      </c>
      <c r="AX20" s="1423"/>
      <c r="AY20" s="1423"/>
      <c r="AZ20" s="1423"/>
      <c r="BA20" s="1423"/>
      <c r="BB20" s="1423"/>
      <c r="BC20" s="1423"/>
      <c r="BD20" s="1423"/>
      <c r="BE20" s="1423"/>
      <c r="BF20" s="1423" t="s">
        <v>307</v>
      </c>
      <c r="BG20" s="1423"/>
      <c r="BH20" s="1423"/>
      <c r="BI20" s="1423"/>
      <c r="BJ20" s="1423"/>
      <c r="BK20" s="1423"/>
      <c r="BL20" s="1423"/>
      <c r="BM20" s="1423"/>
      <c r="BN20" s="1423"/>
      <c r="BO20" s="1424" t="s">
        <v>308</v>
      </c>
      <c r="BP20" s="1425"/>
      <c r="BQ20" s="1418" t="s">
        <v>310</v>
      </c>
      <c r="BR20" s="1410"/>
      <c r="BS20" s="1410"/>
      <c r="BT20" s="1419"/>
      <c r="BU20" s="1418" t="s">
        <v>311</v>
      </c>
      <c r="BV20" s="1419"/>
      <c r="BW20" s="1420" t="s">
        <v>312</v>
      </c>
      <c r="BX20" s="1420"/>
      <c r="BY20" s="1421"/>
      <c r="BZ20" s="1421"/>
      <c r="CA20" s="1421"/>
      <c r="CB20" s="1422"/>
      <c r="CC20" s="1625" t="s">
        <v>314</v>
      </c>
      <c r="CD20" s="1626"/>
      <c r="CE20" s="1626"/>
      <c r="CF20" s="1626"/>
      <c r="CG20" s="1626"/>
      <c r="CH20" s="1626"/>
      <c r="CI20" s="1626"/>
      <c r="CJ20" s="1626"/>
      <c r="CK20" s="1627"/>
      <c r="CL20" s="1501" t="s">
        <v>160</v>
      </c>
      <c r="CM20" s="1423"/>
      <c r="CN20" s="1502"/>
      <c r="CO20" s="1489" t="s">
        <v>20</v>
      </c>
      <c r="CP20" s="1488"/>
      <c r="CQ20" s="1502" t="s">
        <v>151</v>
      </c>
      <c r="CR20" s="1492"/>
      <c r="CS20" s="1492"/>
      <c r="CT20" s="1492"/>
      <c r="CU20" s="1542"/>
      <c r="CV20" s="1430" t="s">
        <v>172</v>
      </c>
      <c r="CW20" s="1431"/>
      <c r="CX20" s="1431"/>
      <c r="CY20" s="1432"/>
      <c r="CZ20" s="1430" t="s">
        <v>165</v>
      </c>
      <c r="DA20" s="1431"/>
      <c r="DB20" s="1431"/>
      <c r="DC20" s="1432"/>
      <c r="DD20" s="1430" t="s">
        <v>166</v>
      </c>
      <c r="DE20" s="1431"/>
      <c r="DF20" s="1431"/>
      <c r="DG20" s="1433"/>
      <c r="DH20" s="1478" t="s">
        <v>168</v>
      </c>
      <c r="DI20" s="1406" t="s">
        <v>319</v>
      </c>
      <c r="DJ20" s="1406" t="s">
        <v>320</v>
      </c>
      <c r="DK20" s="1406" t="s">
        <v>321</v>
      </c>
      <c r="DL20" s="1406" t="s">
        <v>322</v>
      </c>
      <c r="DM20" s="1503" t="s">
        <v>323</v>
      </c>
      <c r="DN20" s="1518" t="s">
        <v>326</v>
      </c>
      <c r="DO20" s="1519"/>
      <c r="DP20" s="1519"/>
      <c r="DQ20" s="1520"/>
      <c r="DR20" s="1489" t="s">
        <v>325</v>
      </c>
      <c r="DS20" s="1487"/>
      <c r="DT20" s="1487"/>
      <c r="DU20" s="1488"/>
      <c r="DV20" s="1489" t="s">
        <v>327</v>
      </c>
      <c r="DW20" s="1487"/>
      <c r="DX20" s="1487"/>
      <c r="DY20" s="1487"/>
      <c r="DZ20" s="1518" t="s">
        <v>329</v>
      </c>
      <c r="EA20" s="1519"/>
      <c r="EB20" s="1519"/>
      <c r="EC20" s="1520"/>
      <c r="ED20" s="1527" t="s">
        <v>325</v>
      </c>
      <c r="EE20" s="1527"/>
      <c r="EF20" s="1527"/>
      <c r="EG20" s="1527"/>
      <c r="EH20" s="1527" t="s">
        <v>330</v>
      </c>
      <c r="EI20" s="1527"/>
      <c r="EJ20" s="1527"/>
      <c r="EK20" s="1527"/>
      <c r="EL20" s="344">
        <v>3</v>
      </c>
      <c r="EM20" s="1487" t="s">
        <v>333</v>
      </c>
      <c r="EN20" s="1487"/>
      <c r="EO20" s="1487"/>
      <c r="EP20" s="1490"/>
      <c r="EQ20" s="1453" t="s">
        <v>335</v>
      </c>
      <c r="ER20" s="1424" t="s">
        <v>337</v>
      </c>
      <c r="ES20" s="1491" t="s">
        <v>343</v>
      </c>
      <c r="ET20" s="1492"/>
      <c r="EU20" s="1542"/>
      <c r="EV20" s="1489" t="s">
        <v>344</v>
      </c>
      <c r="EW20" s="1488"/>
      <c r="EX20" s="1489" t="s">
        <v>345</v>
      </c>
      <c r="EY20" s="1488"/>
      <c r="EZ20" s="1489" t="s">
        <v>346</v>
      </c>
      <c r="FA20" s="1488"/>
      <c r="FB20" s="1489" t="s">
        <v>347</v>
      </c>
      <c r="FC20" s="1490"/>
      <c r="FD20" s="1491" t="s">
        <v>343</v>
      </c>
      <c r="FE20" s="1492"/>
      <c r="FF20" s="1542"/>
      <c r="FG20" s="1489" t="s">
        <v>344</v>
      </c>
      <c r="FH20" s="1488"/>
      <c r="FI20" s="1489" t="s">
        <v>345</v>
      </c>
      <c r="FJ20" s="1488"/>
      <c r="FK20" s="1489" t="s">
        <v>346</v>
      </c>
      <c r="FL20" s="1488"/>
      <c r="FM20" s="1489" t="s">
        <v>347</v>
      </c>
      <c r="FN20" s="1490"/>
      <c r="FO20" s="1491" t="s">
        <v>343</v>
      </c>
      <c r="FP20" s="1492"/>
      <c r="FQ20" s="1542"/>
      <c r="FR20" s="1489" t="s">
        <v>344</v>
      </c>
      <c r="FS20" s="1488"/>
      <c r="FT20" s="1489" t="s">
        <v>345</v>
      </c>
      <c r="FU20" s="1488"/>
      <c r="FV20" s="1489" t="s">
        <v>346</v>
      </c>
      <c r="FW20" s="1488"/>
      <c r="FX20" s="1489" t="s">
        <v>347</v>
      </c>
      <c r="FY20" s="1490"/>
      <c r="FZ20" s="1491" t="s">
        <v>343</v>
      </c>
      <c r="GA20" s="1492"/>
      <c r="GB20" s="1542"/>
      <c r="GC20" s="1489" t="s">
        <v>344</v>
      </c>
      <c r="GD20" s="1488"/>
      <c r="GE20" s="1489" t="s">
        <v>345</v>
      </c>
      <c r="GF20" s="1488"/>
      <c r="GG20" s="1489" t="s">
        <v>346</v>
      </c>
      <c r="GH20" s="1488"/>
      <c r="GI20" s="1489" t="s">
        <v>347</v>
      </c>
      <c r="GJ20" s="1490"/>
      <c r="GN20" s="230" t="s">
        <v>348</v>
      </c>
      <c r="GU20" s="1451" t="s">
        <v>289</v>
      </c>
      <c r="GV20" s="1407" t="s">
        <v>291</v>
      </c>
      <c r="GW20" s="1407" t="s">
        <v>293</v>
      </c>
      <c r="GX20" s="1407" t="s">
        <v>298</v>
      </c>
      <c r="GY20" s="1407" t="s">
        <v>301</v>
      </c>
      <c r="GZ20" s="1451" t="s">
        <v>303</v>
      </c>
      <c r="HA20" s="1407" t="s">
        <v>305</v>
      </c>
      <c r="HB20" s="1504" t="s">
        <v>309</v>
      </c>
      <c r="HC20" s="1482" t="s">
        <v>313</v>
      </c>
      <c r="HD20" s="1504" t="s">
        <v>315</v>
      </c>
      <c r="HE20" s="1482" t="s">
        <v>316</v>
      </c>
      <c r="HF20" s="1504" t="s">
        <v>317</v>
      </c>
      <c r="HG20" s="1482" t="s">
        <v>318</v>
      </c>
      <c r="HH20" s="1504" t="s">
        <v>324</v>
      </c>
      <c r="HI20" s="1507" t="s">
        <v>325</v>
      </c>
      <c r="HJ20" s="1507"/>
      <c r="HK20" s="1507"/>
      <c r="HL20" s="1508"/>
      <c r="HM20" s="1533" t="s">
        <v>327</v>
      </c>
      <c r="HN20" s="1507"/>
      <c r="HO20" s="1507"/>
      <c r="HP20" s="1507"/>
      <c r="HQ20" s="1509" t="s">
        <v>330</v>
      </c>
      <c r="HR20" s="1509"/>
      <c r="HS20" s="1509"/>
      <c r="HT20" s="1509"/>
      <c r="HU20" s="1504" t="s">
        <v>328</v>
      </c>
      <c r="HV20" s="1507" t="s">
        <v>325</v>
      </c>
      <c r="HW20" s="1507"/>
      <c r="HX20" s="1507"/>
      <c r="HY20" s="1508"/>
      <c r="HZ20" s="1504" t="s">
        <v>331</v>
      </c>
      <c r="IA20" s="1504" t="s">
        <v>332</v>
      </c>
      <c r="IB20" s="1504" t="s">
        <v>334</v>
      </c>
      <c r="IC20" s="1482" t="s">
        <v>336</v>
      </c>
      <c r="ID20" s="1550" t="s">
        <v>338</v>
      </c>
      <c r="IE20" s="1545" t="s">
        <v>339</v>
      </c>
      <c r="IF20" s="1547" t="s">
        <v>340</v>
      </c>
      <c r="IG20" s="1547" t="s">
        <v>341</v>
      </c>
      <c r="IH20" s="1543" t="s">
        <v>342</v>
      </c>
    </row>
    <row r="21" spans="1:242" ht="10.5">
      <c r="A21" s="1387"/>
      <c r="B21" s="1391"/>
      <c r="C21" s="1392"/>
      <c r="D21" s="1391"/>
      <c r="E21" s="1392"/>
      <c r="F21" s="1391"/>
      <c r="G21" s="1392"/>
      <c r="H21" s="1396"/>
      <c r="I21" s="1392"/>
      <c r="J21" s="1449"/>
      <c r="K21" s="1402"/>
      <c r="L21" s="1402"/>
      <c r="M21" s="1402"/>
      <c r="N21" s="1402"/>
      <c r="O21" s="1402"/>
      <c r="P21" s="1402"/>
      <c r="Q21" s="1402"/>
      <c r="R21" s="1402"/>
      <c r="S21" s="1402"/>
      <c r="T21" s="1402"/>
      <c r="U21" s="1402"/>
      <c r="V21" s="1402"/>
      <c r="W21" s="1402"/>
      <c r="X21" s="1403"/>
      <c r="Y21" s="1416"/>
      <c r="Z21" s="1414"/>
      <c r="AA21" s="1414"/>
      <c r="AB21" s="1411"/>
      <c r="AC21" s="1396"/>
      <c r="AD21" s="1396"/>
      <c r="AE21" s="1396"/>
      <c r="AF21" s="1455"/>
      <c r="AG21" s="1411"/>
      <c r="AH21" s="1396"/>
      <c r="AI21" s="1396"/>
      <c r="AJ21" s="1402"/>
      <c r="AK21" s="1402"/>
      <c r="AL21" s="1442"/>
      <c r="AM21" s="1442"/>
      <c r="AN21" s="1402"/>
      <c r="AO21" s="1410" t="s">
        <v>349</v>
      </c>
      <c r="AP21" s="1454"/>
      <c r="AQ21" s="1402"/>
      <c r="AR21" s="1410" t="s">
        <v>349</v>
      </c>
      <c r="AS21" s="1454"/>
      <c r="AT21" s="1476"/>
      <c r="AU21" s="1416"/>
      <c r="AV21" s="1414"/>
      <c r="AW21" s="1413" t="s">
        <v>350</v>
      </c>
      <c r="AX21" s="1413" t="s">
        <v>174</v>
      </c>
      <c r="AY21" s="1424" t="s">
        <v>351</v>
      </c>
      <c r="AZ21" s="1457"/>
      <c r="BA21" s="1434" t="s">
        <v>352</v>
      </c>
      <c r="BB21" s="1435"/>
      <c r="BC21" s="1435"/>
      <c r="BD21" s="1435"/>
      <c r="BE21" s="1436"/>
      <c r="BF21" s="1413" t="s">
        <v>350</v>
      </c>
      <c r="BG21" s="1413" t="s">
        <v>174</v>
      </c>
      <c r="BH21" s="1424" t="s">
        <v>351</v>
      </c>
      <c r="BI21" s="1457"/>
      <c r="BJ21" s="1502" t="s">
        <v>352</v>
      </c>
      <c r="BK21" s="1492"/>
      <c r="BL21" s="1492"/>
      <c r="BM21" s="1492"/>
      <c r="BN21" s="1542"/>
      <c r="BO21" s="1426"/>
      <c r="BP21" s="1427"/>
      <c r="BQ21" s="1391"/>
      <c r="BR21" s="1396"/>
      <c r="BS21" s="1396"/>
      <c r="BT21" s="1392"/>
      <c r="BU21" s="1391"/>
      <c r="BV21" s="1392"/>
      <c r="BW21" s="345"/>
      <c r="BX21" s="346"/>
      <c r="BY21" s="1424" t="s">
        <v>353</v>
      </c>
      <c r="BZ21" s="1457"/>
      <c r="CA21" s="1424" t="s">
        <v>354</v>
      </c>
      <c r="CB21" s="1457"/>
      <c r="CC21" s="347"/>
      <c r="CD21" s="346"/>
      <c r="CE21" s="1463" t="s">
        <v>355</v>
      </c>
      <c r="CF21" s="1464"/>
      <c r="CG21" s="1465"/>
      <c r="CH21" s="1631" t="s">
        <v>1706</v>
      </c>
      <c r="CI21" s="1632"/>
      <c r="CJ21" s="1632"/>
      <c r="CK21" s="1633"/>
      <c r="CL21" s="1453" t="s">
        <v>356</v>
      </c>
      <c r="CM21" s="1413" t="s">
        <v>161</v>
      </c>
      <c r="CN21" s="1413" t="s">
        <v>29</v>
      </c>
      <c r="CO21" s="1413" t="s">
        <v>357</v>
      </c>
      <c r="CP21" s="1413" t="s">
        <v>358</v>
      </c>
      <c r="CQ21" s="1457" t="s">
        <v>359</v>
      </c>
      <c r="CR21" s="1413" t="s">
        <v>29</v>
      </c>
      <c r="CS21" s="1424" t="s">
        <v>360</v>
      </c>
      <c r="CT21" s="1498"/>
      <c r="CU21" s="1457"/>
      <c r="CV21" s="1414" t="s">
        <v>361</v>
      </c>
      <c r="CW21" s="1413" t="s">
        <v>163</v>
      </c>
      <c r="CX21" s="1413" t="s">
        <v>362</v>
      </c>
      <c r="CY21" s="1413" t="s">
        <v>363</v>
      </c>
      <c r="CZ21" s="1414" t="s">
        <v>361</v>
      </c>
      <c r="DA21" s="1413" t="s">
        <v>163</v>
      </c>
      <c r="DB21" s="1413" t="s">
        <v>362</v>
      </c>
      <c r="DC21" s="1413" t="s">
        <v>363</v>
      </c>
      <c r="DD21" s="1414" t="s">
        <v>361</v>
      </c>
      <c r="DE21" s="1413" t="s">
        <v>163</v>
      </c>
      <c r="DF21" s="1413" t="s">
        <v>362</v>
      </c>
      <c r="DG21" s="1475" t="s">
        <v>363</v>
      </c>
      <c r="DH21" s="1449"/>
      <c r="DI21" s="1402"/>
      <c r="DJ21" s="1402"/>
      <c r="DK21" s="1402"/>
      <c r="DL21" s="1402"/>
      <c r="DM21" s="1403"/>
      <c r="DN21" s="1521"/>
      <c r="DO21" s="1522"/>
      <c r="DP21" s="1522"/>
      <c r="DQ21" s="1523"/>
      <c r="DR21" s="1488" t="s">
        <v>364</v>
      </c>
      <c r="DS21" s="1527"/>
      <c r="DT21" s="1527" t="s">
        <v>365</v>
      </c>
      <c r="DU21" s="1527"/>
      <c r="DV21" s="1527" t="s">
        <v>364</v>
      </c>
      <c r="DW21" s="1527"/>
      <c r="DX21" s="1527" t="s">
        <v>365</v>
      </c>
      <c r="DY21" s="1489"/>
      <c r="DZ21" s="1521"/>
      <c r="EA21" s="1522"/>
      <c r="EB21" s="1522"/>
      <c r="EC21" s="1523"/>
      <c r="ED21" s="1527" t="s">
        <v>364</v>
      </c>
      <c r="EE21" s="1527"/>
      <c r="EF21" s="1527" t="s">
        <v>365</v>
      </c>
      <c r="EG21" s="1527"/>
      <c r="EH21" s="1527" t="s">
        <v>364</v>
      </c>
      <c r="EI21" s="1527"/>
      <c r="EJ21" s="1527" t="s">
        <v>365</v>
      </c>
      <c r="EK21" s="1527"/>
      <c r="EL21" s="1553" t="s">
        <v>266</v>
      </c>
      <c r="EM21" s="1537" t="s">
        <v>319</v>
      </c>
      <c r="EN21" s="1532" t="s">
        <v>320</v>
      </c>
      <c r="EO21" s="1532" t="s">
        <v>321</v>
      </c>
      <c r="EP21" s="1568" t="s">
        <v>322</v>
      </c>
      <c r="EQ21" s="1549"/>
      <c r="ER21" s="1426"/>
      <c r="ES21" s="1558" t="s">
        <v>366</v>
      </c>
      <c r="ET21" s="1413" t="s">
        <v>367</v>
      </c>
      <c r="EU21" s="1413" t="s">
        <v>368</v>
      </c>
      <c r="EV21" s="1536" t="s">
        <v>369</v>
      </c>
      <c r="EW21" s="1537"/>
      <c r="EX21" s="1424" t="s">
        <v>370</v>
      </c>
      <c r="EY21" s="1457"/>
      <c r="EZ21" s="1424" t="s">
        <v>371</v>
      </c>
      <c r="FA21" s="1457"/>
      <c r="FB21" s="1536" t="s">
        <v>372</v>
      </c>
      <c r="FC21" s="1555"/>
      <c r="FD21" s="1558" t="s">
        <v>366</v>
      </c>
      <c r="FE21" s="1413" t="s">
        <v>367</v>
      </c>
      <c r="FF21" s="1413" t="s">
        <v>368</v>
      </c>
      <c r="FG21" s="1536" t="s">
        <v>369</v>
      </c>
      <c r="FH21" s="1537"/>
      <c r="FI21" s="1424" t="s">
        <v>370</v>
      </c>
      <c r="FJ21" s="1457"/>
      <c r="FK21" s="1424" t="s">
        <v>371</v>
      </c>
      <c r="FL21" s="1457"/>
      <c r="FM21" s="1536" t="s">
        <v>372</v>
      </c>
      <c r="FN21" s="1555"/>
      <c r="FO21" s="1558" t="s">
        <v>366</v>
      </c>
      <c r="FP21" s="1413" t="s">
        <v>367</v>
      </c>
      <c r="FQ21" s="1413" t="s">
        <v>368</v>
      </c>
      <c r="FR21" s="1536" t="s">
        <v>369</v>
      </c>
      <c r="FS21" s="1537"/>
      <c r="FT21" s="1424" t="s">
        <v>370</v>
      </c>
      <c r="FU21" s="1457"/>
      <c r="FV21" s="1424" t="s">
        <v>371</v>
      </c>
      <c r="FW21" s="1457"/>
      <c r="FX21" s="1536" t="s">
        <v>372</v>
      </c>
      <c r="FY21" s="1555"/>
      <c r="FZ21" s="1558" t="s">
        <v>366</v>
      </c>
      <c r="GA21" s="1413" t="s">
        <v>367</v>
      </c>
      <c r="GB21" s="1413" t="s">
        <v>368</v>
      </c>
      <c r="GC21" s="1536" t="s">
        <v>369</v>
      </c>
      <c r="GD21" s="1537"/>
      <c r="GE21" s="1424" t="s">
        <v>370</v>
      </c>
      <c r="GF21" s="1457"/>
      <c r="GG21" s="1424" t="s">
        <v>371</v>
      </c>
      <c r="GH21" s="1457"/>
      <c r="GI21" s="1536" t="s">
        <v>372</v>
      </c>
      <c r="GJ21" s="1555"/>
      <c r="GN21" s="230" t="s">
        <v>373</v>
      </c>
      <c r="GO21" s="230"/>
      <c r="GP21" s="230"/>
      <c r="GQ21" s="230"/>
      <c r="GR21" s="230"/>
      <c r="GS21" s="230"/>
      <c r="GU21" s="1451"/>
      <c r="GV21" s="1407"/>
      <c r="GW21" s="1407"/>
      <c r="GX21" s="1407"/>
      <c r="GY21" s="1407"/>
      <c r="GZ21" s="1451"/>
      <c r="HA21" s="1407"/>
      <c r="HB21" s="1505"/>
      <c r="HC21" s="1407"/>
      <c r="HD21" s="1505"/>
      <c r="HE21" s="1407"/>
      <c r="HF21" s="1505"/>
      <c r="HG21" s="1407"/>
      <c r="HH21" s="1505"/>
      <c r="HI21" s="1508" t="s">
        <v>364</v>
      </c>
      <c r="HJ21" s="1509"/>
      <c r="HK21" s="1509" t="s">
        <v>365</v>
      </c>
      <c r="HL21" s="1509"/>
      <c r="HM21" s="1509" t="s">
        <v>364</v>
      </c>
      <c r="HN21" s="1509"/>
      <c r="HO21" s="1509" t="s">
        <v>365</v>
      </c>
      <c r="HP21" s="1533"/>
      <c r="HQ21" s="1509" t="s">
        <v>364</v>
      </c>
      <c r="HR21" s="1509"/>
      <c r="HS21" s="1509" t="s">
        <v>365</v>
      </c>
      <c r="HT21" s="1509"/>
      <c r="HU21" s="1505"/>
      <c r="HV21" s="1508" t="s">
        <v>364</v>
      </c>
      <c r="HW21" s="1509"/>
      <c r="HX21" s="1509" t="s">
        <v>365</v>
      </c>
      <c r="HY21" s="1509"/>
      <c r="HZ21" s="1505"/>
      <c r="IA21" s="1505"/>
      <c r="IB21" s="1505"/>
      <c r="IC21" s="1407"/>
      <c r="ID21" s="1551"/>
      <c r="IE21" s="1546"/>
      <c r="IF21" s="1548"/>
      <c r="IG21" s="1548"/>
      <c r="IH21" s="1544"/>
    </row>
    <row r="22" spans="1:242" ht="10.5">
      <c r="A22" s="1387"/>
      <c r="B22" s="1391"/>
      <c r="C22" s="1392"/>
      <c r="D22" s="1391"/>
      <c r="E22" s="1392"/>
      <c r="F22" s="1391"/>
      <c r="G22" s="1392"/>
      <c r="H22" s="1396"/>
      <c r="I22" s="1392"/>
      <c r="J22" s="1449"/>
      <c r="K22" s="1402"/>
      <c r="L22" s="1402"/>
      <c r="M22" s="1402"/>
      <c r="N22" s="1402"/>
      <c r="O22" s="1402"/>
      <c r="P22" s="1402"/>
      <c r="Q22" s="1402"/>
      <c r="R22" s="1402"/>
      <c r="S22" s="1402"/>
      <c r="T22" s="1402"/>
      <c r="U22" s="1402"/>
      <c r="V22" s="1402"/>
      <c r="W22" s="1402"/>
      <c r="X22" s="1403"/>
      <c r="Y22" s="1416"/>
      <c r="Z22" s="1414"/>
      <c r="AA22" s="1414"/>
      <c r="AB22" s="1411"/>
      <c r="AC22" s="1396"/>
      <c r="AD22" s="1396"/>
      <c r="AE22" s="1396"/>
      <c r="AF22" s="1455"/>
      <c r="AG22" s="1411"/>
      <c r="AH22" s="1396"/>
      <c r="AI22" s="1396"/>
      <c r="AJ22" s="1402"/>
      <c r="AK22" s="1402"/>
      <c r="AL22" s="1442"/>
      <c r="AM22" s="1442"/>
      <c r="AN22" s="1402"/>
      <c r="AO22" s="1396"/>
      <c r="AP22" s="1455"/>
      <c r="AQ22" s="1402"/>
      <c r="AR22" s="1396"/>
      <c r="AS22" s="1455"/>
      <c r="AT22" s="1476"/>
      <c r="AU22" s="1416"/>
      <c r="AV22" s="1414"/>
      <c r="AW22" s="1414"/>
      <c r="AX22" s="1414"/>
      <c r="AY22" s="1426"/>
      <c r="AZ22" s="1458"/>
      <c r="BA22" s="1424" t="s">
        <v>374</v>
      </c>
      <c r="BB22" s="1498"/>
      <c r="BC22" s="1457"/>
      <c r="BD22" s="1424" t="s">
        <v>375</v>
      </c>
      <c r="BE22" s="1457"/>
      <c r="BF22" s="1414"/>
      <c r="BG22" s="1414"/>
      <c r="BH22" s="1426"/>
      <c r="BI22" s="1458"/>
      <c r="BJ22" s="1424" t="s">
        <v>374</v>
      </c>
      <c r="BK22" s="1498"/>
      <c r="BL22" s="1457"/>
      <c r="BM22" s="1424" t="s">
        <v>375</v>
      </c>
      <c r="BN22" s="1457"/>
      <c r="BO22" s="1426"/>
      <c r="BP22" s="1427"/>
      <c r="BQ22" s="1391"/>
      <c r="BR22" s="1396"/>
      <c r="BS22" s="1396"/>
      <c r="BT22" s="1392"/>
      <c r="BU22" s="1391"/>
      <c r="BV22" s="1392"/>
      <c r="BW22" s="345"/>
      <c r="BX22" s="348"/>
      <c r="BY22" s="1426"/>
      <c r="BZ22" s="1458"/>
      <c r="CA22" s="1426"/>
      <c r="CB22" s="1458"/>
      <c r="CC22" s="347"/>
      <c r="CD22" s="348"/>
      <c r="CE22" s="1466"/>
      <c r="CF22" s="1467"/>
      <c r="CG22" s="1468"/>
      <c r="CH22" s="1634"/>
      <c r="CI22" s="1635"/>
      <c r="CJ22" s="1635"/>
      <c r="CK22" s="1636"/>
      <c r="CL22" s="1416"/>
      <c r="CM22" s="1414"/>
      <c r="CN22" s="1414"/>
      <c r="CO22" s="1414"/>
      <c r="CP22" s="1414"/>
      <c r="CQ22" s="1458"/>
      <c r="CR22" s="1414"/>
      <c r="CS22" s="1426"/>
      <c r="CT22" s="1499"/>
      <c r="CU22" s="1458"/>
      <c r="CV22" s="1414"/>
      <c r="CW22" s="1414"/>
      <c r="CX22" s="1414"/>
      <c r="CY22" s="1414"/>
      <c r="CZ22" s="1414"/>
      <c r="DA22" s="1414"/>
      <c r="DB22" s="1414"/>
      <c r="DC22" s="1414"/>
      <c r="DD22" s="1414"/>
      <c r="DE22" s="1414"/>
      <c r="DF22" s="1414"/>
      <c r="DG22" s="1476"/>
      <c r="DH22" s="1449"/>
      <c r="DI22" s="1402"/>
      <c r="DJ22" s="1402"/>
      <c r="DK22" s="1402"/>
      <c r="DL22" s="1402"/>
      <c r="DM22" s="1403"/>
      <c r="DN22" s="1521"/>
      <c r="DO22" s="1522"/>
      <c r="DP22" s="1522"/>
      <c r="DQ22" s="1523"/>
      <c r="DR22" s="1539" t="s">
        <v>376</v>
      </c>
      <c r="DS22" s="1528" t="s">
        <v>377</v>
      </c>
      <c r="DT22" s="1528" t="s">
        <v>376</v>
      </c>
      <c r="DU22" s="1528" t="s">
        <v>377</v>
      </c>
      <c r="DV22" s="1532" t="s">
        <v>376</v>
      </c>
      <c r="DW22" s="1532" t="s">
        <v>377</v>
      </c>
      <c r="DX22" s="1532" t="s">
        <v>376</v>
      </c>
      <c r="DY22" s="1536" t="s">
        <v>377</v>
      </c>
      <c r="DZ22" s="1521"/>
      <c r="EA22" s="1522"/>
      <c r="EB22" s="1522"/>
      <c r="EC22" s="1523"/>
      <c r="ED22" s="1528" t="s">
        <v>376</v>
      </c>
      <c r="EE22" s="1528" t="s">
        <v>377</v>
      </c>
      <c r="EF22" s="1528" t="s">
        <v>376</v>
      </c>
      <c r="EG22" s="1528" t="s">
        <v>377</v>
      </c>
      <c r="EH22" s="1532" t="s">
        <v>376</v>
      </c>
      <c r="EI22" s="1532" t="s">
        <v>377</v>
      </c>
      <c r="EJ22" s="1532" t="s">
        <v>376</v>
      </c>
      <c r="EK22" s="1532" t="s">
        <v>377</v>
      </c>
      <c r="EL22" s="1554"/>
      <c r="EM22" s="1539"/>
      <c r="EN22" s="1528"/>
      <c r="EO22" s="1528"/>
      <c r="EP22" s="1569"/>
      <c r="EQ22" s="1549"/>
      <c r="ER22" s="1426"/>
      <c r="ES22" s="1559"/>
      <c r="ET22" s="1414"/>
      <c r="EU22" s="1414"/>
      <c r="EV22" s="1538"/>
      <c r="EW22" s="1539"/>
      <c r="EX22" s="1426"/>
      <c r="EY22" s="1458"/>
      <c r="EZ22" s="1426"/>
      <c r="FA22" s="1458"/>
      <c r="FB22" s="1538"/>
      <c r="FC22" s="1556"/>
      <c r="FD22" s="1559"/>
      <c r="FE22" s="1414"/>
      <c r="FF22" s="1414"/>
      <c r="FG22" s="1538"/>
      <c r="FH22" s="1539"/>
      <c r="FI22" s="1426"/>
      <c r="FJ22" s="1458"/>
      <c r="FK22" s="1426"/>
      <c r="FL22" s="1458"/>
      <c r="FM22" s="1538"/>
      <c r="FN22" s="1556"/>
      <c r="FO22" s="1559"/>
      <c r="FP22" s="1414"/>
      <c r="FQ22" s="1414"/>
      <c r="FR22" s="1538"/>
      <c r="FS22" s="1539"/>
      <c r="FT22" s="1426"/>
      <c r="FU22" s="1458"/>
      <c r="FV22" s="1426"/>
      <c r="FW22" s="1458"/>
      <c r="FX22" s="1538"/>
      <c r="FY22" s="1556"/>
      <c r="FZ22" s="1559"/>
      <c r="GA22" s="1414"/>
      <c r="GB22" s="1414"/>
      <c r="GC22" s="1538"/>
      <c r="GD22" s="1539"/>
      <c r="GE22" s="1426"/>
      <c r="GF22" s="1458"/>
      <c r="GG22" s="1426"/>
      <c r="GH22" s="1458"/>
      <c r="GI22" s="1538"/>
      <c r="GJ22" s="1556"/>
      <c r="GN22" s="349">
        <v>1</v>
      </c>
      <c r="GO22" s="1534" t="s">
        <v>378</v>
      </c>
      <c r="GP22" s="1535"/>
      <c r="GQ22" s="349" t="str">
        <f>IF(OR(CL7=""),"",1)</f>
        <v/>
      </c>
      <c r="GR22" s="1534" t="s">
        <v>379</v>
      </c>
      <c r="GS22" s="1535"/>
      <c r="GU22" s="1451"/>
      <c r="GV22" s="1407"/>
      <c r="GW22" s="1407"/>
      <c r="GX22" s="1407"/>
      <c r="GY22" s="1407"/>
      <c r="GZ22" s="1451"/>
      <c r="HA22" s="1407"/>
      <c r="HB22" s="1505"/>
      <c r="HC22" s="1407"/>
      <c r="HD22" s="1505"/>
      <c r="HE22" s="1407"/>
      <c r="HF22" s="1505"/>
      <c r="HG22" s="1407"/>
      <c r="HH22" s="1505"/>
      <c r="HI22" s="1513" t="s">
        <v>376</v>
      </c>
      <c r="HJ22" s="1512" t="s">
        <v>377</v>
      </c>
      <c r="HK22" s="1512" t="s">
        <v>376</v>
      </c>
      <c r="HL22" s="1512" t="s">
        <v>377</v>
      </c>
      <c r="HM22" s="1529" t="s">
        <v>376</v>
      </c>
      <c r="HN22" s="1529" t="s">
        <v>377</v>
      </c>
      <c r="HO22" s="1529" t="s">
        <v>376</v>
      </c>
      <c r="HP22" s="1530" t="s">
        <v>377</v>
      </c>
      <c r="HQ22" s="1529" t="s">
        <v>376</v>
      </c>
      <c r="HR22" s="1529" t="s">
        <v>377</v>
      </c>
      <c r="HS22" s="1529" t="s">
        <v>376</v>
      </c>
      <c r="HT22" s="1529" t="s">
        <v>377</v>
      </c>
      <c r="HU22" s="1505"/>
      <c r="HV22" s="1513" t="s">
        <v>376</v>
      </c>
      <c r="HW22" s="1512" t="s">
        <v>377</v>
      </c>
      <c r="HX22" s="1512" t="s">
        <v>376</v>
      </c>
      <c r="HY22" s="1512" t="s">
        <v>377</v>
      </c>
      <c r="HZ22" s="1505"/>
      <c r="IA22" s="1505"/>
      <c r="IB22" s="1505"/>
      <c r="IC22" s="1407"/>
      <c r="ID22" s="1551"/>
      <c r="IE22" s="1546"/>
      <c r="IF22" s="1548"/>
      <c r="IG22" s="1548"/>
      <c r="IH22" s="1544"/>
    </row>
    <row r="23" spans="1:242" ht="10.5">
      <c r="A23" s="1387"/>
      <c r="B23" s="1391"/>
      <c r="C23" s="1392"/>
      <c r="D23" s="1391"/>
      <c r="E23" s="1392"/>
      <c r="F23" s="1391"/>
      <c r="G23" s="1392"/>
      <c r="H23" s="1396"/>
      <c r="I23" s="1392"/>
      <c r="J23" s="1449"/>
      <c r="K23" s="1402"/>
      <c r="L23" s="1402"/>
      <c r="M23" s="1402"/>
      <c r="N23" s="1402"/>
      <c r="O23" s="1402"/>
      <c r="P23" s="1402"/>
      <c r="Q23" s="1402"/>
      <c r="R23" s="1402"/>
      <c r="S23" s="1402"/>
      <c r="T23" s="1402"/>
      <c r="U23" s="1402"/>
      <c r="V23" s="1402"/>
      <c r="W23" s="1402"/>
      <c r="X23" s="1403"/>
      <c r="Y23" s="1416"/>
      <c r="Z23" s="1414"/>
      <c r="AA23" s="1414"/>
      <c r="AB23" s="1411"/>
      <c r="AC23" s="1396"/>
      <c r="AD23" s="1396"/>
      <c r="AE23" s="1396"/>
      <c r="AF23" s="1455"/>
      <c r="AG23" s="1411"/>
      <c r="AH23" s="1396"/>
      <c r="AI23" s="1396"/>
      <c r="AJ23" s="1402"/>
      <c r="AK23" s="1402"/>
      <c r="AL23" s="1442"/>
      <c r="AM23" s="1442"/>
      <c r="AN23" s="1402"/>
      <c r="AO23" s="1396"/>
      <c r="AP23" s="1455"/>
      <c r="AQ23" s="1402"/>
      <c r="AR23" s="1396"/>
      <c r="AS23" s="1455"/>
      <c r="AT23" s="1476"/>
      <c r="AU23" s="1416"/>
      <c r="AV23" s="1414"/>
      <c r="AW23" s="1414"/>
      <c r="AX23" s="1414"/>
      <c r="AY23" s="1426"/>
      <c r="AZ23" s="1458"/>
      <c r="BA23" s="1426"/>
      <c r="BB23" s="1499"/>
      <c r="BC23" s="1458"/>
      <c r="BD23" s="1426"/>
      <c r="BE23" s="1458"/>
      <c r="BF23" s="1414"/>
      <c r="BG23" s="1414"/>
      <c r="BH23" s="1426"/>
      <c r="BI23" s="1458"/>
      <c r="BJ23" s="1426"/>
      <c r="BK23" s="1499"/>
      <c r="BL23" s="1458"/>
      <c r="BM23" s="1426"/>
      <c r="BN23" s="1458"/>
      <c r="BO23" s="1426"/>
      <c r="BP23" s="1427"/>
      <c r="BQ23" s="1391"/>
      <c r="BR23" s="1396"/>
      <c r="BS23" s="1396"/>
      <c r="BT23" s="1392"/>
      <c r="BU23" s="1391"/>
      <c r="BV23" s="1392"/>
      <c r="BW23" s="345"/>
      <c r="BX23" s="348"/>
      <c r="BY23" s="1426"/>
      <c r="BZ23" s="1458"/>
      <c r="CA23" s="1426"/>
      <c r="CB23" s="1458"/>
      <c r="CC23" s="347"/>
      <c r="CD23" s="348"/>
      <c r="CE23" s="1466"/>
      <c r="CF23" s="1467"/>
      <c r="CG23" s="1468"/>
      <c r="CH23" s="1634"/>
      <c r="CI23" s="1635"/>
      <c r="CJ23" s="1635"/>
      <c r="CK23" s="1636"/>
      <c r="CL23" s="1416"/>
      <c r="CM23" s="1414"/>
      <c r="CN23" s="1414"/>
      <c r="CO23" s="1414"/>
      <c r="CP23" s="1414"/>
      <c r="CQ23" s="1458"/>
      <c r="CR23" s="1414"/>
      <c r="CS23" s="1426"/>
      <c r="CT23" s="1499"/>
      <c r="CU23" s="1458"/>
      <c r="CV23" s="1414"/>
      <c r="CW23" s="1414"/>
      <c r="CX23" s="1414"/>
      <c r="CY23" s="1414"/>
      <c r="CZ23" s="1414"/>
      <c r="DA23" s="1414"/>
      <c r="DB23" s="1414"/>
      <c r="DC23" s="1414"/>
      <c r="DD23" s="1414"/>
      <c r="DE23" s="1414"/>
      <c r="DF23" s="1414"/>
      <c r="DG23" s="1476"/>
      <c r="DH23" s="1449"/>
      <c r="DI23" s="1402"/>
      <c r="DJ23" s="1402"/>
      <c r="DK23" s="1402"/>
      <c r="DL23" s="1402"/>
      <c r="DM23" s="1403"/>
      <c r="DN23" s="1521"/>
      <c r="DO23" s="1522"/>
      <c r="DP23" s="1522"/>
      <c r="DQ23" s="1523"/>
      <c r="DR23" s="1539"/>
      <c r="DS23" s="1528"/>
      <c r="DT23" s="1528"/>
      <c r="DU23" s="1528"/>
      <c r="DV23" s="1528"/>
      <c r="DW23" s="1528"/>
      <c r="DX23" s="1528"/>
      <c r="DY23" s="1538"/>
      <c r="DZ23" s="1521"/>
      <c r="EA23" s="1522"/>
      <c r="EB23" s="1522"/>
      <c r="EC23" s="1523"/>
      <c r="ED23" s="1528"/>
      <c r="EE23" s="1528"/>
      <c r="EF23" s="1528"/>
      <c r="EG23" s="1528"/>
      <c r="EH23" s="1528"/>
      <c r="EI23" s="1528"/>
      <c r="EJ23" s="1528"/>
      <c r="EK23" s="1528"/>
      <c r="EL23" s="1554"/>
      <c r="EM23" s="1539"/>
      <c r="EN23" s="1528"/>
      <c r="EO23" s="1528"/>
      <c r="EP23" s="1569"/>
      <c r="EQ23" s="1549"/>
      <c r="ER23" s="1426"/>
      <c r="ES23" s="1559"/>
      <c r="ET23" s="1414"/>
      <c r="EU23" s="1414"/>
      <c r="EV23" s="1538"/>
      <c r="EW23" s="1539"/>
      <c r="EX23" s="1426"/>
      <c r="EY23" s="1458"/>
      <c r="EZ23" s="1426"/>
      <c r="FA23" s="1458"/>
      <c r="FB23" s="1538"/>
      <c r="FC23" s="1556"/>
      <c r="FD23" s="1559"/>
      <c r="FE23" s="1414"/>
      <c r="FF23" s="1414"/>
      <c r="FG23" s="1538"/>
      <c r="FH23" s="1539"/>
      <c r="FI23" s="1426"/>
      <c r="FJ23" s="1458"/>
      <c r="FK23" s="1426"/>
      <c r="FL23" s="1458"/>
      <c r="FM23" s="1538"/>
      <c r="FN23" s="1556"/>
      <c r="FO23" s="1559"/>
      <c r="FP23" s="1414"/>
      <c r="FQ23" s="1414"/>
      <c r="FR23" s="1538"/>
      <c r="FS23" s="1539"/>
      <c r="FT23" s="1426"/>
      <c r="FU23" s="1458"/>
      <c r="FV23" s="1426"/>
      <c r="FW23" s="1458"/>
      <c r="FX23" s="1538"/>
      <c r="FY23" s="1556"/>
      <c r="FZ23" s="1559"/>
      <c r="GA23" s="1414"/>
      <c r="GB23" s="1414"/>
      <c r="GC23" s="1538"/>
      <c r="GD23" s="1539"/>
      <c r="GE23" s="1426"/>
      <c r="GF23" s="1458"/>
      <c r="GG23" s="1426"/>
      <c r="GH23" s="1458"/>
      <c r="GI23" s="1538"/>
      <c r="GJ23" s="1556"/>
      <c r="GN23" s="349" t="str">
        <f>IF(OR(AI8=""),"",1)</f>
        <v/>
      </c>
      <c r="GO23" s="1535" t="s">
        <v>380</v>
      </c>
      <c r="GP23" s="1535"/>
      <c r="GQ23" s="349" t="str">
        <f>IF(OR(CL8=""),"",1)</f>
        <v/>
      </c>
      <c r="GR23" s="1534" t="s">
        <v>381</v>
      </c>
      <c r="GS23" s="1535"/>
      <c r="GU23" s="1451"/>
      <c r="GV23" s="1407"/>
      <c r="GW23" s="1407"/>
      <c r="GX23" s="1407"/>
      <c r="GY23" s="1407"/>
      <c r="GZ23" s="1451"/>
      <c r="HA23" s="1407"/>
      <c r="HB23" s="1505"/>
      <c r="HC23" s="1407"/>
      <c r="HD23" s="1505"/>
      <c r="HE23" s="1407"/>
      <c r="HF23" s="1505"/>
      <c r="HG23" s="1407"/>
      <c r="HH23" s="1505"/>
      <c r="HI23" s="1513"/>
      <c r="HJ23" s="1512"/>
      <c r="HK23" s="1512"/>
      <c r="HL23" s="1512"/>
      <c r="HM23" s="1512"/>
      <c r="HN23" s="1512"/>
      <c r="HO23" s="1512"/>
      <c r="HP23" s="1531"/>
      <c r="HQ23" s="1512"/>
      <c r="HR23" s="1512"/>
      <c r="HS23" s="1512"/>
      <c r="HT23" s="1512"/>
      <c r="HU23" s="1505"/>
      <c r="HV23" s="1513"/>
      <c r="HW23" s="1512"/>
      <c r="HX23" s="1512"/>
      <c r="HY23" s="1512"/>
      <c r="HZ23" s="1505"/>
      <c r="IA23" s="1505"/>
      <c r="IB23" s="1505"/>
      <c r="IC23" s="1407"/>
      <c r="ID23" s="1551"/>
      <c r="IE23" s="1546"/>
      <c r="IF23" s="1548"/>
      <c r="IG23" s="1548"/>
      <c r="IH23" s="1544"/>
    </row>
    <row r="24" spans="1:242" ht="10.5">
      <c r="A24" s="1387"/>
      <c r="B24" s="1391"/>
      <c r="C24" s="1392"/>
      <c r="D24" s="1391"/>
      <c r="E24" s="1392"/>
      <c r="F24" s="1391"/>
      <c r="G24" s="1392"/>
      <c r="H24" s="1396"/>
      <c r="I24" s="1392"/>
      <c r="J24" s="1449"/>
      <c r="K24" s="1402"/>
      <c r="L24" s="1402"/>
      <c r="M24" s="1402"/>
      <c r="N24" s="1402"/>
      <c r="O24" s="1402"/>
      <c r="P24" s="1402"/>
      <c r="Q24" s="1402"/>
      <c r="R24" s="1402"/>
      <c r="S24" s="1402"/>
      <c r="T24" s="1402"/>
      <c r="U24" s="1402"/>
      <c r="V24" s="1402"/>
      <c r="W24" s="1402"/>
      <c r="X24" s="1403"/>
      <c r="Y24" s="1416"/>
      <c r="Z24" s="1414"/>
      <c r="AA24" s="1414"/>
      <c r="AB24" s="1411"/>
      <c r="AC24" s="1396"/>
      <c r="AD24" s="1396"/>
      <c r="AE24" s="1396"/>
      <c r="AF24" s="1455"/>
      <c r="AG24" s="1411"/>
      <c r="AH24" s="1396"/>
      <c r="AI24" s="1396"/>
      <c r="AJ24" s="1402"/>
      <c r="AK24" s="1402"/>
      <c r="AL24" s="1442"/>
      <c r="AM24" s="1442"/>
      <c r="AN24" s="1402"/>
      <c r="AO24" s="1396"/>
      <c r="AP24" s="1455"/>
      <c r="AQ24" s="1402"/>
      <c r="AR24" s="1396"/>
      <c r="AS24" s="1455"/>
      <c r="AT24" s="1476"/>
      <c r="AU24" s="1416"/>
      <c r="AV24" s="1414"/>
      <c r="AW24" s="1414"/>
      <c r="AX24" s="1414"/>
      <c r="AY24" s="1426"/>
      <c r="AZ24" s="1458"/>
      <c r="BA24" s="1426"/>
      <c r="BB24" s="1499"/>
      <c r="BC24" s="1458"/>
      <c r="BD24" s="1426"/>
      <c r="BE24" s="1458"/>
      <c r="BF24" s="1414"/>
      <c r="BG24" s="1414"/>
      <c r="BH24" s="1426"/>
      <c r="BI24" s="1458"/>
      <c r="BJ24" s="1426"/>
      <c r="BK24" s="1499"/>
      <c r="BL24" s="1458"/>
      <c r="BM24" s="1426"/>
      <c r="BN24" s="1458"/>
      <c r="BO24" s="1426"/>
      <c r="BP24" s="1427"/>
      <c r="BQ24" s="1391"/>
      <c r="BR24" s="1396"/>
      <c r="BS24" s="1396"/>
      <c r="BT24" s="1392"/>
      <c r="BU24" s="1391"/>
      <c r="BV24" s="1392"/>
      <c r="BW24" s="345"/>
      <c r="BX24" s="348"/>
      <c r="BY24" s="1426"/>
      <c r="BZ24" s="1458"/>
      <c r="CA24" s="1426"/>
      <c r="CB24" s="1458"/>
      <c r="CC24" s="347"/>
      <c r="CD24" s="348"/>
      <c r="CE24" s="1466"/>
      <c r="CF24" s="1467"/>
      <c r="CG24" s="1468"/>
      <c r="CH24" s="1634"/>
      <c r="CI24" s="1635"/>
      <c r="CJ24" s="1635"/>
      <c r="CK24" s="1636"/>
      <c r="CL24" s="1416"/>
      <c r="CM24" s="1414"/>
      <c r="CN24" s="1414"/>
      <c r="CO24" s="1414"/>
      <c r="CP24" s="1414"/>
      <c r="CQ24" s="1458"/>
      <c r="CR24" s="1414"/>
      <c r="CS24" s="1426"/>
      <c r="CT24" s="1499"/>
      <c r="CU24" s="1458"/>
      <c r="CV24" s="1414"/>
      <c r="CW24" s="1414"/>
      <c r="CX24" s="1414"/>
      <c r="CY24" s="1414"/>
      <c r="CZ24" s="1414"/>
      <c r="DA24" s="1414"/>
      <c r="DB24" s="1414"/>
      <c r="DC24" s="1414"/>
      <c r="DD24" s="1414"/>
      <c r="DE24" s="1414"/>
      <c r="DF24" s="1414"/>
      <c r="DG24" s="1476"/>
      <c r="DH24" s="1449"/>
      <c r="DI24" s="1402"/>
      <c r="DJ24" s="1402"/>
      <c r="DK24" s="1402"/>
      <c r="DL24" s="1402"/>
      <c r="DM24" s="1403"/>
      <c r="DN24" s="1521"/>
      <c r="DO24" s="1522"/>
      <c r="DP24" s="1522"/>
      <c r="DQ24" s="1523"/>
      <c r="DR24" s="1539"/>
      <c r="DS24" s="1528"/>
      <c r="DT24" s="1528"/>
      <c r="DU24" s="1528"/>
      <c r="DV24" s="1528"/>
      <c r="DW24" s="1528"/>
      <c r="DX24" s="1528"/>
      <c r="DY24" s="1538"/>
      <c r="DZ24" s="1521"/>
      <c r="EA24" s="1522"/>
      <c r="EB24" s="1522"/>
      <c r="EC24" s="1523"/>
      <c r="ED24" s="1528"/>
      <c r="EE24" s="1528"/>
      <c r="EF24" s="1528"/>
      <c r="EG24" s="1528"/>
      <c r="EH24" s="1528"/>
      <c r="EI24" s="1528"/>
      <c r="EJ24" s="1528"/>
      <c r="EK24" s="1528"/>
      <c r="EL24" s="1554"/>
      <c r="EM24" s="1539"/>
      <c r="EN24" s="1528"/>
      <c r="EO24" s="1528"/>
      <c r="EP24" s="1569"/>
      <c r="EQ24" s="1549"/>
      <c r="ER24" s="1426"/>
      <c r="ES24" s="1559"/>
      <c r="ET24" s="1414"/>
      <c r="EU24" s="1414"/>
      <c r="EV24" s="1538"/>
      <c r="EW24" s="1539"/>
      <c r="EX24" s="1426"/>
      <c r="EY24" s="1458"/>
      <c r="EZ24" s="1426"/>
      <c r="FA24" s="1458"/>
      <c r="FB24" s="1538"/>
      <c r="FC24" s="1556"/>
      <c r="FD24" s="1559"/>
      <c r="FE24" s="1414"/>
      <c r="FF24" s="1414"/>
      <c r="FG24" s="1538"/>
      <c r="FH24" s="1539"/>
      <c r="FI24" s="1426"/>
      <c r="FJ24" s="1458"/>
      <c r="FK24" s="1426"/>
      <c r="FL24" s="1458"/>
      <c r="FM24" s="1538"/>
      <c r="FN24" s="1556"/>
      <c r="FO24" s="1559"/>
      <c r="FP24" s="1414"/>
      <c r="FQ24" s="1414"/>
      <c r="FR24" s="1538"/>
      <c r="FS24" s="1539"/>
      <c r="FT24" s="1426"/>
      <c r="FU24" s="1458"/>
      <c r="FV24" s="1426"/>
      <c r="FW24" s="1458"/>
      <c r="FX24" s="1538"/>
      <c r="FY24" s="1556"/>
      <c r="FZ24" s="1559"/>
      <c r="GA24" s="1414"/>
      <c r="GB24" s="1414"/>
      <c r="GC24" s="1538"/>
      <c r="GD24" s="1539"/>
      <c r="GE24" s="1426"/>
      <c r="GF24" s="1458"/>
      <c r="GG24" s="1426"/>
      <c r="GH24" s="1458"/>
      <c r="GI24" s="1538"/>
      <c r="GJ24" s="1556"/>
      <c r="GN24" s="349">
        <v>1</v>
      </c>
      <c r="GO24" s="1535" t="s">
        <v>382</v>
      </c>
      <c r="GP24" s="1535"/>
      <c r="GQ24" s="349"/>
      <c r="GR24" s="1534"/>
      <c r="GS24" s="1535"/>
      <c r="GU24" s="1451"/>
      <c r="GV24" s="1407"/>
      <c r="GW24" s="1407"/>
      <c r="GX24" s="1407"/>
      <c r="GY24" s="1407"/>
      <c r="GZ24" s="1451"/>
      <c r="HA24" s="1407"/>
      <c r="HB24" s="1505"/>
      <c r="HC24" s="1407"/>
      <c r="HD24" s="1505"/>
      <c r="HE24" s="1407"/>
      <c r="HF24" s="1505"/>
      <c r="HG24" s="1407"/>
      <c r="HH24" s="1505"/>
      <c r="HI24" s="1513"/>
      <c r="HJ24" s="1512"/>
      <c r="HK24" s="1512"/>
      <c r="HL24" s="1512"/>
      <c r="HM24" s="1512"/>
      <c r="HN24" s="1512"/>
      <c r="HO24" s="1512"/>
      <c r="HP24" s="1531"/>
      <c r="HQ24" s="1512"/>
      <c r="HR24" s="1512"/>
      <c r="HS24" s="1512"/>
      <c r="HT24" s="1512"/>
      <c r="HU24" s="1505"/>
      <c r="HV24" s="1513"/>
      <c r="HW24" s="1512"/>
      <c r="HX24" s="1512"/>
      <c r="HY24" s="1512"/>
      <c r="HZ24" s="1505"/>
      <c r="IA24" s="1505"/>
      <c r="IB24" s="1505"/>
      <c r="IC24" s="1407"/>
      <c r="ID24" s="1551"/>
      <c r="IE24" s="1546"/>
      <c r="IF24" s="1548"/>
      <c r="IG24" s="1548"/>
      <c r="IH24" s="1544"/>
    </row>
    <row r="25" spans="1:242" ht="10.5">
      <c r="A25" s="1387"/>
      <c r="B25" s="1391"/>
      <c r="C25" s="1392"/>
      <c r="D25" s="1391"/>
      <c r="E25" s="1392"/>
      <c r="F25" s="1391"/>
      <c r="G25" s="1392"/>
      <c r="H25" s="1396"/>
      <c r="I25" s="1392"/>
      <c r="J25" s="1449"/>
      <c r="K25" s="1402"/>
      <c r="L25" s="1402"/>
      <c r="M25" s="1402"/>
      <c r="N25" s="1402"/>
      <c r="O25" s="1402"/>
      <c r="P25" s="1402"/>
      <c r="Q25" s="1402"/>
      <c r="R25" s="1402"/>
      <c r="S25" s="1402"/>
      <c r="T25" s="1402"/>
      <c r="U25" s="1402"/>
      <c r="V25" s="1402"/>
      <c r="W25" s="1402"/>
      <c r="X25" s="1403"/>
      <c r="Y25" s="1416"/>
      <c r="Z25" s="1414"/>
      <c r="AA25" s="1414"/>
      <c r="AB25" s="1411"/>
      <c r="AC25" s="1396"/>
      <c r="AD25" s="1396"/>
      <c r="AE25" s="1396"/>
      <c r="AF25" s="1455"/>
      <c r="AG25" s="1411"/>
      <c r="AH25" s="1396"/>
      <c r="AI25" s="1396"/>
      <c r="AJ25" s="1402"/>
      <c r="AK25" s="1402"/>
      <c r="AL25" s="1442"/>
      <c r="AM25" s="1442"/>
      <c r="AN25" s="1402"/>
      <c r="AO25" s="1396"/>
      <c r="AP25" s="1455"/>
      <c r="AQ25" s="1402"/>
      <c r="AR25" s="1396"/>
      <c r="AS25" s="1455"/>
      <c r="AT25" s="1476"/>
      <c r="AU25" s="1416"/>
      <c r="AV25" s="1414"/>
      <c r="AW25" s="1414"/>
      <c r="AX25" s="1414"/>
      <c r="AY25" s="1426"/>
      <c r="AZ25" s="1458"/>
      <c r="BA25" s="1426"/>
      <c r="BB25" s="1499"/>
      <c r="BC25" s="1458"/>
      <c r="BD25" s="1426"/>
      <c r="BE25" s="1458"/>
      <c r="BF25" s="1414"/>
      <c r="BG25" s="1414"/>
      <c r="BH25" s="1426"/>
      <c r="BI25" s="1458"/>
      <c r="BJ25" s="1426"/>
      <c r="BK25" s="1499"/>
      <c r="BL25" s="1458"/>
      <c r="BM25" s="1426"/>
      <c r="BN25" s="1458"/>
      <c r="BO25" s="1426"/>
      <c r="BP25" s="1427"/>
      <c r="BQ25" s="1391"/>
      <c r="BR25" s="1396"/>
      <c r="BS25" s="1396"/>
      <c r="BT25" s="1392"/>
      <c r="BU25" s="1391"/>
      <c r="BV25" s="1392"/>
      <c r="BW25" s="345"/>
      <c r="BX25" s="348"/>
      <c r="BY25" s="1426"/>
      <c r="BZ25" s="1458"/>
      <c r="CA25" s="1426"/>
      <c r="CB25" s="1458"/>
      <c r="CC25" s="347"/>
      <c r="CD25" s="348"/>
      <c r="CE25" s="1466"/>
      <c r="CF25" s="1467"/>
      <c r="CG25" s="1468"/>
      <c r="CH25" s="1634"/>
      <c r="CI25" s="1635"/>
      <c r="CJ25" s="1635"/>
      <c r="CK25" s="1636"/>
      <c r="CL25" s="1416"/>
      <c r="CM25" s="1414"/>
      <c r="CN25" s="1414"/>
      <c r="CO25" s="1414"/>
      <c r="CP25" s="1414"/>
      <c r="CQ25" s="1458"/>
      <c r="CR25" s="1414"/>
      <c r="CS25" s="1426"/>
      <c r="CT25" s="1499"/>
      <c r="CU25" s="1458"/>
      <c r="CV25" s="1414"/>
      <c r="CW25" s="1414"/>
      <c r="CX25" s="1414"/>
      <c r="CY25" s="1414"/>
      <c r="CZ25" s="1414"/>
      <c r="DA25" s="1414"/>
      <c r="DB25" s="1414"/>
      <c r="DC25" s="1414"/>
      <c r="DD25" s="1414"/>
      <c r="DE25" s="1414"/>
      <c r="DF25" s="1414"/>
      <c r="DG25" s="1476"/>
      <c r="DH25" s="1449"/>
      <c r="DI25" s="1402"/>
      <c r="DJ25" s="1402"/>
      <c r="DK25" s="1402"/>
      <c r="DL25" s="1402"/>
      <c r="DM25" s="1403"/>
      <c r="DN25" s="1521"/>
      <c r="DO25" s="1522"/>
      <c r="DP25" s="1522"/>
      <c r="DQ25" s="1523"/>
      <c r="DR25" s="1539"/>
      <c r="DS25" s="1528"/>
      <c r="DT25" s="1528"/>
      <c r="DU25" s="1528"/>
      <c r="DV25" s="1528"/>
      <c r="DW25" s="1528"/>
      <c r="DX25" s="1528"/>
      <c r="DY25" s="1538"/>
      <c r="DZ25" s="1521"/>
      <c r="EA25" s="1522"/>
      <c r="EB25" s="1522"/>
      <c r="EC25" s="1523"/>
      <c r="ED25" s="1528"/>
      <c r="EE25" s="1528"/>
      <c r="EF25" s="1528"/>
      <c r="EG25" s="1528"/>
      <c r="EH25" s="1528"/>
      <c r="EI25" s="1528"/>
      <c r="EJ25" s="1528"/>
      <c r="EK25" s="1528"/>
      <c r="EL25" s="1554"/>
      <c r="EM25" s="1539"/>
      <c r="EN25" s="1528"/>
      <c r="EO25" s="1528"/>
      <c r="EP25" s="1569"/>
      <c r="EQ25" s="1549"/>
      <c r="ER25" s="1426"/>
      <c r="ES25" s="1559"/>
      <c r="ET25" s="1414"/>
      <c r="EU25" s="1414"/>
      <c r="EV25" s="1538"/>
      <c r="EW25" s="1539"/>
      <c r="EX25" s="1426"/>
      <c r="EY25" s="1458"/>
      <c r="EZ25" s="1426"/>
      <c r="FA25" s="1458"/>
      <c r="FB25" s="1538"/>
      <c r="FC25" s="1556"/>
      <c r="FD25" s="1559"/>
      <c r="FE25" s="1414"/>
      <c r="FF25" s="1414"/>
      <c r="FG25" s="1538"/>
      <c r="FH25" s="1539"/>
      <c r="FI25" s="1426"/>
      <c r="FJ25" s="1458"/>
      <c r="FK25" s="1426"/>
      <c r="FL25" s="1458"/>
      <c r="FM25" s="1538"/>
      <c r="FN25" s="1556"/>
      <c r="FO25" s="1559"/>
      <c r="FP25" s="1414"/>
      <c r="FQ25" s="1414"/>
      <c r="FR25" s="1538"/>
      <c r="FS25" s="1539"/>
      <c r="FT25" s="1426"/>
      <c r="FU25" s="1458"/>
      <c r="FV25" s="1426"/>
      <c r="FW25" s="1458"/>
      <c r="FX25" s="1538"/>
      <c r="FY25" s="1556"/>
      <c r="FZ25" s="1559"/>
      <c r="GA25" s="1414"/>
      <c r="GB25" s="1414"/>
      <c r="GC25" s="1538"/>
      <c r="GD25" s="1539"/>
      <c r="GE25" s="1426"/>
      <c r="GF25" s="1458"/>
      <c r="GG25" s="1426"/>
      <c r="GH25" s="1458"/>
      <c r="GI25" s="1538"/>
      <c r="GJ25" s="1556"/>
      <c r="GN25" s="349">
        <f>IF(OR(AI10=""),"",1)</f>
        <v>1</v>
      </c>
      <c r="GO25" s="1535" t="s">
        <v>383</v>
      </c>
      <c r="GP25" s="1535"/>
      <c r="GQ25" s="349">
        <v>1</v>
      </c>
      <c r="GR25" s="1534" t="s">
        <v>384</v>
      </c>
      <c r="GS25" s="1535"/>
      <c r="GU25" s="1451"/>
      <c r="GV25" s="1407"/>
      <c r="GW25" s="1407"/>
      <c r="GX25" s="1407"/>
      <c r="GY25" s="1407"/>
      <c r="GZ25" s="1451"/>
      <c r="HA25" s="1407"/>
      <c r="HB25" s="1505"/>
      <c r="HC25" s="1407"/>
      <c r="HD25" s="1505"/>
      <c r="HE25" s="1407"/>
      <c r="HF25" s="1505"/>
      <c r="HG25" s="1407"/>
      <c r="HH25" s="1505"/>
      <c r="HI25" s="1513"/>
      <c r="HJ25" s="1512"/>
      <c r="HK25" s="1512"/>
      <c r="HL25" s="1512"/>
      <c r="HM25" s="1512"/>
      <c r="HN25" s="1512"/>
      <c r="HO25" s="1512"/>
      <c r="HP25" s="1531"/>
      <c r="HQ25" s="1512"/>
      <c r="HR25" s="1512"/>
      <c r="HS25" s="1512"/>
      <c r="HT25" s="1512"/>
      <c r="HU25" s="1505"/>
      <c r="HV25" s="1513"/>
      <c r="HW25" s="1512"/>
      <c r="HX25" s="1512"/>
      <c r="HY25" s="1512"/>
      <c r="HZ25" s="1505"/>
      <c r="IA25" s="1505"/>
      <c r="IB25" s="1505"/>
      <c r="IC25" s="1407"/>
      <c r="ID25" s="1551"/>
      <c r="IE25" s="1546"/>
      <c r="IF25" s="1548"/>
      <c r="IG25" s="1548"/>
      <c r="IH25" s="1544"/>
    </row>
    <row r="26" spans="1:242" ht="10.5">
      <c r="A26" s="1387"/>
      <c r="B26" s="1391"/>
      <c r="C26" s="1392"/>
      <c r="D26" s="1391"/>
      <c r="E26" s="1392"/>
      <c r="F26" s="1391"/>
      <c r="G26" s="1392"/>
      <c r="H26" s="1396"/>
      <c r="I26" s="1392"/>
      <c r="J26" s="1449"/>
      <c r="K26" s="1402"/>
      <c r="L26" s="1402"/>
      <c r="M26" s="1402"/>
      <c r="N26" s="1402"/>
      <c r="O26" s="1402"/>
      <c r="P26" s="1402"/>
      <c r="Q26" s="1402"/>
      <c r="R26" s="1402"/>
      <c r="S26" s="1402"/>
      <c r="T26" s="1402"/>
      <c r="U26" s="1402"/>
      <c r="V26" s="1402"/>
      <c r="W26" s="1402"/>
      <c r="X26" s="1403"/>
      <c r="Y26" s="1416"/>
      <c r="Z26" s="1414"/>
      <c r="AA26" s="1414"/>
      <c r="AB26" s="1411"/>
      <c r="AC26" s="1396"/>
      <c r="AD26" s="1396"/>
      <c r="AE26" s="1396"/>
      <c r="AF26" s="1455"/>
      <c r="AG26" s="1411"/>
      <c r="AH26" s="1396"/>
      <c r="AI26" s="1396"/>
      <c r="AJ26" s="1402"/>
      <c r="AK26" s="1402"/>
      <c r="AL26" s="1442"/>
      <c r="AM26" s="1442"/>
      <c r="AN26" s="1402"/>
      <c r="AO26" s="1396"/>
      <c r="AP26" s="1455"/>
      <c r="AQ26" s="1402"/>
      <c r="AR26" s="1396"/>
      <c r="AS26" s="1455"/>
      <c r="AT26" s="1476"/>
      <c r="AU26" s="1416"/>
      <c r="AV26" s="1414"/>
      <c r="AW26" s="1414"/>
      <c r="AX26" s="1414"/>
      <c r="AY26" s="1426"/>
      <c r="AZ26" s="1458"/>
      <c r="BA26" s="1426"/>
      <c r="BB26" s="1499"/>
      <c r="BC26" s="1458"/>
      <c r="BD26" s="1426"/>
      <c r="BE26" s="1458"/>
      <c r="BF26" s="1414"/>
      <c r="BG26" s="1414"/>
      <c r="BH26" s="1426"/>
      <c r="BI26" s="1458"/>
      <c r="BJ26" s="1426"/>
      <c r="BK26" s="1499"/>
      <c r="BL26" s="1458"/>
      <c r="BM26" s="1426"/>
      <c r="BN26" s="1458"/>
      <c r="BO26" s="1426"/>
      <c r="BP26" s="1427"/>
      <c r="BQ26" s="1391"/>
      <c r="BR26" s="1396"/>
      <c r="BS26" s="1396"/>
      <c r="BT26" s="1392"/>
      <c r="BU26" s="1391"/>
      <c r="BV26" s="1392"/>
      <c r="BW26" s="345"/>
      <c r="BX26" s="348"/>
      <c r="BY26" s="1426"/>
      <c r="BZ26" s="1458"/>
      <c r="CA26" s="1426"/>
      <c r="CB26" s="1458"/>
      <c r="CC26" s="347"/>
      <c r="CD26" s="348"/>
      <c r="CE26" s="1466"/>
      <c r="CF26" s="1467"/>
      <c r="CG26" s="1468"/>
      <c r="CH26" s="1634"/>
      <c r="CI26" s="1635"/>
      <c r="CJ26" s="1635"/>
      <c r="CK26" s="1636"/>
      <c r="CL26" s="1416"/>
      <c r="CM26" s="1414"/>
      <c r="CN26" s="1414"/>
      <c r="CO26" s="1414"/>
      <c r="CP26" s="1414"/>
      <c r="CQ26" s="1458"/>
      <c r="CR26" s="1414"/>
      <c r="CS26" s="1426"/>
      <c r="CT26" s="1499"/>
      <c r="CU26" s="1458"/>
      <c r="CV26" s="1414"/>
      <c r="CW26" s="1414"/>
      <c r="CX26" s="1414"/>
      <c r="CY26" s="1414"/>
      <c r="CZ26" s="1414"/>
      <c r="DA26" s="1414"/>
      <c r="DB26" s="1414"/>
      <c r="DC26" s="1414"/>
      <c r="DD26" s="1414"/>
      <c r="DE26" s="1414"/>
      <c r="DF26" s="1414"/>
      <c r="DG26" s="1476"/>
      <c r="DH26" s="1449"/>
      <c r="DI26" s="1402"/>
      <c r="DJ26" s="1402"/>
      <c r="DK26" s="1402"/>
      <c r="DL26" s="1402"/>
      <c r="DM26" s="1403"/>
      <c r="DN26" s="1521"/>
      <c r="DO26" s="1522"/>
      <c r="DP26" s="1522"/>
      <c r="DQ26" s="1523"/>
      <c r="DR26" s="1539"/>
      <c r="DS26" s="1528"/>
      <c r="DT26" s="1528"/>
      <c r="DU26" s="1528"/>
      <c r="DV26" s="1528"/>
      <c r="DW26" s="1528"/>
      <c r="DX26" s="1528"/>
      <c r="DY26" s="1538"/>
      <c r="DZ26" s="1521"/>
      <c r="EA26" s="1522"/>
      <c r="EB26" s="1522"/>
      <c r="EC26" s="1523"/>
      <c r="ED26" s="1528"/>
      <c r="EE26" s="1528"/>
      <c r="EF26" s="1528"/>
      <c r="EG26" s="1528"/>
      <c r="EH26" s="1528"/>
      <c r="EI26" s="1528"/>
      <c r="EJ26" s="1528"/>
      <c r="EK26" s="1528"/>
      <c r="EL26" s="1554"/>
      <c r="EM26" s="1539"/>
      <c r="EN26" s="1528"/>
      <c r="EO26" s="1528"/>
      <c r="EP26" s="1569"/>
      <c r="EQ26" s="1549"/>
      <c r="ER26" s="1426"/>
      <c r="ES26" s="1559"/>
      <c r="ET26" s="1414"/>
      <c r="EU26" s="1414"/>
      <c r="EV26" s="1538"/>
      <c r="EW26" s="1539"/>
      <c r="EX26" s="1426"/>
      <c r="EY26" s="1458"/>
      <c r="EZ26" s="1426"/>
      <c r="FA26" s="1458"/>
      <c r="FB26" s="1538"/>
      <c r="FC26" s="1556"/>
      <c r="FD26" s="1559"/>
      <c r="FE26" s="1414"/>
      <c r="FF26" s="1414"/>
      <c r="FG26" s="1538"/>
      <c r="FH26" s="1539"/>
      <c r="FI26" s="1426"/>
      <c r="FJ26" s="1458"/>
      <c r="FK26" s="1426"/>
      <c r="FL26" s="1458"/>
      <c r="FM26" s="1538"/>
      <c r="FN26" s="1556"/>
      <c r="FO26" s="1559"/>
      <c r="FP26" s="1414"/>
      <c r="FQ26" s="1414"/>
      <c r="FR26" s="1538"/>
      <c r="FS26" s="1539"/>
      <c r="FT26" s="1426"/>
      <c r="FU26" s="1458"/>
      <c r="FV26" s="1426"/>
      <c r="FW26" s="1458"/>
      <c r="FX26" s="1538"/>
      <c r="FY26" s="1556"/>
      <c r="FZ26" s="1559"/>
      <c r="GA26" s="1414"/>
      <c r="GB26" s="1414"/>
      <c r="GC26" s="1538"/>
      <c r="GD26" s="1539"/>
      <c r="GE26" s="1426"/>
      <c r="GF26" s="1458"/>
      <c r="GG26" s="1426"/>
      <c r="GH26" s="1458"/>
      <c r="GI26" s="1538"/>
      <c r="GJ26" s="1556"/>
      <c r="GN26" s="349">
        <f>IF(OR(AI11=""),"",1)</f>
        <v>1</v>
      </c>
      <c r="GO26" s="1535" t="s">
        <v>385</v>
      </c>
      <c r="GP26" s="1535"/>
      <c r="GQ26" s="349"/>
      <c r="GR26" s="1534"/>
      <c r="GS26" s="1535"/>
      <c r="GU26" s="1451"/>
      <c r="GV26" s="1407"/>
      <c r="GW26" s="1407"/>
      <c r="GX26" s="1407"/>
      <c r="GY26" s="1407"/>
      <c r="GZ26" s="1451"/>
      <c r="HA26" s="1407"/>
      <c r="HB26" s="1505"/>
      <c r="HC26" s="1407"/>
      <c r="HD26" s="1505"/>
      <c r="HE26" s="1407"/>
      <c r="HF26" s="1505"/>
      <c r="HG26" s="1407"/>
      <c r="HH26" s="1505"/>
      <c r="HI26" s="1513"/>
      <c r="HJ26" s="1512"/>
      <c r="HK26" s="1512"/>
      <c r="HL26" s="1512"/>
      <c r="HM26" s="1512"/>
      <c r="HN26" s="1512"/>
      <c r="HO26" s="1512"/>
      <c r="HP26" s="1531"/>
      <c r="HQ26" s="1512"/>
      <c r="HR26" s="1512"/>
      <c r="HS26" s="1512"/>
      <c r="HT26" s="1512"/>
      <c r="HU26" s="1505"/>
      <c r="HV26" s="1513"/>
      <c r="HW26" s="1512"/>
      <c r="HX26" s="1512"/>
      <c r="HY26" s="1512"/>
      <c r="HZ26" s="1505"/>
      <c r="IA26" s="1505"/>
      <c r="IB26" s="1505"/>
      <c r="IC26" s="1407"/>
      <c r="ID26" s="1551"/>
      <c r="IE26" s="1546"/>
      <c r="IF26" s="1548"/>
      <c r="IG26" s="1548"/>
      <c r="IH26" s="1544"/>
    </row>
    <row r="27" spans="1:242" ht="13.5" customHeight="1">
      <c r="A27" s="1387"/>
      <c r="B27" s="1391"/>
      <c r="C27" s="1392"/>
      <c r="D27" s="1391"/>
      <c r="E27" s="1392"/>
      <c r="F27" s="1391"/>
      <c r="G27" s="1392"/>
      <c r="H27" s="1396"/>
      <c r="I27" s="1392"/>
      <c r="J27" s="1449"/>
      <c r="K27" s="1402"/>
      <c r="L27" s="1402"/>
      <c r="M27" s="1402"/>
      <c r="N27" s="1402"/>
      <c r="O27" s="1402"/>
      <c r="P27" s="1402"/>
      <c r="Q27" s="1402"/>
      <c r="R27" s="1402"/>
      <c r="S27" s="1402"/>
      <c r="T27" s="1402"/>
      <c r="U27" s="1402"/>
      <c r="V27" s="1402"/>
      <c r="W27" s="1402"/>
      <c r="X27" s="1403"/>
      <c r="Y27" s="1416"/>
      <c r="Z27" s="1414"/>
      <c r="AA27" s="1414"/>
      <c r="AB27" s="1411"/>
      <c r="AC27" s="1396"/>
      <c r="AD27" s="1396"/>
      <c r="AE27" s="1396"/>
      <c r="AF27" s="1455"/>
      <c r="AG27" s="1411"/>
      <c r="AH27" s="1396"/>
      <c r="AI27" s="1396"/>
      <c r="AJ27" s="1402"/>
      <c r="AK27" s="1402"/>
      <c r="AL27" s="1442"/>
      <c r="AM27" s="1442"/>
      <c r="AN27" s="1402"/>
      <c r="AO27" s="1396"/>
      <c r="AP27" s="1455"/>
      <c r="AQ27" s="1402"/>
      <c r="AR27" s="1396"/>
      <c r="AS27" s="1455"/>
      <c r="AT27" s="1476"/>
      <c r="AU27" s="1416"/>
      <c r="AV27" s="1414"/>
      <c r="AW27" s="1414"/>
      <c r="AX27" s="1414"/>
      <c r="AY27" s="1426"/>
      <c r="AZ27" s="1458"/>
      <c r="BA27" s="1426"/>
      <c r="BB27" s="1499"/>
      <c r="BC27" s="1458"/>
      <c r="BD27" s="1426"/>
      <c r="BE27" s="1458"/>
      <c r="BF27" s="1414"/>
      <c r="BG27" s="1414"/>
      <c r="BH27" s="1426"/>
      <c r="BI27" s="1458"/>
      <c r="BJ27" s="1426"/>
      <c r="BK27" s="1499"/>
      <c r="BL27" s="1458"/>
      <c r="BM27" s="1426"/>
      <c r="BN27" s="1458"/>
      <c r="BO27" s="1426"/>
      <c r="BP27" s="1427"/>
      <c r="BQ27" s="1391"/>
      <c r="BR27" s="1396"/>
      <c r="BS27" s="1396"/>
      <c r="BT27" s="1392"/>
      <c r="BU27" s="1391"/>
      <c r="BV27" s="1392"/>
      <c r="BW27" s="345"/>
      <c r="BX27" s="348"/>
      <c r="BY27" s="1426"/>
      <c r="BZ27" s="1458"/>
      <c r="CA27" s="1426"/>
      <c r="CB27" s="1458"/>
      <c r="CC27" s="347"/>
      <c r="CD27" s="1455" t="s">
        <v>1705</v>
      </c>
      <c r="CE27" s="1466"/>
      <c r="CF27" s="1467"/>
      <c r="CG27" s="1468"/>
      <c r="CH27" s="1634"/>
      <c r="CI27" s="1635"/>
      <c r="CJ27" s="1635"/>
      <c r="CK27" s="1636"/>
      <c r="CL27" s="1416"/>
      <c r="CM27" s="1414"/>
      <c r="CN27" s="1414"/>
      <c r="CO27" s="1414"/>
      <c r="CP27" s="1414"/>
      <c r="CQ27" s="1458"/>
      <c r="CR27" s="1414"/>
      <c r="CS27" s="1426"/>
      <c r="CT27" s="1499"/>
      <c r="CU27" s="1458"/>
      <c r="CV27" s="1414"/>
      <c r="CW27" s="1414"/>
      <c r="CX27" s="1414"/>
      <c r="CY27" s="1414"/>
      <c r="CZ27" s="1414"/>
      <c r="DA27" s="1414"/>
      <c r="DB27" s="1414"/>
      <c r="DC27" s="1414"/>
      <c r="DD27" s="1414"/>
      <c r="DE27" s="1414"/>
      <c r="DF27" s="1414"/>
      <c r="DG27" s="1476"/>
      <c r="DH27" s="1449"/>
      <c r="DI27" s="1402"/>
      <c r="DJ27" s="1402"/>
      <c r="DK27" s="1402"/>
      <c r="DL27" s="1402"/>
      <c r="DM27" s="1403"/>
      <c r="DN27" s="1521"/>
      <c r="DO27" s="1522"/>
      <c r="DP27" s="1522"/>
      <c r="DQ27" s="1523"/>
      <c r="DR27" s="1539"/>
      <c r="DS27" s="1528"/>
      <c r="DT27" s="1528"/>
      <c r="DU27" s="1528"/>
      <c r="DV27" s="1528"/>
      <c r="DW27" s="1528"/>
      <c r="DX27" s="1528"/>
      <c r="DY27" s="1538"/>
      <c r="DZ27" s="1521"/>
      <c r="EA27" s="1522"/>
      <c r="EB27" s="1522"/>
      <c r="EC27" s="1523"/>
      <c r="ED27" s="1528"/>
      <c r="EE27" s="1528"/>
      <c r="EF27" s="1528"/>
      <c r="EG27" s="1528"/>
      <c r="EH27" s="1528"/>
      <c r="EI27" s="1528"/>
      <c r="EJ27" s="1528"/>
      <c r="EK27" s="1528"/>
      <c r="EL27" s="1554"/>
      <c r="EM27" s="1539"/>
      <c r="EN27" s="1528"/>
      <c r="EO27" s="1528"/>
      <c r="EP27" s="1569"/>
      <c r="EQ27" s="1549"/>
      <c r="ER27" s="1426"/>
      <c r="ES27" s="1559"/>
      <c r="ET27" s="1414"/>
      <c r="EU27" s="1414"/>
      <c r="EV27" s="1538"/>
      <c r="EW27" s="1539"/>
      <c r="EX27" s="1426"/>
      <c r="EY27" s="1458"/>
      <c r="EZ27" s="1426"/>
      <c r="FA27" s="1458"/>
      <c r="FB27" s="1538"/>
      <c r="FC27" s="1556"/>
      <c r="FD27" s="1559"/>
      <c r="FE27" s="1414"/>
      <c r="FF27" s="1414"/>
      <c r="FG27" s="1538"/>
      <c r="FH27" s="1539"/>
      <c r="FI27" s="1426"/>
      <c r="FJ27" s="1458"/>
      <c r="FK27" s="1426"/>
      <c r="FL27" s="1458"/>
      <c r="FM27" s="1538"/>
      <c r="FN27" s="1556"/>
      <c r="FO27" s="1559"/>
      <c r="FP27" s="1414"/>
      <c r="FQ27" s="1414"/>
      <c r="FR27" s="1538"/>
      <c r="FS27" s="1539"/>
      <c r="FT27" s="1426"/>
      <c r="FU27" s="1458"/>
      <c r="FV27" s="1426"/>
      <c r="FW27" s="1458"/>
      <c r="FX27" s="1538"/>
      <c r="FY27" s="1556"/>
      <c r="FZ27" s="1559"/>
      <c r="GA27" s="1414"/>
      <c r="GB27" s="1414"/>
      <c r="GC27" s="1538"/>
      <c r="GD27" s="1539"/>
      <c r="GE27" s="1426"/>
      <c r="GF27" s="1458"/>
      <c r="GG27" s="1426"/>
      <c r="GH27" s="1458"/>
      <c r="GI27" s="1538"/>
      <c r="GJ27" s="1556"/>
      <c r="GN27" s="349">
        <v>1</v>
      </c>
      <c r="GO27" s="1535" t="s">
        <v>386</v>
      </c>
      <c r="GP27" s="1535"/>
      <c r="GQ27" s="349" t="str">
        <f>IF(OR(DD7=""),"",1)</f>
        <v/>
      </c>
      <c r="GR27" s="1534" t="s">
        <v>387</v>
      </c>
      <c r="GS27" s="1535"/>
      <c r="GU27" s="1451"/>
      <c r="GV27" s="1407"/>
      <c r="GW27" s="1407"/>
      <c r="GX27" s="1407"/>
      <c r="GY27" s="1407"/>
      <c r="GZ27" s="1451"/>
      <c r="HA27" s="1407"/>
      <c r="HB27" s="1505"/>
      <c r="HC27" s="1407"/>
      <c r="HD27" s="1505"/>
      <c r="HE27" s="1407"/>
      <c r="HF27" s="1505"/>
      <c r="HG27" s="1407"/>
      <c r="HH27" s="1505"/>
      <c r="HI27" s="1513"/>
      <c r="HJ27" s="1512"/>
      <c r="HK27" s="1512"/>
      <c r="HL27" s="1512"/>
      <c r="HM27" s="1512"/>
      <c r="HN27" s="1512"/>
      <c r="HO27" s="1512"/>
      <c r="HP27" s="1531"/>
      <c r="HQ27" s="1512"/>
      <c r="HR27" s="1512"/>
      <c r="HS27" s="1512"/>
      <c r="HT27" s="1512"/>
      <c r="HU27" s="1505"/>
      <c r="HV27" s="1513"/>
      <c r="HW27" s="1512"/>
      <c r="HX27" s="1512"/>
      <c r="HY27" s="1512"/>
      <c r="HZ27" s="1505"/>
      <c r="IA27" s="1505"/>
      <c r="IB27" s="1505"/>
      <c r="IC27" s="1407"/>
      <c r="ID27" s="1551"/>
      <c r="IE27" s="1546"/>
      <c r="IF27" s="1548"/>
      <c r="IG27" s="1548"/>
      <c r="IH27" s="1544"/>
    </row>
    <row r="28" spans="1:242" ht="10.5">
      <c r="A28" s="1387"/>
      <c r="B28" s="1391"/>
      <c r="C28" s="1392"/>
      <c r="D28" s="1391"/>
      <c r="E28" s="1392"/>
      <c r="F28" s="1391"/>
      <c r="G28" s="1392"/>
      <c r="H28" s="1396"/>
      <c r="I28" s="1392"/>
      <c r="J28" s="1449"/>
      <c r="K28" s="1402"/>
      <c r="L28" s="1402"/>
      <c r="M28" s="1402"/>
      <c r="N28" s="1402"/>
      <c r="O28" s="1402"/>
      <c r="P28" s="1402"/>
      <c r="Q28" s="1402"/>
      <c r="R28" s="1402"/>
      <c r="S28" s="1402"/>
      <c r="T28" s="1402"/>
      <c r="U28" s="1402"/>
      <c r="V28" s="1402"/>
      <c r="W28" s="1402"/>
      <c r="X28" s="1403"/>
      <c r="Y28" s="1416"/>
      <c r="Z28" s="1414"/>
      <c r="AA28" s="1414"/>
      <c r="AB28" s="1411"/>
      <c r="AC28" s="1396"/>
      <c r="AD28" s="1396"/>
      <c r="AE28" s="1396"/>
      <c r="AF28" s="1455"/>
      <c r="AG28" s="1411"/>
      <c r="AH28" s="1396"/>
      <c r="AI28" s="1396"/>
      <c r="AJ28" s="1402"/>
      <c r="AK28" s="1402"/>
      <c r="AL28" s="1442"/>
      <c r="AM28" s="1442"/>
      <c r="AN28" s="1402"/>
      <c r="AO28" s="1396"/>
      <c r="AP28" s="1455"/>
      <c r="AQ28" s="1402"/>
      <c r="AR28" s="1396"/>
      <c r="AS28" s="1455"/>
      <c r="AT28" s="1476"/>
      <c r="AU28" s="1416"/>
      <c r="AV28" s="1414"/>
      <c r="AW28" s="1414"/>
      <c r="AX28" s="1414"/>
      <c r="AY28" s="1426"/>
      <c r="AZ28" s="1458"/>
      <c r="BA28" s="1426"/>
      <c r="BB28" s="1499"/>
      <c r="BC28" s="1458"/>
      <c r="BD28" s="1426"/>
      <c r="BE28" s="1458"/>
      <c r="BF28" s="1414"/>
      <c r="BG28" s="1414"/>
      <c r="BH28" s="1426"/>
      <c r="BI28" s="1458"/>
      <c r="BJ28" s="1426"/>
      <c r="BK28" s="1499"/>
      <c r="BL28" s="1458"/>
      <c r="BM28" s="1426"/>
      <c r="BN28" s="1458"/>
      <c r="BO28" s="1426"/>
      <c r="BP28" s="1427"/>
      <c r="BQ28" s="1391"/>
      <c r="BR28" s="1396"/>
      <c r="BS28" s="1396"/>
      <c r="BT28" s="1392"/>
      <c r="BU28" s="1391"/>
      <c r="BV28" s="1392"/>
      <c r="BW28" s="345"/>
      <c r="BX28" s="348"/>
      <c r="BY28" s="1426"/>
      <c r="BZ28" s="1458"/>
      <c r="CA28" s="1426"/>
      <c r="CB28" s="1458"/>
      <c r="CC28" s="347"/>
      <c r="CD28" s="1455"/>
      <c r="CE28" s="1466"/>
      <c r="CF28" s="1467"/>
      <c r="CG28" s="1468"/>
      <c r="CH28" s="1634" t="s">
        <v>1707</v>
      </c>
      <c r="CI28" s="1635"/>
      <c r="CJ28" s="1635" t="s">
        <v>1708</v>
      </c>
      <c r="CK28" s="1636"/>
      <c r="CL28" s="1416"/>
      <c r="CM28" s="1414"/>
      <c r="CN28" s="1414"/>
      <c r="CO28" s="1414"/>
      <c r="CP28" s="1414"/>
      <c r="CQ28" s="1458"/>
      <c r="CR28" s="1414"/>
      <c r="CS28" s="1426"/>
      <c r="CT28" s="1499"/>
      <c r="CU28" s="1458"/>
      <c r="CV28" s="1414"/>
      <c r="CW28" s="1414"/>
      <c r="CX28" s="1414"/>
      <c r="CY28" s="1414"/>
      <c r="CZ28" s="1414"/>
      <c r="DA28" s="1414"/>
      <c r="DB28" s="1414"/>
      <c r="DC28" s="1414"/>
      <c r="DD28" s="1414"/>
      <c r="DE28" s="1414"/>
      <c r="DF28" s="1414"/>
      <c r="DG28" s="1476"/>
      <c r="DH28" s="1449"/>
      <c r="DI28" s="1402"/>
      <c r="DJ28" s="1402"/>
      <c r="DK28" s="1402"/>
      <c r="DL28" s="1402"/>
      <c r="DM28" s="1403"/>
      <c r="DN28" s="1521"/>
      <c r="DO28" s="1522"/>
      <c r="DP28" s="1522"/>
      <c r="DQ28" s="1523"/>
      <c r="DR28" s="1539"/>
      <c r="DS28" s="1528"/>
      <c r="DT28" s="1528"/>
      <c r="DU28" s="1528"/>
      <c r="DV28" s="1528"/>
      <c r="DW28" s="1528"/>
      <c r="DX28" s="1528"/>
      <c r="DY28" s="1538"/>
      <c r="DZ28" s="1521"/>
      <c r="EA28" s="1522"/>
      <c r="EB28" s="1522"/>
      <c r="EC28" s="1523"/>
      <c r="ED28" s="1528"/>
      <c r="EE28" s="1528"/>
      <c r="EF28" s="1528"/>
      <c r="EG28" s="1528"/>
      <c r="EH28" s="1528"/>
      <c r="EI28" s="1528"/>
      <c r="EJ28" s="1528"/>
      <c r="EK28" s="1528"/>
      <c r="EL28" s="1554"/>
      <c r="EM28" s="1539"/>
      <c r="EN28" s="1528"/>
      <c r="EO28" s="1528"/>
      <c r="EP28" s="1569"/>
      <c r="EQ28" s="1549"/>
      <c r="ER28" s="1426"/>
      <c r="ES28" s="1559"/>
      <c r="ET28" s="1414"/>
      <c r="EU28" s="1414"/>
      <c r="EV28" s="1538"/>
      <c r="EW28" s="1539"/>
      <c r="EX28" s="1426"/>
      <c r="EY28" s="1458"/>
      <c r="EZ28" s="1426"/>
      <c r="FA28" s="1458"/>
      <c r="FB28" s="1538"/>
      <c r="FC28" s="1556"/>
      <c r="FD28" s="1559"/>
      <c r="FE28" s="1414"/>
      <c r="FF28" s="1414"/>
      <c r="FG28" s="1538"/>
      <c r="FH28" s="1539"/>
      <c r="FI28" s="1426"/>
      <c r="FJ28" s="1458"/>
      <c r="FK28" s="1426"/>
      <c r="FL28" s="1458"/>
      <c r="FM28" s="1538"/>
      <c r="FN28" s="1556"/>
      <c r="FO28" s="1559"/>
      <c r="FP28" s="1414"/>
      <c r="FQ28" s="1414"/>
      <c r="FR28" s="1538"/>
      <c r="FS28" s="1539"/>
      <c r="FT28" s="1426"/>
      <c r="FU28" s="1458"/>
      <c r="FV28" s="1426"/>
      <c r="FW28" s="1458"/>
      <c r="FX28" s="1538"/>
      <c r="FY28" s="1556"/>
      <c r="FZ28" s="1559"/>
      <c r="GA28" s="1414"/>
      <c r="GB28" s="1414"/>
      <c r="GC28" s="1538"/>
      <c r="GD28" s="1539"/>
      <c r="GE28" s="1426"/>
      <c r="GF28" s="1458"/>
      <c r="GG28" s="1426"/>
      <c r="GH28" s="1458"/>
      <c r="GI28" s="1538"/>
      <c r="GJ28" s="1556"/>
      <c r="GN28" s="349">
        <v>1</v>
      </c>
      <c r="GO28" s="1535" t="s">
        <v>388</v>
      </c>
      <c r="GP28" s="1535"/>
      <c r="GQ28" s="349" t="str">
        <f>IF(OR(DD8=""),"",1)</f>
        <v/>
      </c>
      <c r="GR28" s="1534" t="s">
        <v>389</v>
      </c>
      <c r="GS28" s="1535"/>
      <c r="GU28" s="1451"/>
      <c r="GV28" s="1407"/>
      <c r="GW28" s="1407"/>
      <c r="GX28" s="1407"/>
      <c r="GY28" s="1407"/>
      <c r="GZ28" s="1451"/>
      <c r="HA28" s="1407"/>
      <c r="HB28" s="1505"/>
      <c r="HC28" s="1407"/>
      <c r="HD28" s="1505"/>
      <c r="HE28" s="1407"/>
      <c r="HF28" s="1505"/>
      <c r="HG28" s="1407"/>
      <c r="HH28" s="1505"/>
      <c r="HI28" s="1513"/>
      <c r="HJ28" s="1512"/>
      <c r="HK28" s="1512"/>
      <c r="HL28" s="1512"/>
      <c r="HM28" s="1512"/>
      <c r="HN28" s="1512"/>
      <c r="HO28" s="1512"/>
      <c r="HP28" s="1531"/>
      <c r="HQ28" s="1512"/>
      <c r="HR28" s="1512"/>
      <c r="HS28" s="1512"/>
      <c r="HT28" s="1512"/>
      <c r="HU28" s="1505"/>
      <c r="HV28" s="1513"/>
      <c r="HW28" s="1512"/>
      <c r="HX28" s="1512"/>
      <c r="HY28" s="1512"/>
      <c r="HZ28" s="1505"/>
      <c r="IA28" s="1505"/>
      <c r="IB28" s="1505"/>
      <c r="IC28" s="1407"/>
      <c r="ID28" s="1551"/>
      <c r="IE28" s="1546"/>
      <c r="IF28" s="1548"/>
      <c r="IG28" s="1548"/>
      <c r="IH28" s="1544"/>
    </row>
    <row r="29" spans="1:242" ht="10.5">
      <c r="A29" s="1387"/>
      <c r="B29" s="1391"/>
      <c r="C29" s="1392"/>
      <c r="D29" s="1391"/>
      <c r="E29" s="1392"/>
      <c r="F29" s="1391"/>
      <c r="G29" s="1392"/>
      <c r="H29" s="1396"/>
      <c r="I29" s="1392"/>
      <c r="J29" s="1449"/>
      <c r="K29" s="1402"/>
      <c r="L29" s="1402"/>
      <c r="M29" s="1402"/>
      <c r="N29" s="1402"/>
      <c r="O29" s="1402"/>
      <c r="P29" s="1402"/>
      <c r="Q29" s="1402"/>
      <c r="R29" s="1402"/>
      <c r="S29" s="1402"/>
      <c r="T29" s="1402"/>
      <c r="U29" s="1402"/>
      <c r="V29" s="1402"/>
      <c r="W29" s="1402"/>
      <c r="X29" s="1403"/>
      <c r="Y29" s="1416"/>
      <c r="Z29" s="1414"/>
      <c r="AA29" s="1414"/>
      <c r="AB29" s="1411"/>
      <c r="AC29" s="1396"/>
      <c r="AD29" s="1396"/>
      <c r="AE29" s="1396"/>
      <c r="AF29" s="1455"/>
      <c r="AG29" s="1411"/>
      <c r="AH29" s="1396"/>
      <c r="AI29" s="1396"/>
      <c r="AJ29" s="1402"/>
      <c r="AK29" s="1402"/>
      <c r="AL29" s="1442"/>
      <c r="AM29" s="1442"/>
      <c r="AN29" s="1402"/>
      <c r="AO29" s="1396"/>
      <c r="AP29" s="1455"/>
      <c r="AQ29" s="1402"/>
      <c r="AR29" s="1396"/>
      <c r="AS29" s="1455"/>
      <c r="AT29" s="1476"/>
      <c r="AU29" s="1416"/>
      <c r="AV29" s="1414"/>
      <c r="AW29" s="1414"/>
      <c r="AX29" s="1414"/>
      <c r="AY29" s="1426"/>
      <c r="AZ29" s="1458"/>
      <c r="BA29" s="1426"/>
      <c r="BB29" s="1499"/>
      <c r="BC29" s="1458"/>
      <c r="BD29" s="1426"/>
      <c r="BE29" s="1458"/>
      <c r="BF29" s="1414"/>
      <c r="BG29" s="1414"/>
      <c r="BH29" s="1426"/>
      <c r="BI29" s="1458"/>
      <c r="BJ29" s="1426"/>
      <c r="BK29" s="1499"/>
      <c r="BL29" s="1458"/>
      <c r="BM29" s="1426"/>
      <c r="BN29" s="1458"/>
      <c r="BO29" s="1426"/>
      <c r="BP29" s="1427"/>
      <c r="BQ29" s="1391"/>
      <c r="BR29" s="1396"/>
      <c r="BS29" s="1396"/>
      <c r="BT29" s="1392"/>
      <c r="BU29" s="1391"/>
      <c r="BV29" s="1392"/>
      <c r="BW29" s="350"/>
      <c r="BX29" s="348"/>
      <c r="BY29" s="1426"/>
      <c r="BZ29" s="1458"/>
      <c r="CA29" s="1426"/>
      <c r="CB29" s="1458"/>
      <c r="CC29" s="347"/>
      <c r="CD29" s="1455"/>
      <c r="CE29" s="1466"/>
      <c r="CF29" s="1467"/>
      <c r="CG29" s="1468"/>
      <c r="CH29" s="1634"/>
      <c r="CI29" s="1635"/>
      <c r="CJ29" s="1635"/>
      <c r="CK29" s="1636"/>
      <c r="CL29" s="1416"/>
      <c r="CM29" s="1414"/>
      <c r="CN29" s="1414"/>
      <c r="CO29" s="1414"/>
      <c r="CP29" s="1414"/>
      <c r="CQ29" s="1458"/>
      <c r="CR29" s="1414"/>
      <c r="CS29" s="1426"/>
      <c r="CT29" s="1499"/>
      <c r="CU29" s="1458"/>
      <c r="CV29" s="1414"/>
      <c r="CW29" s="1414"/>
      <c r="CX29" s="1414"/>
      <c r="CY29" s="1414"/>
      <c r="CZ29" s="1414"/>
      <c r="DA29" s="1414"/>
      <c r="DB29" s="1414"/>
      <c r="DC29" s="1414"/>
      <c r="DD29" s="1414"/>
      <c r="DE29" s="1414"/>
      <c r="DF29" s="1414"/>
      <c r="DG29" s="1476"/>
      <c r="DH29" s="1449"/>
      <c r="DI29" s="1402"/>
      <c r="DJ29" s="1402"/>
      <c r="DK29" s="1402"/>
      <c r="DL29" s="1402"/>
      <c r="DM29" s="1403"/>
      <c r="DN29" s="1521"/>
      <c r="DO29" s="1522"/>
      <c r="DP29" s="1522"/>
      <c r="DQ29" s="1523"/>
      <c r="DR29" s="1539"/>
      <c r="DS29" s="1528"/>
      <c r="DT29" s="1528"/>
      <c r="DU29" s="1528"/>
      <c r="DV29" s="1414" t="s">
        <v>390</v>
      </c>
      <c r="DW29" s="1414" t="s">
        <v>390</v>
      </c>
      <c r="DX29" s="1414" t="s">
        <v>390</v>
      </c>
      <c r="DY29" s="1426" t="s">
        <v>390</v>
      </c>
      <c r="DZ29" s="1521"/>
      <c r="EA29" s="1522"/>
      <c r="EB29" s="1522"/>
      <c r="EC29" s="1523"/>
      <c r="ED29" s="1528"/>
      <c r="EE29" s="1528"/>
      <c r="EF29" s="1528"/>
      <c r="EG29" s="1528"/>
      <c r="EH29" s="1414" t="s">
        <v>390</v>
      </c>
      <c r="EI29" s="1414" t="s">
        <v>390</v>
      </c>
      <c r="EJ29" s="1414" t="s">
        <v>390</v>
      </c>
      <c r="EK29" s="1414" t="s">
        <v>390</v>
      </c>
      <c r="EL29" s="1554"/>
      <c r="EM29" s="1539"/>
      <c r="EN29" s="1528"/>
      <c r="EO29" s="1528"/>
      <c r="EP29" s="1569"/>
      <c r="EQ29" s="1549"/>
      <c r="ER29" s="1426"/>
      <c r="ES29" s="1559"/>
      <c r="ET29" s="1414"/>
      <c r="EU29" s="1414"/>
      <c r="EV29" s="1538"/>
      <c r="EW29" s="1539"/>
      <c r="EX29" s="1426"/>
      <c r="EY29" s="1458"/>
      <c r="EZ29" s="1426"/>
      <c r="FA29" s="1458"/>
      <c r="FB29" s="1538"/>
      <c r="FC29" s="1556"/>
      <c r="FD29" s="1559"/>
      <c r="FE29" s="1414"/>
      <c r="FF29" s="1414"/>
      <c r="FG29" s="1538"/>
      <c r="FH29" s="1539"/>
      <c r="FI29" s="1426"/>
      <c r="FJ29" s="1458"/>
      <c r="FK29" s="1426"/>
      <c r="FL29" s="1458"/>
      <c r="FM29" s="1538"/>
      <c r="FN29" s="1556"/>
      <c r="FO29" s="1559"/>
      <c r="FP29" s="1414"/>
      <c r="FQ29" s="1414"/>
      <c r="FR29" s="1538"/>
      <c r="FS29" s="1539"/>
      <c r="FT29" s="1426"/>
      <c r="FU29" s="1458"/>
      <c r="FV29" s="1426"/>
      <c r="FW29" s="1458"/>
      <c r="FX29" s="1538"/>
      <c r="FY29" s="1556"/>
      <c r="FZ29" s="1559"/>
      <c r="GA29" s="1414"/>
      <c r="GB29" s="1414"/>
      <c r="GC29" s="1538"/>
      <c r="GD29" s="1539"/>
      <c r="GE29" s="1426"/>
      <c r="GF29" s="1458"/>
      <c r="GG29" s="1426"/>
      <c r="GH29" s="1458"/>
      <c r="GI29" s="1538"/>
      <c r="GJ29" s="1556"/>
      <c r="GU29" s="1451"/>
      <c r="GV29" s="1407"/>
      <c r="GW29" s="1407"/>
      <c r="GX29" s="1407"/>
      <c r="GY29" s="1407"/>
      <c r="GZ29" s="1451"/>
      <c r="HA29" s="1407"/>
      <c r="HB29" s="1505"/>
      <c r="HC29" s="1407"/>
      <c r="HD29" s="1505"/>
      <c r="HE29" s="1407"/>
      <c r="HF29" s="1505"/>
      <c r="HG29" s="1407"/>
      <c r="HH29" s="1505"/>
      <c r="HI29" s="1513"/>
      <c r="HJ29" s="1512"/>
      <c r="HK29" s="1512"/>
      <c r="HL29" s="1512"/>
      <c r="HM29" s="1516" t="s">
        <v>390</v>
      </c>
      <c r="HN29" s="1516" t="s">
        <v>390</v>
      </c>
      <c r="HO29" s="1516" t="s">
        <v>390</v>
      </c>
      <c r="HP29" s="1564" t="s">
        <v>390</v>
      </c>
      <c r="HQ29" s="1516" t="s">
        <v>390</v>
      </c>
      <c r="HR29" s="1516" t="s">
        <v>390</v>
      </c>
      <c r="HS29" s="1516" t="s">
        <v>390</v>
      </c>
      <c r="HT29" s="1516" t="s">
        <v>390</v>
      </c>
      <c r="HU29" s="1505"/>
      <c r="HV29" s="1513"/>
      <c r="HW29" s="1512"/>
      <c r="HX29" s="1512"/>
      <c r="HY29" s="1512"/>
      <c r="HZ29" s="1505"/>
      <c r="IA29" s="1505"/>
      <c r="IB29" s="1505"/>
      <c r="IC29" s="1407"/>
      <c r="ID29" s="1551"/>
      <c r="IE29" s="1546"/>
      <c r="IF29" s="1548"/>
      <c r="IG29" s="1548"/>
      <c r="IH29" s="1544"/>
    </row>
    <row r="30" spans="1:242" ht="10.5" customHeight="1">
      <c r="A30" s="1387"/>
      <c r="B30" s="1391"/>
      <c r="C30" s="1392"/>
      <c r="D30" s="1391"/>
      <c r="E30" s="1392"/>
      <c r="F30" s="1391"/>
      <c r="G30" s="1392"/>
      <c r="H30" s="1396"/>
      <c r="I30" s="1392"/>
      <c r="J30" s="1449"/>
      <c r="K30" s="1402"/>
      <c r="L30" s="1402"/>
      <c r="M30" s="1402"/>
      <c r="N30" s="1402"/>
      <c r="O30" s="1402"/>
      <c r="P30" s="1402"/>
      <c r="Q30" s="1402"/>
      <c r="R30" s="1402"/>
      <c r="S30" s="1402"/>
      <c r="T30" s="1402"/>
      <c r="U30" s="1402"/>
      <c r="V30" s="1402"/>
      <c r="W30" s="1402"/>
      <c r="X30" s="1403"/>
      <c r="Y30" s="1416" t="s">
        <v>391</v>
      </c>
      <c r="Z30" s="1414" t="s">
        <v>392</v>
      </c>
      <c r="AA30" s="1414"/>
      <c r="AB30" s="1411"/>
      <c r="AC30" s="1396"/>
      <c r="AD30" s="1396"/>
      <c r="AE30" s="1396"/>
      <c r="AF30" s="1455"/>
      <c r="AG30" s="1411"/>
      <c r="AH30" s="1396"/>
      <c r="AI30" s="1396"/>
      <c r="AJ30" s="1414" t="s">
        <v>393</v>
      </c>
      <c r="AK30" s="1402"/>
      <c r="AL30" s="1442"/>
      <c r="AM30" s="1442"/>
      <c r="AN30" s="1402"/>
      <c r="AO30" s="1396"/>
      <c r="AP30" s="1455"/>
      <c r="AQ30" s="1402"/>
      <c r="AR30" s="1396"/>
      <c r="AS30" s="1455"/>
      <c r="AT30" s="1476" t="s">
        <v>392</v>
      </c>
      <c r="AU30" s="1416" t="s">
        <v>394</v>
      </c>
      <c r="AV30" s="1414"/>
      <c r="AW30" s="1414"/>
      <c r="AX30" s="1414"/>
      <c r="AY30" s="1426"/>
      <c r="AZ30" s="1458"/>
      <c r="BA30" s="1426"/>
      <c r="BB30" s="1499"/>
      <c r="BC30" s="1458"/>
      <c r="BD30" s="1426"/>
      <c r="BE30" s="1458"/>
      <c r="BF30" s="1414"/>
      <c r="BG30" s="1414"/>
      <c r="BH30" s="1426"/>
      <c r="BI30" s="1458"/>
      <c r="BJ30" s="1426"/>
      <c r="BK30" s="1499"/>
      <c r="BL30" s="1458"/>
      <c r="BM30" s="1426"/>
      <c r="BN30" s="1458"/>
      <c r="BO30" s="1426"/>
      <c r="BP30" s="1427"/>
      <c r="BQ30" s="1391"/>
      <c r="BR30" s="1396"/>
      <c r="BS30" s="1396"/>
      <c r="BT30" s="1392"/>
      <c r="BU30" s="1391" t="s">
        <v>395</v>
      </c>
      <c r="BV30" s="1392" t="s">
        <v>391</v>
      </c>
      <c r="BW30" s="1391" t="s">
        <v>395</v>
      </c>
      <c r="BX30" s="1396" t="s">
        <v>758</v>
      </c>
      <c r="BY30" s="1426"/>
      <c r="BZ30" s="1458"/>
      <c r="CA30" s="1426"/>
      <c r="CB30" s="1458"/>
      <c r="CC30" s="1396" t="s">
        <v>395</v>
      </c>
      <c r="CD30" s="1455"/>
      <c r="CE30" s="1466"/>
      <c r="CF30" s="1467"/>
      <c r="CG30" s="1468"/>
      <c r="CH30" s="1634"/>
      <c r="CI30" s="1635"/>
      <c r="CJ30" s="1635"/>
      <c r="CK30" s="1636"/>
      <c r="CL30" s="1416"/>
      <c r="CM30" s="1414"/>
      <c r="CN30" s="1414"/>
      <c r="CO30" s="1414" t="s">
        <v>394</v>
      </c>
      <c r="CP30" s="1414" t="s">
        <v>396</v>
      </c>
      <c r="CQ30" s="1458"/>
      <c r="CR30" s="1414"/>
      <c r="CS30" s="1426"/>
      <c r="CT30" s="1499"/>
      <c r="CU30" s="1458"/>
      <c r="CV30" s="1414"/>
      <c r="CW30" s="1414"/>
      <c r="CX30" s="1414"/>
      <c r="CY30" s="1414"/>
      <c r="CZ30" s="1414"/>
      <c r="DA30" s="1414"/>
      <c r="DB30" s="1414"/>
      <c r="DC30" s="1414"/>
      <c r="DD30" s="1414"/>
      <c r="DE30" s="1414"/>
      <c r="DF30" s="1414"/>
      <c r="DG30" s="1476"/>
      <c r="DH30" s="1510" t="s">
        <v>397</v>
      </c>
      <c r="DI30" s="1414" t="s">
        <v>397</v>
      </c>
      <c r="DJ30" s="1414" t="s">
        <v>397</v>
      </c>
      <c r="DK30" s="1414" t="s">
        <v>397</v>
      </c>
      <c r="DL30" s="1414" t="s">
        <v>397</v>
      </c>
      <c r="DM30" s="1476" t="s">
        <v>397</v>
      </c>
      <c r="DN30" s="1521"/>
      <c r="DO30" s="1522"/>
      <c r="DP30" s="1522"/>
      <c r="DQ30" s="1523"/>
      <c r="DR30" s="1458" t="s">
        <v>398</v>
      </c>
      <c r="DS30" s="1414" t="s">
        <v>398</v>
      </c>
      <c r="DT30" s="1414" t="s">
        <v>398</v>
      </c>
      <c r="DU30" s="1414" t="s">
        <v>398</v>
      </c>
      <c r="DV30" s="1414"/>
      <c r="DW30" s="1414"/>
      <c r="DX30" s="1414"/>
      <c r="DY30" s="1426"/>
      <c r="DZ30" s="1521"/>
      <c r="EA30" s="1522"/>
      <c r="EB30" s="1522"/>
      <c r="EC30" s="1523"/>
      <c r="ED30" s="1414" t="s">
        <v>398</v>
      </c>
      <c r="EE30" s="1414" t="s">
        <v>398</v>
      </c>
      <c r="EF30" s="1414" t="s">
        <v>398</v>
      </c>
      <c r="EG30" s="1414" t="s">
        <v>398</v>
      </c>
      <c r="EH30" s="1414"/>
      <c r="EI30" s="1414"/>
      <c r="EJ30" s="1414"/>
      <c r="EK30" s="1414"/>
      <c r="EL30" s="1566" t="s">
        <v>392</v>
      </c>
      <c r="EM30" s="1458" t="s">
        <v>394</v>
      </c>
      <c r="EN30" s="1414" t="s">
        <v>394</v>
      </c>
      <c r="EO30" s="1414" t="s">
        <v>394</v>
      </c>
      <c r="EP30" s="1476" t="s">
        <v>394</v>
      </c>
      <c r="EQ30" s="1414" t="s">
        <v>399</v>
      </c>
      <c r="ER30" s="1426" t="s">
        <v>398</v>
      </c>
      <c r="ES30" s="1559"/>
      <c r="ET30" s="1414"/>
      <c r="EU30" s="1414"/>
      <c r="EV30" s="1538"/>
      <c r="EW30" s="1539"/>
      <c r="EX30" s="1426"/>
      <c r="EY30" s="1458"/>
      <c r="EZ30" s="1426"/>
      <c r="FA30" s="1458"/>
      <c r="FB30" s="1538"/>
      <c r="FC30" s="1556"/>
      <c r="FD30" s="1559"/>
      <c r="FE30" s="1414"/>
      <c r="FF30" s="1414"/>
      <c r="FG30" s="1538"/>
      <c r="FH30" s="1539"/>
      <c r="FI30" s="1426"/>
      <c r="FJ30" s="1458"/>
      <c r="FK30" s="1426"/>
      <c r="FL30" s="1458"/>
      <c r="FM30" s="1538"/>
      <c r="FN30" s="1556"/>
      <c r="FO30" s="1559"/>
      <c r="FP30" s="1414"/>
      <c r="FQ30" s="1414"/>
      <c r="FR30" s="1538"/>
      <c r="FS30" s="1539"/>
      <c r="FT30" s="1426"/>
      <c r="FU30" s="1458"/>
      <c r="FV30" s="1426"/>
      <c r="FW30" s="1458"/>
      <c r="FX30" s="1538"/>
      <c r="FY30" s="1556"/>
      <c r="FZ30" s="1559"/>
      <c r="GA30" s="1414"/>
      <c r="GB30" s="1414"/>
      <c r="GC30" s="1538"/>
      <c r="GD30" s="1539"/>
      <c r="GE30" s="1426"/>
      <c r="GF30" s="1458"/>
      <c r="GG30" s="1426"/>
      <c r="GH30" s="1458"/>
      <c r="GI30" s="1538"/>
      <c r="GJ30" s="1556"/>
      <c r="GU30" s="1451"/>
      <c r="GV30" s="1407"/>
      <c r="GW30" s="1407"/>
      <c r="GX30" s="1407"/>
      <c r="GY30" s="1407"/>
      <c r="GZ30" s="1451"/>
      <c r="HA30" s="1407"/>
      <c r="HB30" s="1505"/>
      <c r="HC30" s="1407"/>
      <c r="HD30" s="1505"/>
      <c r="HE30" s="1407"/>
      <c r="HF30" s="1505"/>
      <c r="HG30" s="1407"/>
      <c r="HH30" s="1505"/>
      <c r="HI30" s="1514" t="s">
        <v>398</v>
      </c>
      <c r="HJ30" s="1516" t="s">
        <v>398</v>
      </c>
      <c r="HK30" s="1516" t="s">
        <v>398</v>
      </c>
      <c r="HL30" s="1516" t="s">
        <v>398</v>
      </c>
      <c r="HM30" s="1516"/>
      <c r="HN30" s="1516"/>
      <c r="HO30" s="1516"/>
      <c r="HP30" s="1564"/>
      <c r="HQ30" s="1516"/>
      <c r="HR30" s="1516"/>
      <c r="HS30" s="1516"/>
      <c r="HT30" s="1516"/>
      <c r="HU30" s="1505"/>
      <c r="HV30" s="1514" t="s">
        <v>398</v>
      </c>
      <c r="HW30" s="1516" t="s">
        <v>398</v>
      </c>
      <c r="HX30" s="1516" t="s">
        <v>398</v>
      </c>
      <c r="HY30" s="1516" t="s">
        <v>398</v>
      </c>
      <c r="HZ30" s="1505"/>
      <c r="IA30" s="1505"/>
      <c r="IB30" s="1505"/>
      <c r="IC30" s="1407"/>
      <c r="ID30" s="1551"/>
      <c r="IE30" s="1546"/>
      <c r="IF30" s="1548"/>
      <c r="IG30" s="1548"/>
      <c r="IH30" s="1544"/>
    </row>
    <row r="31" spans="1:242" ht="10.5">
      <c r="A31" s="1387"/>
      <c r="B31" s="1391"/>
      <c r="C31" s="1392"/>
      <c r="D31" s="1391"/>
      <c r="E31" s="1392"/>
      <c r="F31" s="1391"/>
      <c r="G31" s="1392"/>
      <c r="H31" s="1396"/>
      <c r="I31" s="1392"/>
      <c r="J31" s="1449"/>
      <c r="K31" s="1402"/>
      <c r="L31" s="1402"/>
      <c r="M31" s="1402"/>
      <c r="N31" s="1402"/>
      <c r="O31" s="1402"/>
      <c r="P31" s="1402"/>
      <c r="Q31" s="1402"/>
      <c r="R31" s="1402"/>
      <c r="S31" s="1402"/>
      <c r="T31" s="1402"/>
      <c r="U31" s="1402"/>
      <c r="V31" s="1402"/>
      <c r="W31" s="1402"/>
      <c r="X31" s="1403"/>
      <c r="Y31" s="1416"/>
      <c r="Z31" s="1414"/>
      <c r="AA31" s="1414"/>
      <c r="AB31" s="1411"/>
      <c r="AC31" s="1396"/>
      <c r="AD31" s="1396"/>
      <c r="AE31" s="1396"/>
      <c r="AF31" s="1455"/>
      <c r="AG31" s="1411"/>
      <c r="AH31" s="1396"/>
      <c r="AI31" s="1396"/>
      <c r="AJ31" s="1414"/>
      <c r="AK31" s="1402"/>
      <c r="AL31" s="1442"/>
      <c r="AM31" s="1442"/>
      <c r="AN31" s="1402"/>
      <c r="AO31" s="1396"/>
      <c r="AP31" s="1455"/>
      <c r="AQ31" s="1402"/>
      <c r="AR31" s="1396"/>
      <c r="AS31" s="1455"/>
      <c r="AT31" s="1476"/>
      <c r="AU31" s="1416"/>
      <c r="AV31" s="1414"/>
      <c r="AW31" s="1414"/>
      <c r="AX31" s="1414"/>
      <c r="AY31" s="1426"/>
      <c r="AZ31" s="1458"/>
      <c r="BA31" s="1426"/>
      <c r="BB31" s="1499"/>
      <c r="BC31" s="1458"/>
      <c r="BD31" s="1426"/>
      <c r="BE31" s="1458"/>
      <c r="BF31" s="1414"/>
      <c r="BG31" s="1414"/>
      <c r="BH31" s="1426"/>
      <c r="BI31" s="1458"/>
      <c r="BJ31" s="1426"/>
      <c r="BK31" s="1499"/>
      <c r="BL31" s="1458"/>
      <c r="BM31" s="1426"/>
      <c r="BN31" s="1458"/>
      <c r="BO31" s="1426"/>
      <c r="BP31" s="1427"/>
      <c r="BQ31" s="1391"/>
      <c r="BR31" s="1396"/>
      <c r="BS31" s="1396"/>
      <c r="BT31" s="1392"/>
      <c r="BU31" s="1391"/>
      <c r="BV31" s="1392"/>
      <c r="BW31" s="1391"/>
      <c r="BX31" s="1396"/>
      <c r="BY31" s="1426"/>
      <c r="BZ31" s="1458"/>
      <c r="CA31" s="1426"/>
      <c r="CB31" s="1458"/>
      <c r="CC31" s="1396"/>
      <c r="CD31" s="1455"/>
      <c r="CE31" s="1466"/>
      <c r="CF31" s="1467"/>
      <c r="CG31" s="1468"/>
      <c r="CH31" s="1634"/>
      <c r="CI31" s="1635"/>
      <c r="CJ31" s="1635"/>
      <c r="CK31" s="1636"/>
      <c r="CL31" s="1416"/>
      <c r="CM31" s="1414"/>
      <c r="CN31" s="1414"/>
      <c r="CO31" s="1414"/>
      <c r="CP31" s="1414"/>
      <c r="CQ31" s="1458"/>
      <c r="CR31" s="1414"/>
      <c r="CS31" s="1426"/>
      <c r="CT31" s="1499"/>
      <c r="CU31" s="1458"/>
      <c r="CV31" s="1414"/>
      <c r="CW31" s="1414"/>
      <c r="CX31" s="1414"/>
      <c r="CY31" s="1414"/>
      <c r="CZ31" s="1414"/>
      <c r="DA31" s="1414"/>
      <c r="DB31" s="1414"/>
      <c r="DC31" s="1414"/>
      <c r="DD31" s="1414"/>
      <c r="DE31" s="1414"/>
      <c r="DF31" s="1414"/>
      <c r="DG31" s="1476"/>
      <c r="DH31" s="1510"/>
      <c r="DI31" s="1414"/>
      <c r="DJ31" s="1414"/>
      <c r="DK31" s="1414"/>
      <c r="DL31" s="1414"/>
      <c r="DM31" s="1476"/>
      <c r="DN31" s="1521"/>
      <c r="DO31" s="1522"/>
      <c r="DP31" s="1522"/>
      <c r="DQ31" s="1523"/>
      <c r="DR31" s="1458"/>
      <c r="DS31" s="1414"/>
      <c r="DT31" s="1414"/>
      <c r="DU31" s="1414"/>
      <c r="DV31" s="1414"/>
      <c r="DW31" s="1414"/>
      <c r="DX31" s="1414"/>
      <c r="DY31" s="1426"/>
      <c r="DZ31" s="1521"/>
      <c r="EA31" s="1522"/>
      <c r="EB31" s="1522"/>
      <c r="EC31" s="1523"/>
      <c r="ED31" s="1414"/>
      <c r="EE31" s="1414"/>
      <c r="EF31" s="1414"/>
      <c r="EG31" s="1414"/>
      <c r="EH31" s="1414"/>
      <c r="EI31" s="1414"/>
      <c r="EJ31" s="1414"/>
      <c r="EK31" s="1414"/>
      <c r="EL31" s="1566"/>
      <c r="EM31" s="1458"/>
      <c r="EN31" s="1414"/>
      <c r="EO31" s="1414"/>
      <c r="EP31" s="1476"/>
      <c r="EQ31" s="1414"/>
      <c r="ER31" s="1426"/>
      <c r="ES31" s="1559"/>
      <c r="ET31" s="1414"/>
      <c r="EU31" s="1414"/>
      <c r="EV31" s="1538"/>
      <c r="EW31" s="1539"/>
      <c r="EX31" s="1426"/>
      <c r="EY31" s="1458"/>
      <c r="EZ31" s="1426"/>
      <c r="FA31" s="1458"/>
      <c r="FB31" s="1538"/>
      <c r="FC31" s="1556"/>
      <c r="FD31" s="1559"/>
      <c r="FE31" s="1414"/>
      <c r="FF31" s="1414"/>
      <c r="FG31" s="1538"/>
      <c r="FH31" s="1539"/>
      <c r="FI31" s="1426"/>
      <c r="FJ31" s="1458"/>
      <c r="FK31" s="1426"/>
      <c r="FL31" s="1458"/>
      <c r="FM31" s="1538"/>
      <c r="FN31" s="1556"/>
      <c r="FO31" s="1559"/>
      <c r="FP31" s="1414"/>
      <c r="FQ31" s="1414"/>
      <c r="FR31" s="1538"/>
      <c r="FS31" s="1539"/>
      <c r="FT31" s="1426"/>
      <c r="FU31" s="1458"/>
      <c r="FV31" s="1426"/>
      <c r="FW31" s="1458"/>
      <c r="FX31" s="1538"/>
      <c r="FY31" s="1556"/>
      <c r="FZ31" s="1559"/>
      <c r="GA31" s="1414"/>
      <c r="GB31" s="1414"/>
      <c r="GC31" s="1538"/>
      <c r="GD31" s="1539"/>
      <c r="GE31" s="1426"/>
      <c r="GF31" s="1458"/>
      <c r="GG31" s="1426"/>
      <c r="GH31" s="1458"/>
      <c r="GI31" s="1538"/>
      <c r="GJ31" s="1556"/>
      <c r="GU31" s="1451"/>
      <c r="GV31" s="1407"/>
      <c r="GW31" s="1407"/>
      <c r="GX31" s="1407"/>
      <c r="GY31" s="1407"/>
      <c r="GZ31" s="1451"/>
      <c r="HA31" s="1407"/>
      <c r="HB31" s="1505"/>
      <c r="HC31" s="1407"/>
      <c r="HD31" s="1505"/>
      <c r="HE31" s="1407"/>
      <c r="HF31" s="1505"/>
      <c r="HG31" s="1407"/>
      <c r="HH31" s="1505"/>
      <c r="HI31" s="1514"/>
      <c r="HJ31" s="1516"/>
      <c r="HK31" s="1516"/>
      <c r="HL31" s="1516"/>
      <c r="HM31" s="1516"/>
      <c r="HN31" s="1516"/>
      <c r="HO31" s="1516"/>
      <c r="HP31" s="1564"/>
      <c r="HQ31" s="1516"/>
      <c r="HR31" s="1516"/>
      <c r="HS31" s="1516"/>
      <c r="HT31" s="1516"/>
      <c r="HU31" s="1505"/>
      <c r="HV31" s="1514"/>
      <c r="HW31" s="1516"/>
      <c r="HX31" s="1516"/>
      <c r="HY31" s="1516"/>
      <c r="HZ31" s="1505"/>
      <c r="IA31" s="1505"/>
      <c r="IB31" s="1505"/>
      <c r="IC31" s="1407"/>
      <c r="ID31" s="1551"/>
      <c r="IE31" s="1546"/>
      <c r="IF31" s="1548"/>
      <c r="IG31" s="1548"/>
      <c r="IH31" s="1544"/>
    </row>
    <row r="32" spans="1:242" ht="10.5">
      <c r="A32" s="1387"/>
      <c r="B32" s="1391"/>
      <c r="C32" s="1392"/>
      <c r="D32" s="1391"/>
      <c r="E32" s="1392"/>
      <c r="F32" s="1391"/>
      <c r="G32" s="1392"/>
      <c r="H32" s="1396"/>
      <c r="I32" s="1392"/>
      <c r="J32" s="1449"/>
      <c r="K32" s="1402"/>
      <c r="L32" s="1402"/>
      <c r="M32" s="1402"/>
      <c r="N32" s="1402"/>
      <c r="O32" s="1402"/>
      <c r="P32" s="1402"/>
      <c r="Q32" s="1402"/>
      <c r="R32" s="1402"/>
      <c r="S32" s="1402"/>
      <c r="T32" s="1402"/>
      <c r="U32" s="1402"/>
      <c r="V32" s="1402"/>
      <c r="W32" s="1402"/>
      <c r="X32" s="1403"/>
      <c r="Y32" s="1416"/>
      <c r="Z32" s="1414"/>
      <c r="AA32" s="1414"/>
      <c r="AB32" s="1411"/>
      <c r="AC32" s="1396"/>
      <c r="AD32" s="1396"/>
      <c r="AE32" s="1396"/>
      <c r="AF32" s="1455"/>
      <c r="AG32" s="1411"/>
      <c r="AH32" s="1396"/>
      <c r="AI32" s="1396"/>
      <c r="AJ32" s="1414"/>
      <c r="AK32" s="1402"/>
      <c r="AL32" s="1442"/>
      <c r="AM32" s="1442"/>
      <c r="AN32" s="1402"/>
      <c r="AO32" s="1396"/>
      <c r="AP32" s="1455"/>
      <c r="AQ32" s="1402"/>
      <c r="AR32" s="1396"/>
      <c r="AS32" s="1455"/>
      <c r="AT32" s="1476"/>
      <c r="AU32" s="1416"/>
      <c r="AV32" s="1414"/>
      <c r="AW32" s="1414"/>
      <c r="AX32" s="1414"/>
      <c r="AY32" s="1426"/>
      <c r="AZ32" s="1458"/>
      <c r="BA32" s="1426"/>
      <c r="BB32" s="1499"/>
      <c r="BC32" s="1458"/>
      <c r="BD32" s="1426"/>
      <c r="BE32" s="1458"/>
      <c r="BF32" s="1414"/>
      <c r="BG32" s="1414"/>
      <c r="BH32" s="1426"/>
      <c r="BI32" s="1458"/>
      <c r="BJ32" s="1426"/>
      <c r="BK32" s="1499"/>
      <c r="BL32" s="1458"/>
      <c r="BM32" s="1426"/>
      <c r="BN32" s="1458"/>
      <c r="BO32" s="1426"/>
      <c r="BP32" s="1427"/>
      <c r="BQ32" s="1391"/>
      <c r="BR32" s="1396"/>
      <c r="BS32" s="1396"/>
      <c r="BT32" s="1392"/>
      <c r="BU32" s="1391"/>
      <c r="BV32" s="1392"/>
      <c r="BW32" s="1391"/>
      <c r="BX32" s="1396"/>
      <c r="BY32" s="1459" t="s">
        <v>400</v>
      </c>
      <c r="BZ32" s="1460"/>
      <c r="CA32" s="1459" t="s">
        <v>401</v>
      </c>
      <c r="CB32" s="1460"/>
      <c r="CC32" s="1396"/>
      <c r="CD32" s="1455"/>
      <c r="CE32" s="1469" t="s">
        <v>402</v>
      </c>
      <c r="CF32" s="1470"/>
      <c r="CG32" s="1471"/>
      <c r="CH32" s="1634"/>
      <c r="CI32" s="1635"/>
      <c r="CJ32" s="1635"/>
      <c r="CK32" s="1636"/>
      <c r="CL32" s="1416"/>
      <c r="CM32" s="1414"/>
      <c r="CN32" s="1414"/>
      <c r="CO32" s="1414"/>
      <c r="CP32" s="1414"/>
      <c r="CQ32" s="1458"/>
      <c r="CR32" s="1414"/>
      <c r="CS32" s="1426"/>
      <c r="CT32" s="1499"/>
      <c r="CU32" s="1458"/>
      <c r="CV32" s="1414"/>
      <c r="CW32" s="1414"/>
      <c r="CX32" s="1414"/>
      <c r="CY32" s="1414"/>
      <c r="CZ32" s="1414"/>
      <c r="DA32" s="1414"/>
      <c r="DB32" s="1414"/>
      <c r="DC32" s="1414"/>
      <c r="DD32" s="1414"/>
      <c r="DE32" s="1414"/>
      <c r="DF32" s="1414"/>
      <c r="DG32" s="1476"/>
      <c r="DH32" s="1510"/>
      <c r="DI32" s="1414"/>
      <c r="DJ32" s="1414"/>
      <c r="DK32" s="1414"/>
      <c r="DL32" s="1414"/>
      <c r="DM32" s="1476"/>
      <c r="DN32" s="1521"/>
      <c r="DO32" s="1522"/>
      <c r="DP32" s="1522"/>
      <c r="DQ32" s="1523"/>
      <c r="DR32" s="1458"/>
      <c r="DS32" s="1414"/>
      <c r="DT32" s="1414"/>
      <c r="DU32" s="1414"/>
      <c r="DV32" s="1414"/>
      <c r="DW32" s="1414"/>
      <c r="DX32" s="1414"/>
      <c r="DY32" s="1426"/>
      <c r="DZ32" s="1521"/>
      <c r="EA32" s="1522"/>
      <c r="EB32" s="1522"/>
      <c r="EC32" s="1523"/>
      <c r="ED32" s="1414"/>
      <c r="EE32" s="1414"/>
      <c r="EF32" s="1414"/>
      <c r="EG32" s="1414"/>
      <c r="EH32" s="1414"/>
      <c r="EI32" s="1414"/>
      <c r="EJ32" s="1414"/>
      <c r="EK32" s="1414"/>
      <c r="EL32" s="1566"/>
      <c r="EM32" s="1458"/>
      <c r="EN32" s="1414"/>
      <c r="EO32" s="1414"/>
      <c r="EP32" s="1476"/>
      <c r="EQ32" s="1414"/>
      <c r="ER32" s="1426"/>
      <c r="ES32" s="1559"/>
      <c r="ET32" s="1414"/>
      <c r="EU32" s="1414"/>
      <c r="EV32" s="1538"/>
      <c r="EW32" s="1539"/>
      <c r="EX32" s="1426"/>
      <c r="EY32" s="1458"/>
      <c r="EZ32" s="1426"/>
      <c r="FA32" s="1458"/>
      <c r="FB32" s="1538"/>
      <c r="FC32" s="1556"/>
      <c r="FD32" s="1559"/>
      <c r="FE32" s="1414"/>
      <c r="FF32" s="1414"/>
      <c r="FG32" s="1538"/>
      <c r="FH32" s="1539"/>
      <c r="FI32" s="1426"/>
      <c r="FJ32" s="1458"/>
      <c r="FK32" s="1426"/>
      <c r="FL32" s="1458"/>
      <c r="FM32" s="1538"/>
      <c r="FN32" s="1556"/>
      <c r="FO32" s="1559"/>
      <c r="FP32" s="1414"/>
      <c r="FQ32" s="1414"/>
      <c r="FR32" s="1538"/>
      <c r="FS32" s="1539"/>
      <c r="FT32" s="1426"/>
      <c r="FU32" s="1458"/>
      <c r="FV32" s="1426"/>
      <c r="FW32" s="1458"/>
      <c r="FX32" s="1538"/>
      <c r="FY32" s="1556"/>
      <c r="FZ32" s="1559"/>
      <c r="GA32" s="1414"/>
      <c r="GB32" s="1414"/>
      <c r="GC32" s="1538"/>
      <c r="GD32" s="1539"/>
      <c r="GE32" s="1426"/>
      <c r="GF32" s="1458"/>
      <c r="GG32" s="1426"/>
      <c r="GH32" s="1458"/>
      <c r="GI32" s="1538"/>
      <c r="GJ32" s="1556"/>
      <c r="GU32" s="1451"/>
      <c r="GV32" s="1407"/>
      <c r="GW32" s="1407"/>
      <c r="GX32" s="1407"/>
      <c r="GY32" s="1407"/>
      <c r="GZ32" s="1451"/>
      <c r="HA32" s="1407"/>
      <c r="HB32" s="1505"/>
      <c r="HC32" s="1407"/>
      <c r="HD32" s="1505"/>
      <c r="HE32" s="1407"/>
      <c r="HF32" s="1505"/>
      <c r="HG32" s="1407"/>
      <c r="HH32" s="1505"/>
      <c r="HI32" s="1514"/>
      <c r="HJ32" s="1516"/>
      <c r="HK32" s="1516"/>
      <c r="HL32" s="1516"/>
      <c r="HM32" s="1516"/>
      <c r="HN32" s="1516"/>
      <c r="HO32" s="1516"/>
      <c r="HP32" s="1564"/>
      <c r="HQ32" s="1516"/>
      <c r="HR32" s="1516"/>
      <c r="HS32" s="1516"/>
      <c r="HT32" s="1516"/>
      <c r="HU32" s="1505"/>
      <c r="HV32" s="1514"/>
      <c r="HW32" s="1516"/>
      <c r="HX32" s="1516"/>
      <c r="HY32" s="1516"/>
      <c r="HZ32" s="1505"/>
      <c r="IA32" s="1505"/>
      <c r="IB32" s="1505"/>
      <c r="IC32" s="1407"/>
      <c r="ID32" s="1551"/>
      <c r="IE32" s="1546"/>
      <c r="IF32" s="1548"/>
      <c r="IG32" s="1548"/>
      <c r="IH32" s="1544"/>
    </row>
    <row r="33" spans="1:260" ht="11.25" customHeight="1">
      <c r="A33" s="1388"/>
      <c r="B33" s="1393"/>
      <c r="C33" s="1394"/>
      <c r="D33" s="1393"/>
      <c r="E33" s="1394"/>
      <c r="F33" s="1393"/>
      <c r="G33" s="1394"/>
      <c r="H33" s="1397"/>
      <c r="I33" s="1394"/>
      <c r="J33" s="1450"/>
      <c r="K33" s="1404"/>
      <c r="L33" s="1404"/>
      <c r="M33" s="1404"/>
      <c r="N33" s="1404"/>
      <c r="O33" s="1404"/>
      <c r="P33" s="1404"/>
      <c r="Q33" s="1404"/>
      <c r="R33" s="1404"/>
      <c r="S33" s="1404"/>
      <c r="T33" s="1404"/>
      <c r="U33" s="1404"/>
      <c r="V33" s="1404"/>
      <c r="W33" s="1404"/>
      <c r="X33" s="1405"/>
      <c r="Y33" s="1417"/>
      <c r="Z33" s="1415"/>
      <c r="AA33" s="1415"/>
      <c r="AB33" s="1412"/>
      <c r="AC33" s="1397"/>
      <c r="AD33" s="1397"/>
      <c r="AE33" s="1397"/>
      <c r="AF33" s="1456"/>
      <c r="AG33" s="1412"/>
      <c r="AH33" s="1397"/>
      <c r="AI33" s="1397"/>
      <c r="AJ33" s="1415"/>
      <c r="AK33" s="1404"/>
      <c r="AL33" s="1443"/>
      <c r="AM33" s="1443"/>
      <c r="AN33" s="1404"/>
      <c r="AO33" s="1397"/>
      <c r="AP33" s="1456"/>
      <c r="AQ33" s="1404"/>
      <c r="AR33" s="1397"/>
      <c r="AS33" s="1456"/>
      <c r="AT33" s="1477"/>
      <c r="AU33" s="1417"/>
      <c r="AV33" s="1415"/>
      <c r="AW33" s="1415"/>
      <c r="AX33" s="1415"/>
      <c r="AY33" s="1428"/>
      <c r="AZ33" s="1496"/>
      <c r="BA33" s="1428"/>
      <c r="BB33" s="1500"/>
      <c r="BC33" s="1496"/>
      <c r="BD33" s="1428"/>
      <c r="BE33" s="1496"/>
      <c r="BF33" s="1415"/>
      <c r="BG33" s="1415"/>
      <c r="BH33" s="1428"/>
      <c r="BI33" s="1496"/>
      <c r="BJ33" s="1428"/>
      <c r="BK33" s="1500"/>
      <c r="BL33" s="1496"/>
      <c r="BM33" s="1428"/>
      <c r="BN33" s="1496"/>
      <c r="BO33" s="1428"/>
      <c r="BP33" s="1429"/>
      <c r="BQ33" s="1393"/>
      <c r="BR33" s="1397"/>
      <c r="BS33" s="1397"/>
      <c r="BT33" s="1394"/>
      <c r="BU33" s="1393"/>
      <c r="BV33" s="1394"/>
      <c r="BW33" s="1393"/>
      <c r="BX33" s="1397"/>
      <c r="BY33" s="1461"/>
      <c r="BZ33" s="1462"/>
      <c r="CA33" s="1461"/>
      <c r="CB33" s="1462"/>
      <c r="CC33" s="1397"/>
      <c r="CD33" s="1456"/>
      <c r="CE33" s="1472"/>
      <c r="CF33" s="1473"/>
      <c r="CG33" s="1474"/>
      <c r="CH33" s="1637" t="s">
        <v>1709</v>
      </c>
      <c r="CI33" s="1638"/>
      <c r="CJ33" s="1638"/>
      <c r="CK33" s="1639"/>
      <c r="CL33" s="1417"/>
      <c r="CM33" s="1415"/>
      <c r="CN33" s="1415"/>
      <c r="CO33" s="1415"/>
      <c r="CP33" s="1415"/>
      <c r="CQ33" s="1496"/>
      <c r="CR33" s="1415"/>
      <c r="CS33" s="1428"/>
      <c r="CT33" s="1500"/>
      <c r="CU33" s="1496"/>
      <c r="CV33" s="1415"/>
      <c r="CW33" s="1415"/>
      <c r="CX33" s="1415"/>
      <c r="CY33" s="1415"/>
      <c r="CZ33" s="1415"/>
      <c r="DA33" s="1415"/>
      <c r="DB33" s="1415"/>
      <c r="DC33" s="1415"/>
      <c r="DD33" s="1415"/>
      <c r="DE33" s="1415"/>
      <c r="DF33" s="1415"/>
      <c r="DG33" s="1477"/>
      <c r="DH33" s="1511"/>
      <c r="DI33" s="1415"/>
      <c r="DJ33" s="1415"/>
      <c r="DK33" s="1415"/>
      <c r="DL33" s="1415"/>
      <c r="DM33" s="1477"/>
      <c r="DN33" s="1524"/>
      <c r="DO33" s="1525"/>
      <c r="DP33" s="1525"/>
      <c r="DQ33" s="1526"/>
      <c r="DR33" s="1496"/>
      <c r="DS33" s="1415"/>
      <c r="DT33" s="1415"/>
      <c r="DU33" s="1415"/>
      <c r="DV33" s="1415"/>
      <c r="DW33" s="1415"/>
      <c r="DX33" s="1415"/>
      <c r="DY33" s="1428"/>
      <c r="DZ33" s="1524"/>
      <c r="EA33" s="1525"/>
      <c r="EB33" s="1525"/>
      <c r="EC33" s="1526"/>
      <c r="ED33" s="1415"/>
      <c r="EE33" s="1415"/>
      <c r="EF33" s="1415"/>
      <c r="EG33" s="1415"/>
      <c r="EH33" s="1415"/>
      <c r="EI33" s="1415"/>
      <c r="EJ33" s="1415"/>
      <c r="EK33" s="1415"/>
      <c r="EL33" s="1567"/>
      <c r="EM33" s="1496"/>
      <c r="EN33" s="1415"/>
      <c r="EO33" s="1415"/>
      <c r="EP33" s="1477"/>
      <c r="EQ33" s="1415"/>
      <c r="ER33" s="1428"/>
      <c r="ES33" s="1560"/>
      <c r="ET33" s="1415"/>
      <c r="EU33" s="1415"/>
      <c r="EV33" s="1540"/>
      <c r="EW33" s="1541"/>
      <c r="EX33" s="1428"/>
      <c r="EY33" s="1496"/>
      <c r="EZ33" s="1428"/>
      <c r="FA33" s="1496"/>
      <c r="FB33" s="1540"/>
      <c r="FC33" s="1557"/>
      <c r="FD33" s="1560"/>
      <c r="FE33" s="1415"/>
      <c r="FF33" s="1415"/>
      <c r="FG33" s="1540"/>
      <c r="FH33" s="1541"/>
      <c r="FI33" s="1428"/>
      <c r="FJ33" s="1496"/>
      <c r="FK33" s="1428"/>
      <c r="FL33" s="1496"/>
      <c r="FM33" s="1540"/>
      <c r="FN33" s="1557"/>
      <c r="FO33" s="1560"/>
      <c r="FP33" s="1415"/>
      <c r="FQ33" s="1415"/>
      <c r="FR33" s="1540"/>
      <c r="FS33" s="1541"/>
      <c r="FT33" s="1428"/>
      <c r="FU33" s="1496"/>
      <c r="FV33" s="1428"/>
      <c r="FW33" s="1496"/>
      <c r="FX33" s="1540"/>
      <c r="FY33" s="1557"/>
      <c r="FZ33" s="1560"/>
      <c r="GA33" s="1415"/>
      <c r="GB33" s="1415"/>
      <c r="GC33" s="1540"/>
      <c r="GD33" s="1541"/>
      <c r="GE33" s="1428"/>
      <c r="GF33" s="1496"/>
      <c r="GG33" s="1428"/>
      <c r="GH33" s="1496"/>
      <c r="GI33" s="1540"/>
      <c r="GJ33" s="1557"/>
      <c r="GU33" s="1452"/>
      <c r="GV33" s="1408"/>
      <c r="GW33" s="1408"/>
      <c r="GX33" s="1408"/>
      <c r="GY33" s="1408"/>
      <c r="GZ33" s="1452"/>
      <c r="HA33" s="1408"/>
      <c r="HB33" s="1506"/>
      <c r="HC33" s="1408"/>
      <c r="HD33" s="1506"/>
      <c r="HE33" s="1408"/>
      <c r="HF33" s="1506"/>
      <c r="HG33" s="1408"/>
      <c r="HH33" s="1506"/>
      <c r="HI33" s="1515"/>
      <c r="HJ33" s="1517"/>
      <c r="HK33" s="1517"/>
      <c r="HL33" s="1517"/>
      <c r="HM33" s="1517"/>
      <c r="HN33" s="1517"/>
      <c r="HO33" s="1517"/>
      <c r="HP33" s="1565"/>
      <c r="HQ33" s="1517"/>
      <c r="HR33" s="1517"/>
      <c r="HS33" s="1517"/>
      <c r="HT33" s="1517"/>
      <c r="HU33" s="1506"/>
      <c r="HV33" s="1515"/>
      <c r="HW33" s="1517"/>
      <c r="HX33" s="1517"/>
      <c r="HY33" s="1517"/>
      <c r="HZ33" s="1506"/>
      <c r="IA33" s="1506"/>
      <c r="IB33" s="1506"/>
      <c r="IC33" s="1408"/>
      <c r="ID33" s="1552"/>
      <c r="IE33" s="1546"/>
      <c r="IF33" s="1548"/>
      <c r="IG33" s="1548"/>
      <c r="IH33" s="1544"/>
    </row>
    <row r="34" spans="1:260" s="228" customFormat="1" ht="23.1" hidden="1" customHeight="1">
      <c r="A34" s="351">
        <f t="shared" ref="A34:A134" si="0" xml:space="preserve"> ROW(A34) - ROW(_row) + 1</f>
        <v>0</v>
      </c>
      <c r="B34" s="1362"/>
      <c r="C34" s="1363"/>
      <c r="D34" s="1362" t="str">
        <f>IF(B34="","",B34)</f>
        <v/>
      </c>
      <c r="E34" s="1363"/>
      <c r="F34" s="1362"/>
      <c r="G34" s="1363"/>
      <c r="H34" s="1362"/>
      <c r="I34" s="1363"/>
      <c r="J34" s="1366"/>
      <c r="K34" s="1367"/>
      <c r="L34" s="1367"/>
      <c r="M34" s="1367"/>
      <c r="N34" s="1367"/>
      <c r="O34" s="1367"/>
      <c r="P34" s="1367"/>
      <c r="Q34" s="1367"/>
      <c r="R34" s="352"/>
      <c r="S34" s="352"/>
      <c r="T34" s="352"/>
      <c r="U34" s="352"/>
      <c r="V34" s="1369"/>
      <c r="W34" s="1369"/>
      <c r="X34" s="1370"/>
      <c r="Y34" s="354"/>
      <c r="Z34" s="352"/>
      <c r="AA34" s="352"/>
      <c r="AB34" s="1577"/>
      <c r="AC34" s="1578"/>
      <c r="AD34" s="1578"/>
      <c r="AE34" s="1578"/>
      <c r="AF34" s="1579"/>
      <c r="AG34" s="1577"/>
      <c r="AH34" s="1578"/>
      <c r="AI34" s="1579"/>
      <c r="AJ34" s="352"/>
      <c r="AK34" s="352"/>
      <c r="AL34" s="352"/>
      <c r="AM34" s="352"/>
      <c r="AN34" s="358"/>
      <c r="AO34" s="1573"/>
      <c r="AP34" s="1573"/>
      <c r="AQ34" s="358"/>
      <c r="AR34" s="1573"/>
      <c r="AS34" s="1573"/>
      <c r="AT34" s="360"/>
      <c r="AU34" s="362"/>
      <c r="AV34" s="352"/>
      <c r="AW34" s="352"/>
      <c r="AX34" s="363" t="str">
        <f>IF(HA34=1,IF(F34="","",F34),"")</f>
        <v/>
      </c>
      <c r="AY34" s="1571"/>
      <c r="AZ34" s="1572"/>
      <c r="BA34" s="1561"/>
      <c r="BB34" s="1570"/>
      <c r="BC34" s="1563"/>
      <c r="BD34" s="1382"/>
      <c r="BE34" s="1384"/>
      <c r="BF34" s="352"/>
      <c r="BG34" s="352"/>
      <c r="BH34" s="1571"/>
      <c r="BI34" s="1572"/>
      <c r="BJ34" s="1561"/>
      <c r="BK34" s="1570"/>
      <c r="BL34" s="1563"/>
      <c r="BM34" s="1382"/>
      <c r="BN34" s="1384"/>
      <c r="BO34" s="1382"/>
      <c r="BP34" s="1574"/>
      <c r="BQ34" s="1575"/>
      <c r="BR34" s="1576"/>
      <c r="BS34" s="1576"/>
      <c r="BT34" s="1576"/>
      <c r="BU34" s="362"/>
      <c r="BV34" s="360"/>
      <c r="BW34" s="364"/>
      <c r="BX34" s="363"/>
      <c r="BY34" s="1352"/>
      <c r="BZ34" s="1353"/>
      <c r="CA34" s="1352"/>
      <c r="CB34" s="1353"/>
      <c r="CC34" s="365"/>
      <c r="CD34" s="352"/>
      <c r="CE34" s="1382"/>
      <c r="CF34" s="1383"/>
      <c r="CG34" s="1574"/>
      <c r="CH34" s="1345"/>
      <c r="CI34" s="1345"/>
      <c r="CJ34" s="1345"/>
      <c r="CK34" s="1345"/>
      <c r="CL34" s="362"/>
      <c r="CM34" s="352"/>
      <c r="CN34" s="352"/>
      <c r="CO34" s="352"/>
      <c r="CP34" s="352"/>
      <c r="CQ34" s="352"/>
      <c r="CR34" s="352"/>
      <c r="CS34" s="1561"/>
      <c r="CT34" s="1570"/>
      <c r="CU34" s="1563"/>
      <c r="CV34" s="352"/>
      <c r="CW34" s="352"/>
      <c r="CX34" s="352"/>
      <c r="CY34" s="352"/>
      <c r="CZ34" s="352"/>
      <c r="DA34" s="352"/>
      <c r="DB34" s="352"/>
      <c r="DC34" s="352"/>
      <c r="DD34" s="352"/>
      <c r="DE34" s="352"/>
      <c r="DF34" s="352"/>
      <c r="DG34" s="360"/>
      <c r="DH34" s="362"/>
      <c r="DI34" s="367"/>
      <c r="DJ34" s="357"/>
      <c r="DK34" s="352"/>
      <c r="DL34" s="352"/>
      <c r="DM34" s="368"/>
      <c r="DN34" s="1382"/>
      <c r="DO34" s="1383"/>
      <c r="DP34" s="1383"/>
      <c r="DQ34" s="1384"/>
      <c r="DR34" s="369"/>
      <c r="DS34" s="369"/>
      <c r="DT34" s="369"/>
      <c r="DU34" s="369"/>
      <c r="DV34" s="369"/>
      <c r="DW34" s="369"/>
      <c r="DX34" s="369"/>
      <c r="DY34" s="359"/>
      <c r="DZ34" s="1382"/>
      <c r="EA34" s="1383"/>
      <c r="EB34" s="1383"/>
      <c r="EC34" s="1384"/>
      <c r="ED34" s="369"/>
      <c r="EE34" s="369"/>
      <c r="EF34" s="369"/>
      <c r="EG34" s="369"/>
      <c r="EH34" s="369"/>
      <c r="EI34" s="369"/>
      <c r="EJ34" s="369"/>
      <c r="EK34" s="369"/>
      <c r="EL34" s="369"/>
      <c r="EM34" s="369"/>
      <c r="EN34" s="369"/>
      <c r="EO34" s="369"/>
      <c r="EP34" s="370"/>
      <c r="EQ34" s="362"/>
      <c r="ER34" s="356"/>
      <c r="ES34" s="362"/>
      <c r="ET34" s="357"/>
      <c r="EU34" s="372" t="str">
        <f t="shared" ref="EU34:EU65" si="1">IF(F34="","",F34)</f>
        <v/>
      </c>
      <c r="EV34" s="1561"/>
      <c r="EW34" s="1563"/>
      <c r="EX34" s="1561"/>
      <c r="EY34" s="1563"/>
      <c r="EZ34" s="1561"/>
      <c r="FA34" s="1563"/>
      <c r="FB34" s="1561"/>
      <c r="FC34" s="1562"/>
      <c r="FD34" s="362"/>
      <c r="FE34" s="357"/>
      <c r="FF34" s="357" t="str">
        <f t="shared" ref="FF34:FF65" si="2">IF(OR(IF(OR(FG34="",FG34="無し"),"",1)=1,IF(OR(FI34="",FI34="無し"),"",1)=1,IF(OR(FK34="",FK34="無し"),"",1)=1,IF(OR(FM34="",FM34="無し"),"",1)=1),IF(F34="","",F34),"")</f>
        <v/>
      </c>
      <c r="FG34" s="1561"/>
      <c r="FH34" s="1563"/>
      <c r="FI34" s="1561"/>
      <c r="FJ34" s="1563"/>
      <c r="FK34" s="1561"/>
      <c r="FL34" s="1563"/>
      <c r="FM34" s="1561"/>
      <c r="FN34" s="1562"/>
      <c r="FO34" s="362"/>
      <c r="FP34" s="357"/>
      <c r="FQ34" s="357" t="str">
        <f t="shared" ref="FQ34:FQ65" si="3">IF(OR(IF(OR(FR34="",FR34="無し"),"",1)=1,IF(OR(FT34="",FT34="無し"),"",1)=1,IF(OR(FV34="",FV34="無し"),"",1)=1,IF(OR(FX34="",FX34="無し"),"",1)=1),IF(F34="","",F34),"")</f>
        <v/>
      </c>
      <c r="FR34" s="1561"/>
      <c r="FS34" s="1563"/>
      <c r="FT34" s="1561"/>
      <c r="FU34" s="1563"/>
      <c r="FV34" s="1561"/>
      <c r="FW34" s="1563"/>
      <c r="FX34" s="1561"/>
      <c r="FY34" s="1562"/>
      <c r="FZ34" s="362"/>
      <c r="GA34" s="357"/>
      <c r="GB34" s="357" t="str">
        <f t="shared" ref="GB34:GB65" si="4">IF(OR(IF(OR(GC34="",GC34="無し"),"",1)=1,IF(OR(GE34="",GE34="無し"),"",1)=1,IF(OR(GG34="",GG34="無し"),"",1)=1,IF(OR(GI34="",GI34="無し"),"",1)=1),IF(F34="","",F34),"")</f>
        <v/>
      </c>
      <c r="GC34" s="1561"/>
      <c r="GD34" s="1563"/>
      <c r="GE34" s="1561"/>
      <c r="GF34" s="1563"/>
      <c r="GG34" s="1561"/>
      <c r="GH34" s="1563"/>
      <c r="GI34" s="1561"/>
      <c r="GJ34" s="1562"/>
      <c r="GK34" s="230"/>
      <c r="GL34" s="230"/>
      <c r="GM34" s="230"/>
      <c r="GN34" s="230"/>
      <c r="GO34" s="230"/>
      <c r="GP34" s="230"/>
      <c r="GQ34" s="230"/>
      <c r="GR34" s="230"/>
      <c r="GS34" s="230"/>
      <c r="GT34" s="230"/>
      <c r="GU34" s="353" t="str">
        <f>IF(Y34&lt;&gt;"",1,"")</f>
        <v/>
      </c>
      <c r="GV34" s="355" t="str">
        <f>IF(Z34&lt;&gt;"",1,"")</f>
        <v/>
      </c>
      <c r="GW34" s="356" t="str">
        <f>IF(OR(AB34&lt;&gt;"",AG34&lt;&gt;"",AJ34&lt;&gt;""),1,"")</f>
        <v/>
      </c>
      <c r="GX34" s="357" t="str">
        <f>IF(OR(AL34="○",AM34="○",AN34="○",AQ34="○"),1,"")</f>
        <v/>
      </c>
      <c r="GY34" s="359" t="str">
        <f>IF(OR(AT34=0,AT34=""),"",1)</f>
        <v/>
      </c>
      <c r="GZ34" s="361">
        <v>1</v>
      </c>
      <c r="HA34" s="355" t="str">
        <f>IF(OR(AY34&lt;&gt;"",BA34="はり",BA34="傾斜屋根",BA34="その他",BD34&lt;&gt;""),1,"")</f>
        <v/>
      </c>
      <c r="HB34" s="361" t="str">
        <f t="shared" ref="HB34:HB65" si="5">IF(OR(BQ34&lt;&gt;"",BU34&lt;&gt;"",BV34&lt;&gt;"",BW34&lt;&gt;"",BX34&lt;&gt;""),1,"")</f>
        <v/>
      </c>
      <c r="HC34" s="352" t="str">
        <f t="shared" ref="HC34:HC65" si="6">IF(OR(CC34&lt;&gt;"",CD34&lt;&gt;""),1,"")</f>
        <v/>
      </c>
      <c r="HD34" s="366" t="str">
        <f t="shared" ref="HD34:HD64" si="7">IF(OR(CL34="○",CM34="○",CN34="○",CO34=1,CO34=2,CO34=3,CP34=1,CP34=2,CP34=3),1,"")</f>
        <v/>
      </c>
      <c r="HE34" s="352" t="str">
        <f>IF(OR(CQ34="○",CR34="○",CW34="○",CX34="○",DA34="○",DB34="○",DE34="○",DF34="○"),1,"")</f>
        <v/>
      </c>
      <c r="HF34" s="361" t="str">
        <f t="shared" ref="HF34:HF64" si="8">IF(DH34="","",1)</f>
        <v/>
      </c>
      <c r="HG34" s="365" t="str">
        <f>IF(OR(DI34&lt;&gt;"",DJ34&lt;&gt;"",DK34&lt;&gt;"",DL34&lt;&gt;"",DM34&lt;&gt;""),1,"")</f>
        <v/>
      </c>
      <c r="HH34" s="362" t="str">
        <f>IF(OR(HI34=1,HJ34=1,HK34=1,HL34=1,HM34=1,HN34=1,HO34=1,HP34=1),"○","")</f>
        <v/>
      </c>
      <c r="HI34" s="365" t="str">
        <f t="shared" ref="HI34:HP34" si="9">IF(OR(DR34="",DR34=0),"",1)</f>
        <v/>
      </c>
      <c r="HJ34" s="365" t="str">
        <f t="shared" si="9"/>
        <v/>
      </c>
      <c r="HK34" s="365" t="str">
        <f t="shared" si="9"/>
        <v/>
      </c>
      <c r="HL34" s="365" t="str">
        <f t="shared" si="9"/>
        <v/>
      </c>
      <c r="HM34" s="365" t="str">
        <f t="shared" si="9"/>
        <v/>
      </c>
      <c r="HN34" s="365" t="str">
        <f t="shared" si="9"/>
        <v/>
      </c>
      <c r="HO34" s="365" t="str">
        <f t="shared" si="9"/>
        <v/>
      </c>
      <c r="HP34" s="365" t="str">
        <f t="shared" si="9"/>
        <v/>
      </c>
      <c r="HQ34" s="365" t="str">
        <f>IF(OR(EH34="",EH34=0),"",1)</f>
        <v/>
      </c>
      <c r="HR34" s="365" t="str">
        <f>IF(OR(EI34="",EI34=0),"",1)</f>
        <v/>
      </c>
      <c r="HS34" s="365" t="str">
        <f>IF(OR(EJ34="",EJ34=0),"",1)</f>
        <v/>
      </c>
      <c r="HT34" s="365" t="str">
        <f>IF(OR(EK34="",EK34=0),"",1)</f>
        <v/>
      </c>
      <c r="HU34" s="352" t="str">
        <f t="shared" ref="HU34:HU64" si="10">IF(OR(HV34=1,HW34=1,HX34=1,HY34=1,HQ34=1,HR34=1,HS34=1,HT34=1),"○","")</f>
        <v/>
      </c>
      <c r="HV34" s="365" t="str">
        <f t="shared" ref="HV34:HV64" si="11">IF(OR(ED34="",ED34=0),"",1)</f>
        <v/>
      </c>
      <c r="HW34" s="365" t="str">
        <f t="shared" ref="HW34:HW64" si="12">IF(OR(EE34="",EE34=0),"",1)</f>
        <v/>
      </c>
      <c r="HX34" s="365" t="str">
        <f t="shared" ref="HX34:HX64" si="13">IF(OR(EF34="",EF34=0),"",1)</f>
        <v/>
      </c>
      <c r="HY34" s="365" t="str">
        <f t="shared" ref="HY34:HY64" si="14">IF(OR(EG34="",EG34=0),"",1)</f>
        <v/>
      </c>
      <c r="HZ34" s="352" t="str">
        <f t="shared" ref="HZ34:HZ64" si="15">IF(OR(EL34=4,EL34=3,EL34=2,EL34=1),"○","")</f>
        <v/>
      </c>
      <c r="IA34" s="365" t="str">
        <f>IF(OR(EM34=1,EM34=2,EM34=3),"○",IF(OR(EN34=1,EN34=2,EN34=3),"○",IF(OR(EO34=1,EO34=2,EO34=3),"○",IF(OR(EP34=1,EP34=2,EP34=3),"○",""))))</f>
        <v/>
      </c>
      <c r="IB34" s="371" t="str">
        <f t="shared" ref="IB34:IB64" si="16">IF(EQ34="","",1)</f>
        <v/>
      </c>
      <c r="IC34" s="361" t="str">
        <f>IF(OR(ER34="",ER34=0),"",1)</f>
        <v/>
      </c>
      <c r="ID34" s="362" t="str">
        <f>IF(OR(IE34=1,IF34=1,IG34=1,IH34=1),1,"")</f>
        <v/>
      </c>
      <c r="IE34" s="357" t="str">
        <f>IF(OR(EV34="",EV34="無し"),"",1)</f>
        <v/>
      </c>
      <c r="IF34" s="352" t="str">
        <f>IF(OR(EX34="",EX34="無し"),"",1)</f>
        <v/>
      </c>
      <c r="IG34" s="352" t="str">
        <f>IF(OR(EZ34="",EZ34="無し"),"",1)</f>
        <v/>
      </c>
      <c r="IH34" s="360" t="str">
        <f>IF(OR(FB34="",FB34="無し"),"",1)</f>
        <v/>
      </c>
      <c r="II34" s="230"/>
      <c r="IJ34" s="230"/>
      <c r="IK34" s="230"/>
      <c r="IL34" s="230"/>
      <c r="IM34" s="230"/>
      <c r="IN34" s="230"/>
      <c r="IO34" s="230"/>
      <c r="IP34" s="230"/>
      <c r="IQ34" s="230"/>
      <c r="IR34" s="230"/>
      <c r="IS34" s="230"/>
      <c r="IT34" s="230"/>
      <c r="IU34" s="230"/>
      <c r="IV34" s="230"/>
      <c r="IW34" s="230"/>
      <c r="IX34" s="230"/>
      <c r="IY34" s="230"/>
      <c r="IZ34" s="230"/>
    </row>
    <row r="35" spans="1:260" ht="22.5" customHeight="1">
      <c r="A35" s="373">
        <f xml:space="preserve"> ROW(A35) - ROW(_row) + 1</f>
        <v>1</v>
      </c>
      <c r="B35" s="1362">
        <v>101</v>
      </c>
      <c r="C35" s="1363"/>
      <c r="D35" s="1364">
        <f>IF(B35="","",B35)</f>
        <v>101</v>
      </c>
      <c r="E35" s="1365"/>
      <c r="F35" s="1362">
        <v>1</v>
      </c>
      <c r="G35" s="1363"/>
      <c r="H35" s="1362" t="s">
        <v>755</v>
      </c>
      <c r="I35" s="1363"/>
      <c r="J35" s="1366"/>
      <c r="K35" s="1367"/>
      <c r="L35" s="1367"/>
      <c r="M35" s="1367"/>
      <c r="N35" s="1367"/>
      <c r="O35" s="1367"/>
      <c r="P35" s="1368">
        <f>IF(B35="","",L35+N35)</f>
        <v>0</v>
      </c>
      <c r="Q35" s="1368"/>
      <c r="R35" s="352"/>
      <c r="S35" s="352"/>
      <c r="T35" s="352"/>
      <c r="U35" s="352"/>
      <c r="V35" s="1369"/>
      <c r="W35" s="1369"/>
      <c r="X35" s="1370"/>
      <c r="Y35" s="375"/>
      <c r="Z35" s="372"/>
      <c r="AA35" s="363"/>
      <c r="AB35" s="1371" t="s">
        <v>71</v>
      </c>
      <c r="AC35" s="1372"/>
      <c r="AD35" s="1372"/>
      <c r="AE35" s="1372"/>
      <c r="AF35" s="1373"/>
      <c r="AG35" s="1371"/>
      <c r="AH35" s="1372"/>
      <c r="AI35" s="1373"/>
      <c r="AJ35" s="363"/>
      <c r="AK35" s="363"/>
      <c r="AL35" s="363"/>
      <c r="AM35" s="363"/>
      <c r="AN35" s="363"/>
      <c r="AO35" s="1374"/>
      <c r="AP35" s="1374"/>
      <c r="AQ35" s="363"/>
      <c r="AR35" s="1374"/>
      <c r="AS35" s="1374"/>
      <c r="AT35" s="385"/>
      <c r="AU35" s="364"/>
      <c r="AV35" s="363" t="s">
        <v>71</v>
      </c>
      <c r="AW35" s="363"/>
      <c r="AX35" s="480" t="str">
        <f t="shared" ref="AX35:AX42" si="17">IF($HA35=1,IF($F35="","",$F35),"")</f>
        <v/>
      </c>
      <c r="AY35" s="1375" t="str">
        <f>IF('躯体天井高(住戸別)'!M6="","",'躯体天井高(住戸別)'!M6)</f>
        <v/>
      </c>
      <c r="AZ35" s="1376"/>
      <c r="BA35" s="1377" t="str">
        <f>IF('躯体天井高(住戸別)'!U6="","",'躯体天井高(住戸別)'!U6)</f>
        <v/>
      </c>
      <c r="BB35" s="1378"/>
      <c r="BC35" s="1379"/>
      <c r="BD35" s="1380" t="str">
        <f>IF('躯体天井高(住戸別)'!T6="","",'躯体天井高(住戸別)'!T6)</f>
        <v/>
      </c>
      <c r="BE35" s="1381"/>
      <c r="BF35" s="363"/>
      <c r="BG35" s="480" t="str">
        <f>IF('躯体天井高(住戸別)'!Y6="","",'躯体天井高(住戸別)'!Y6)</f>
        <v/>
      </c>
      <c r="BH35" s="1375" t="str">
        <f>IF('躯体天井高(住戸別)'!AG6="","",'躯体天井高(住戸別)'!AG6)</f>
        <v/>
      </c>
      <c r="BI35" s="1376"/>
      <c r="BJ35" s="1377" t="str">
        <f>IF('躯体天井高(住戸別)'!AO6="","",'躯体天井高(住戸別)'!AO6)</f>
        <v/>
      </c>
      <c r="BK35" s="1378"/>
      <c r="BL35" s="1379"/>
      <c r="BM35" s="1380" t="str">
        <f>IF('躯体天井高(住戸別)'!AN6="","",'躯体天井高(住戸別)'!AN6)</f>
        <v/>
      </c>
      <c r="BN35" s="1381"/>
      <c r="BO35" s="1380" t="str" cm="1">
        <f t="array" ref="BO35">IF(AY35="","",_xlfn.IFS(AND('躯体天井高(住戸別)'!V6="□",'躯体天井高(住戸別)'!W6="□"),"なし",AND('躯体天井高(住戸別)'!W6="■",'躯体天井高(住戸別)'!V6="□"),"柱",AND('躯体天井高(住戸別)'!V6="■",'躯体天井高(住戸別)'!W6="□"),"壁",AND('躯体天井高(住戸別)'!V6="■",'躯体天井高(住戸別)'!W6="■"),"壁柱"))</f>
        <v/>
      </c>
      <c r="BP35" s="1385"/>
      <c r="BQ35" s="1350"/>
      <c r="BR35" s="1351"/>
      <c r="BS35" s="1351"/>
      <c r="BT35" s="1351"/>
      <c r="BU35" s="397"/>
      <c r="BV35" s="398"/>
      <c r="BW35" s="382"/>
      <c r="BX35" s="363"/>
      <c r="BY35" s="1352"/>
      <c r="BZ35" s="1353"/>
      <c r="CA35" s="1352"/>
      <c r="CB35" s="1353"/>
      <c r="CC35" s="382"/>
      <c r="CD35" s="363"/>
      <c r="CE35" s="1354"/>
      <c r="CF35" s="1355"/>
      <c r="CG35" s="1356"/>
      <c r="CH35" s="1361"/>
      <c r="CI35" s="1360"/>
      <c r="CJ35" s="1355"/>
      <c r="CK35" s="1360"/>
      <c r="CL35" s="363" t="s">
        <v>71</v>
      </c>
      <c r="CM35" s="363"/>
      <c r="CN35" s="363"/>
      <c r="CO35" s="363"/>
      <c r="CP35" s="363"/>
      <c r="CQ35" s="363"/>
      <c r="CR35" s="363"/>
      <c r="CS35" s="1357"/>
      <c r="CT35" s="1358"/>
      <c r="CU35" s="1359"/>
      <c r="CV35" s="363"/>
      <c r="CW35" s="363"/>
      <c r="CX35" s="363"/>
      <c r="CY35" s="363"/>
      <c r="CZ35" s="363"/>
      <c r="DA35" s="363"/>
      <c r="DB35" s="363"/>
      <c r="DC35" s="363"/>
      <c r="DD35" s="363"/>
      <c r="DE35" s="363"/>
      <c r="DF35" s="363"/>
      <c r="DG35" s="363"/>
      <c r="DH35" s="575" t="str">
        <f>IF($B35="","",_xlfn.XLOOKUP($B35,光・視環境!$S$2:$S$113,光・視環境!$Y$2:$Y$113,"",0,1))</f>
        <v/>
      </c>
      <c r="DI35" s="576" t="str">
        <f>IF($B35="","",_xlfn.XLOOKUP($B35,光・視環境!$S$2:$S$113,光・視環境!$T$2:$T$113,"",0,1))</f>
        <v/>
      </c>
      <c r="DJ35" s="576" t="str">
        <f>IF($B35="","",_xlfn.XLOOKUP($B35,光・視環境!$S$2:$S$113,光・視環境!$U$2:$U$113,"",0,1))</f>
        <v/>
      </c>
      <c r="DK35" s="576" t="str">
        <f>IF($B35="","",_xlfn.XLOOKUP($B35,光・視環境!$S$2:$S$113,光・視環境!$V$2:$V$113,"",0,1))</f>
        <v/>
      </c>
      <c r="DL35" s="576" t="str">
        <f>IF($B35="","",_xlfn.XLOOKUP($B35,光・視環境!$S$2:$S$113,光・視環境!$W$2:$W$113,"",0,1))</f>
        <v/>
      </c>
      <c r="DM35" s="577" t="str">
        <f>IF($B35="","",_xlfn.XLOOKUP($B35,光・視環境!$S$2:$S$113,光・視環境!$X$2:$X$113,"",0,1))</f>
        <v/>
      </c>
      <c r="DN35" s="1382"/>
      <c r="DO35" s="1383"/>
      <c r="DP35" s="1383"/>
      <c r="DQ35" s="1384"/>
      <c r="DR35" s="372"/>
      <c r="DS35" s="372"/>
      <c r="DT35" s="372"/>
      <c r="DU35" s="372"/>
      <c r="DV35" s="372"/>
      <c r="DW35" s="372"/>
      <c r="DX35" s="372"/>
      <c r="DY35" s="372"/>
      <c r="DZ35" s="1382"/>
      <c r="EA35" s="1383"/>
      <c r="EB35" s="1383"/>
      <c r="EC35" s="1384"/>
      <c r="ED35" s="372"/>
      <c r="EE35" s="372"/>
      <c r="EF35" s="372"/>
      <c r="EG35" s="372"/>
      <c r="EH35" s="372"/>
      <c r="EI35" s="372"/>
      <c r="EJ35" s="372"/>
      <c r="EK35" s="372"/>
      <c r="EL35" s="372"/>
      <c r="EM35" s="372"/>
      <c r="EN35" s="372"/>
      <c r="EO35" s="372"/>
      <c r="EP35" s="372"/>
      <c r="EQ35" s="375"/>
      <c r="ER35" s="372"/>
      <c r="ES35" s="364"/>
      <c r="ET35" s="372"/>
      <c r="EU35" s="481">
        <f t="shared" si="1"/>
        <v>1</v>
      </c>
      <c r="EV35" s="1357"/>
      <c r="EW35" s="1359"/>
      <c r="EX35" s="1357"/>
      <c r="EY35" s="1359"/>
      <c r="EZ35" s="1357"/>
      <c r="FA35" s="1359"/>
      <c r="FB35" s="1357"/>
      <c r="FC35" s="1359"/>
      <c r="FD35" s="364"/>
      <c r="FE35" s="372"/>
      <c r="FF35" s="481" t="str">
        <f t="shared" si="2"/>
        <v/>
      </c>
      <c r="FG35" s="1357"/>
      <c r="FH35" s="1359"/>
      <c r="FI35" s="1357"/>
      <c r="FJ35" s="1359"/>
      <c r="FK35" s="1357"/>
      <c r="FL35" s="1359"/>
      <c r="FM35" s="1357"/>
      <c r="FN35" s="1359"/>
      <c r="FO35" s="364"/>
      <c r="FP35" s="372"/>
      <c r="FQ35" s="481" t="str">
        <f t="shared" si="3"/>
        <v/>
      </c>
      <c r="FR35" s="1357"/>
      <c r="FS35" s="1359"/>
      <c r="FT35" s="1357"/>
      <c r="FU35" s="1359"/>
      <c r="FV35" s="1357"/>
      <c r="FW35" s="1359"/>
      <c r="FX35" s="1357"/>
      <c r="FY35" s="1359"/>
      <c r="FZ35" s="364"/>
      <c r="GA35" s="372"/>
      <c r="GB35" s="481" t="str">
        <f t="shared" si="4"/>
        <v/>
      </c>
      <c r="GC35" s="1357"/>
      <c r="GD35" s="1359"/>
      <c r="GE35" s="1357"/>
      <c r="GF35" s="1359"/>
      <c r="GG35" s="1357"/>
      <c r="GH35" s="1359"/>
      <c r="GI35" s="1357"/>
      <c r="GJ35" s="1359"/>
      <c r="GU35" s="374" t="str">
        <f t="shared" ref="GU35:GU66" si="18">IF(Y35&lt;&gt;"",1,"")</f>
        <v/>
      </c>
      <c r="GV35" s="386"/>
      <c r="GW35" s="377">
        <f t="shared" ref="GW35:GW59" si="19">IF(OR(AA35="○",AB35&lt;&gt;"",AG35&lt;&gt;"",AJ35&lt;&gt;""),1,"")</f>
        <v>1</v>
      </c>
      <c r="GX35" s="378"/>
      <c r="GY35" s="379" t="str">
        <f t="shared" ref="GY35:GY66" si="20">IF(OR(AT35=""),"",1)</f>
        <v/>
      </c>
      <c r="GZ35" s="380">
        <v>1</v>
      </c>
      <c r="HA35" s="376" t="str">
        <f t="shared" ref="HA35:HA66" si="21">IF(OR(AV35="○",AY35&lt;&gt;"",BA35="はり",BA35="傾斜屋根",BA35="その他",BD35&lt;&gt;""),1,"")</f>
        <v/>
      </c>
      <c r="HB35" s="380" t="str">
        <f t="shared" si="5"/>
        <v/>
      </c>
      <c r="HC35" s="381" t="str">
        <f t="shared" si="6"/>
        <v/>
      </c>
      <c r="HD35" s="383" t="str">
        <f t="shared" si="7"/>
        <v/>
      </c>
      <c r="HE35" s="381"/>
      <c r="HF35" s="380" t="str">
        <f t="shared" si="8"/>
        <v/>
      </c>
      <c r="HG35" s="576" t="e">
        <f>IF($B35="","",_xlfn.XLOOKUP($B35,光・視環境!$S$2:$S$113,光・視環境!$Y$2:$Y$113,,0,1))</f>
        <v>#N/A</v>
      </c>
      <c r="HH35" s="574" t="e">
        <f>IF($B35="","",_xlfn.XLOOKUP($B35,光・視環境!$S$2:$S$113,光・視環境!$Y$2:$Y$113,,0,1))</f>
        <v>#N/A</v>
      </c>
      <c r="HI35" s="574" t="e">
        <f>IF($B35="","",_xlfn.XLOOKUP($B35,光・視環境!$S$2:$S$113,光・視環境!$Y$2:$Y$113,,0,1))</f>
        <v>#N/A</v>
      </c>
      <c r="HJ35" s="574" t="e">
        <f>IF($B35="","",_xlfn.XLOOKUP($B35,光・視環境!$S$2:$S$113,光・視環境!$Y$2:$Y$113,,0,1))</f>
        <v>#N/A</v>
      </c>
      <c r="HK35" s="574" t="e">
        <f>IF($B35="","",_xlfn.XLOOKUP($B35,光・視環境!$S$2:$S$113,光・視環境!$Y$2:$Y$113,,0,1))</f>
        <v>#N/A</v>
      </c>
      <c r="HL35" s="574" t="e">
        <f>IF($B35="","",_xlfn.XLOOKUP($B35,光・視環境!$S$2:$S$113,光・視環境!$Y$2:$Y$113,,0,1))</f>
        <v>#N/A</v>
      </c>
      <c r="HM35" s="384"/>
      <c r="HN35" s="384"/>
      <c r="HO35" s="384"/>
      <c r="HP35" s="384"/>
      <c r="HQ35" s="384"/>
      <c r="HR35" s="384"/>
      <c r="HS35" s="384"/>
      <c r="HT35" s="384"/>
      <c r="HU35" s="352" t="str">
        <f t="shared" si="10"/>
        <v/>
      </c>
      <c r="HV35" s="384" t="str">
        <f t="shared" si="11"/>
        <v/>
      </c>
      <c r="HW35" s="384" t="str">
        <f t="shared" si="12"/>
        <v/>
      </c>
      <c r="HX35" s="384" t="str">
        <f t="shared" si="13"/>
        <v/>
      </c>
      <c r="HY35" s="384" t="str">
        <f t="shared" si="14"/>
        <v/>
      </c>
      <c r="HZ35" s="352" t="str">
        <f t="shared" si="15"/>
        <v/>
      </c>
      <c r="IA35" s="365"/>
      <c r="IB35" s="386" t="str">
        <f t="shared" si="16"/>
        <v/>
      </c>
      <c r="IC35" s="380"/>
      <c r="ID35" s="387"/>
      <c r="IE35" s="378"/>
      <c r="IF35" s="381"/>
      <c r="IG35" s="381"/>
      <c r="IH35" s="388"/>
    </row>
    <row r="36" spans="1:260" ht="23.1" customHeight="1">
      <c r="A36" s="373">
        <f t="shared" si="0"/>
        <v>2</v>
      </c>
      <c r="B36" s="1362"/>
      <c r="C36" s="1363"/>
      <c r="D36" s="1364" t="str">
        <f t="shared" ref="D36:D40" si="22">IF(B36="","",B36)</f>
        <v/>
      </c>
      <c r="E36" s="1365"/>
      <c r="F36" s="1362"/>
      <c r="G36" s="1363"/>
      <c r="H36" s="1362"/>
      <c r="I36" s="1363"/>
      <c r="J36" s="1366"/>
      <c r="K36" s="1367"/>
      <c r="L36" s="1367"/>
      <c r="M36" s="1367"/>
      <c r="N36" s="1367"/>
      <c r="O36" s="1367"/>
      <c r="P36" s="1368" t="str">
        <f t="shared" ref="P36:P43" si="23">IF(B36="","",L36+N36)</f>
        <v/>
      </c>
      <c r="Q36" s="1368"/>
      <c r="R36" s="352"/>
      <c r="S36" s="352"/>
      <c r="T36" s="352"/>
      <c r="U36" s="352"/>
      <c r="V36" s="1369"/>
      <c r="W36" s="1369"/>
      <c r="X36" s="1370"/>
      <c r="Y36" s="375"/>
      <c r="Z36" s="372"/>
      <c r="AA36" s="363"/>
      <c r="AB36" s="1371"/>
      <c r="AC36" s="1372"/>
      <c r="AD36" s="1372"/>
      <c r="AE36" s="1372"/>
      <c r="AF36" s="1373"/>
      <c r="AG36" s="1371"/>
      <c r="AH36" s="1372"/>
      <c r="AI36" s="1373"/>
      <c r="AJ36" s="363"/>
      <c r="AK36" s="363"/>
      <c r="AL36" s="363"/>
      <c r="AM36" s="363"/>
      <c r="AN36" s="363"/>
      <c r="AO36" s="1374"/>
      <c r="AP36" s="1374"/>
      <c r="AQ36" s="363"/>
      <c r="AR36" s="1374"/>
      <c r="AS36" s="1374"/>
      <c r="AT36" s="385"/>
      <c r="AU36" s="364"/>
      <c r="AV36" s="363"/>
      <c r="AW36" s="363"/>
      <c r="AX36" s="1177" t="str">
        <f t="shared" si="17"/>
        <v/>
      </c>
      <c r="AY36" s="1375" t="str">
        <f>IF('躯体天井高(住戸別)'!M7="","",'躯体天井高(住戸別)'!M7)</f>
        <v/>
      </c>
      <c r="AZ36" s="1376"/>
      <c r="BA36" s="1377" t="str">
        <f>IF('躯体天井高(住戸別)'!U7="","",'躯体天井高(住戸別)'!U7)</f>
        <v/>
      </c>
      <c r="BB36" s="1378"/>
      <c r="BC36" s="1379"/>
      <c r="BD36" s="1380" t="str">
        <f>IF('躯体天井高(住戸別)'!T7="","",'躯体天井高(住戸別)'!T7)</f>
        <v/>
      </c>
      <c r="BE36" s="1381"/>
      <c r="BF36" s="363"/>
      <c r="BG36" s="1177" t="str">
        <f>IF('躯体天井高(住戸別)'!Y7="","",'躯体天井高(住戸別)'!Y7)</f>
        <v/>
      </c>
      <c r="BH36" s="1375" t="str">
        <f>IF('躯体天井高(住戸別)'!AG7="","",'躯体天井高(住戸別)'!AG7)</f>
        <v/>
      </c>
      <c r="BI36" s="1376"/>
      <c r="BJ36" s="1377" t="str">
        <f>IF('躯体天井高(住戸別)'!AO7="","",'躯体天井高(住戸別)'!AO7)</f>
        <v/>
      </c>
      <c r="BK36" s="1378"/>
      <c r="BL36" s="1379"/>
      <c r="BM36" s="1380" t="str">
        <f>IF('躯体天井高(住戸別)'!AN7="","",'躯体天井高(住戸別)'!AN7)</f>
        <v/>
      </c>
      <c r="BN36" s="1381"/>
      <c r="BO36" s="1380" t="str" cm="1">
        <f t="array" ref="BO36">IF(AY36="","",_xlfn.IFS(AND('躯体天井高(住戸別)'!V7="□",'躯体天井高(住戸別)'!W7="□"),"なし",AND('躯体天井高(住戸別)'!W7="■",'躯体天井高(住戸別)'!V7="□"),"柱",AND('躯体天井高(住戸別)'!V7="■",'躯体天井高(住戸別)'!W7="□"),"壁",AND('躯体天井高(住戸別)'!V7="■",'躯体天井高(住戸別)'!W7="■"),"壁柱"))</f>
        <v/>
      </c>
      <c r="BP36" s="1385"/>
      <c r="BQ36" s="1350"/>
      <c r="BR36" s="1351"/>
      <c r="BS36" s="1351"/>
      <c r="BT36" s="1351"/>
      <c r="BU36" s="397"/>
      <c r="BV36" s="398"/>
      <c r="BW36" s="382"/>
      <c r="BX36" s="363"/>
      <c r="BY36" s="1352"/>
      <c r="BZ36" s="1353"/>
      <c r="CA36" s="1352"/>
      <c r="CB36" s="1353"/>
      <c r="CC36" s="382"/>
      <c r="CD36" s="363"/>
      <c r="CE36" s="1354"/>
      <c r="CF36" s="1355"/>
      <c r="CG36" s="1356"/>
      <c r="CH36" s="1361"/>
      <c r="CI36" s="1360"/>
      <c r="CJ36" s="1355"/>
      <c r="CK36" s="1360"/>
      <c r="CL36" s="363"/>
      <c r="CM36" s="363"/>
      <c r="CN36" s="363"/>
      <c r="CO36" s="363"/>
      <c r="CP36" s="363"/>
      <c r="CQ36" s="363"/>
      <c r="CR36" s="363"/>
      <c r="CS36" s="1357"/>
      <c r="CT36" s="1358"/>
      <c r="CU36" s="1359"/>
      <c r="CV36" s="363"/>
      <c r="CW36" s="363"/>
      <c r="CX36" s="363"/>
      <c r="CY36" s="363"/>
      <c r="CZ36" s="363"/>
      <c r="DA36" s="363"/>
      <c r="DB36" s="363"/>
      <c r="DC36" s="363"/>
      <c r="DD36" s="363"/>
      <c r="DE36" s="363"/>
      <c r="DF36" s="363"/>
      <c r="DG36" s="363"/>
      <c r="DH36" s="575" t="str">
        <f>IF($B36="","",_xlfn.XLOOKUP($B36,光・視環境!$S$2:$S$113,光・視環境!$Y$2:$Y$113,"",0,1))</f>
        <v/>
      </c>
      <c r="DI36" s="576" t="str">
        <f>IF($B36="","",_xlfn.XLOOKUP($B36,光・視環境!$S$2:$S$113,光・視環境!$T$2:$T$113,"",0,1))</f>
        <v/>
      </c>
      <c r="DJ36" s="576" t="str">
        <f>IF($B36="","",_xlfn.XLOOKUP($B36,光・視環境!$S$2:$S$113,光・視環境!$U$2:$U$113,"",0,1))</f>
        <v/>
      </c>
      <c r="DK36" s="576" t="str">
        <f>IF($B36="","",_xlfn.XLOOKUP($B36,光・視環境!$S$2:$S$113,光・視環境!$V$2:$V$113,"",0,1))</f>
        <v/>
      </c>
      <c r="DL36" s="576" t="str">
        <f>IF($B36="","",_xlfn.XLOOKUP($B36,光・視環境!$S$2:$S$113,光・視環境!$W$2:$W$113,"",0,1))</f>
        <v/>
      </c>
      <c r="DM36" s="577" t="str">
        <f>IF($B36="","",_xlfn.XLOOKUP($B36,光・視環境!$S$2:$S$113,光・視環境!$X$2:$X$113,"",0,1))</f>
        <v/>
      </c>
      <c r="DN36" s="1382"/>
      <c r="DO36" s="1383"/>
      <c r="DP36" s="1383"/>
      <c r="DQ36" s="1384"/>
      <c r="DR36" s="372"/>
      <c r="DS36" s="372"/>
      <c r="DT36" s="372"/>
      <c r="DU36" s="372"/>
      <c r="DV36" s="372"/>
      <c r="DW36" s="372"/>
      <c r="DX36" s="372"/>
      <c r="DY36" s="372"/>
      <c r="DZ36" s="1382"/>
      <c r="EA36" s="1383"/>
      <c r="EB36" s="1383"/>
      <c r="EC36" s="1384"/>
      <c r="ED36" s="372"/>
      <c r="EE36" s="372"/>
      <c r="EF36" s="372"/>
      <c r="EG36" s="372"/>
      <c r="EH36" s="372"/>
      <c r="EI36" s="372"/>
      <c r="EJ36" s="372"/>
      <c r="EK36" s="372"/>
      <c r="EL36" s="372"/>
      <c r="EM36" s="372"/>
      <c r="EN36" s="372"/>
      <c r="EO36" s="372"/>
      <c r="EP36" s="372"/>
      <c r="EQ36" s="375"/>
      <c r="ER36" s="372"/>
      <c r="ES36" s="364"/>
      <c r="ET36" s="372"/>
      <c r="EU36" s="481" t="str">
        <f t="shared" si="1"/>
        <v/>
      </c>
      <c r="EV36" s="1357"/>
      <c r="EW36" s="1359"/>
      <c r="EX36" s="1357"/>
      <c r="EY36" s="1359"/>
      <c r="EZ36" s="1357"/>
      <c r="FA36" s="1359"/>
      <c r="FB36" s="1357"/>
      <c r="FC36" s="1359"/>
      <c r="FD36" s="364"/>
      <c r="FE36" s="372"/>
      <c r="FF36" s="481" t="str">
        <f t="shared" si="2"/>
        <v/>
      </c>
      <c r="FG36" s="1357"/>
      <c r="FH36" s="1359"/>
      <c r="FI36" s="1357"/>
      <c r="FJ36" s="1359"/>
      <c r="FK36" s="1357"/>
      <c r="FL36" s="1359"/>
      <c r="FM36" s="1357"/>
      <c r="FN36" s="1359"/>
      <c r="FO36" s="364"/>
      <c r="FP36" s="372"/>
      <c r="FQ36" s="481" t="str">
        <f t="shared" si="3"/>
        <v/>
      </c>
      <c r="FR36" s="1357"/>
      <c r="FS36" s="1359"/>
      <c r="FT36" s="1357"/>
      <c r="FU36" s="1359"/>
      <c r="FV36" s="1357"/>
      <c r="FW36" s="1359"/>
      <c r="FX36" s="1357"/>
      <c r="FY36" s="1359"/>
      <c r="FZ36" s="364"/>
      <c r="GA36" s="372"/>
      <c r="GB36" s="481" t="str">
        <f t="shared" si="4"/>
        <v/>
      </c>
      <c r="GC36" s="1357"/>
      <c r="GD36" s="1359"/>
      <c r="GE36" s="1357"/>
      <c r="GF36" s="1359"/>
      <c r="GG36" s="1357"/>
      <c r="GH36" s="1359"/>
      <c r="GI36" s="1357"/>
      <c r="GJ36" s="1359"/>
      <c r="GU36" s="374" t="str">
        <f t="shared" si="18"/>
        <v/>
      </c>
      <c r="GV36" s="386" t="str">
        <f t="shared" ref="GV36:GV67" si="24">IF(Z36&lt;&gt;"",1,"")</f>
        <v/>
      </c>
      <c r="GW36" s="377" t="str">
        <f t="shared" si="19"/>
        <v/>
      </c>
      <c r="GX36" s="378" t="str">
        <f t="shared" ref="GX36:GX67" si="25">IF(OR(AK36="○",AL36="○",AM36="○",AN36="○",AQ36="○"),1,"")</f>
        <v/>
      </c>
      <c r="GY36" s="379" t="str">
        <f t="shared" si="20"/>
        <v/>
      </c>
      <c r="GZ36" s="380">
        <v>1</v>
      </c>
      <c r="HA36" s="376" t="str">
        <f t="shared" si="21"/>
        <v/>
      </c>
      <c r="HB36" s="380" t="str">
        <f t="shared" si="5"/>
        <v/>
      </c>
      <c r="HC36" s="381" t="str">
        <f t="shared" si="6"/>
        <v/>
      </c>
      <c r="HD36" s="383" t="str">
        <f t="shared" si="7"/>
        <v/>
      </c>
      <c r="HE36" s="381" t="str">
        <f t="shared" ref="HE36:HE64" si="26">IF(OR(CQ36="○",CR36="○",CW36="○",CX36="○",DA36="○",DB36="○",DE36="○",DF36="○"),1,"")</f>
        <v/>
      </c>
      <c r="HF36" s="380" t="str">
        <f t="shared" si="8"/>
        <v/>
      </c>
      <c r="HG36" s="576" t="str">
        <f>IF($B36="","",_xlfn.XLOOKUP($B36,光・視環境!$S$2:$S$113,光・視環境!$Y$2:$Y$113,,0,1))</f>
        <v/>
      </c>
      <c r="HH36" s="362" t="str">
        <f t="shared" ref="HH36:HH64" si="27">IF(OR(HI36=1,HJ36=1,HK36=1,HL36=1,HM36=1,HN36=1,HO36=1,HP36=1),"○","")</f>
        <v/>
      </c>
      <c r="HI36" s="384" t="str">
        <f t="shared" ref="HI36:HI64" si="28">IF(OR(DR36="",DR36=0),"",1)</f>
        <v/>
      </c>
      <c r="HJ36" s="384" t="str">
        <f t="shared" ref="HJ36:HJ64" si="29">IF(OR(DS36="",DS36=0),"",1)</f>
        <v/>
      </c>
      <c r="HK36" s="384" t="str">
        <f t="shared" ref="HK36:HK64" si="30">IF(OR(DT36="",DT36=0),"",1)</f>
        <v/>
      </c>
      <c r="HL36" s="384" t="str">
        <f t="shared" ref="HL36:HL64" si="31">IF(OR(DU36="",DU36=0),"",1)</f>
        <v/>
      </c>
      <c r="HM36" s="384" t="str">
        <f t="shared" ref="HM36:HM64" si="32">IF(OR(DV36="",DV36=0),"",1)</f>
        <v/>
      </c>
      <c r="HN36" s="384" t="str">
        <f t="shared" ref="HN36:HN64" si="33">IF(OR(DW36="",DW36=0),"",1)</f>
        <v/>
      </c>
      <c r="HO36" s="384" t="str">
        <f t="shared" ref="HO36:HO64" si="34">IF(OR(DX36="",DX36=0),"",1)</f>
        <v/>
      </c>
      <c r="HP36" s="384" t="str">
        <f t="shared" ref="HP36:HP64" si="35">IF(OR(DY36="",DY36=0),"",1)</f>
        <v/>
      </c>
      <c r="HQ36" s="384" t="str">
        <f t="shared" ref="HQ36:HQ64" si="36">IF(OR(EH36="",EH36=0),"",1)</f>
        <v/>
      </c>
      <c r="HR36" s="384" t="str">
        <f t="shared" ref="HR36:HR64" si="37">IF(OR(EI36="",EI36=0),"",1)</f>
        <v/>
      </c>
      <c r="HS36" s="384" t="str">
        <f t="shared" ref="HS36:HS64" si="38">IF(OR(EJ36="",EJ36=0),"",1)</f>
        <v/>
      </c>
      <c r="HT36" s="384" t="str">
        <f t="shared" ref="HT36:HT64" si="39">IF(OR(EK36="",EK36=0),"",1)</f>
        <v/>
      </c>
      <c r="HU36" s="352" t="str">
        <f t="shared" si="10"/>
        <v/>
      </c>
      <c r="HV36" s="384" t="str">
        <f t="shared" si="11"/>
        <v/>
      </c>
      <c r="HW36" s="384" t="str">
        <f t="shared" si="12"/>
        <v/>
      </c>
      <c r="HX36" s="384" t="str">
        <f t="shared" si="13"/>
        <v/>
      </c>
      <c r="HY36" s="384" t="str">
        <f t="shared" si="14"/>
        <v/>
      </c>
      <c r="HZ36" s="352" t="str">
        <f t="shared" si="15"/>
        <v/>
      </c>
      <c r="IA36" s="365" t="str">
        <f t="shared" ref="IA36:IA64" si="40">IF(OR(EM36=1,EM36=2,EM36=3),"○",IF(OR(EN36=1,EN36=2,EN36=3),"○",IF(OR(EO36=1,EO36=2,EO36=3),"○",IF(OR(EP36=1,EP36=2,EP36=3),"○",""))))</f>
        <v/>
      </c>
      <c r="IB36" s="386" t="str">
        <f t="shared" si="16"/>
        <v/>
      </c>
      <c r="IC36" s="380" t="str">
        <f t="shared" ref="IC36:IC64" si="41">IF(OR(ER36=""),"",1)</f>
        <v/>
      </c>
      <c r="ID36" s="387" t="str">
        <f>IF(OR(IE36=1,IF36=1,IG36=1,IH36=1),1,"")</f>
        <v/>
      </c>
      <c r="IE36" s="378" t="str">
        <f t="shared" ref="IE36:IE64" si="42">IF(OR(EV36="",EV36="無し"),"",1)</f>
        <v/>
      </c>
      <c r="IF36" s="381" t="str">
        <f t="shared" ref="IF36:IF64" si="43">IF(OR(EX36="",EX36="無し"),"",1)</f>
        <v/>
      </c>
      <c r="IG36" s="381" t="str">
        <f t="shared" ref="IG36:IG64" si="44">IF(OR(EZ36="",EZ36="無し"),"",1)</f>
        <v/>
      </c>
      <c r="IH36" s="388" t="str">
        <f t="shared" ref="IH36:IH64" si="45">IF(OR(FB36="",FB36="無し"),"",1)</f>
        <v/>
      </c>
    </row>
    <row r="37" spans="1:260" ht="23.1" customHeight="1">
      <c r="A37" s="373">
        <f t="shared" si="0"/>
        <v>3</v>
      </c>
      <c r="B37" s="1362"/>
      <c r="C37" s="1363"/>
      <c r="D37" s="1364" t="str">
        <f t="shared" si="22"/>
        <v/>
      </c>
      <c r="E37" s="1365"/>
      <c r="F37" s="1362"/>
      <c r="G37" s="1363"/>
      <c r="H37" s="1362"/>
      <c r="I37" s="1363"/>
      <c r="J37" s="1366"/>
      <c r="K37" s="1367"/>
      <c r="L37" s="1367"/>
      <c r="M37" s="1367"/>
      <c r="N37" s="1367"/>
      <c r="O37" s="1367"/>
      <c r="P37" s="1368" t="str">
        <f t="shared" si="23"/>
        <v/>
      </c>
      <c r="Q37" s="1368"/>
      <c r="R37" s="352"/>
      <c r="S37" s="352"/>
      <c r="T37" s="352"/>
      <c r="U37" s="352"/>
      <c r="V37" s="1369"/>
      <c r="W37" s="1369"/>
      <c r="X37" s="1370"/>
      <c r="Y37" s="375"/>
      <c r="Z37" s="372"/>
      <c r="AA37" s="363"/>
      <c r="AB37" s="1371" t="s">
        <v>71</v>
      </c>
      <c r="AC37" s="1372"/>
      <c r="AD37" s="1372"/>
      <c r="AE37" s="1372"/>
      <c r="AF37" s="1373"/>
      <c r="AG37" s="1371"/>
      <c r="AH37" s="1372"/>
      <c r="AI37" s="1373"/>
      <c r="AJ37" s="363"/>
      <c r="AK37" s="363"/>
      <c r="AL37" s="363"/>
      <c r="AM37" s="363"/>
      <c r="AN37" s="363"/>
      <c r="AO37" s="1374"/>
      <c r="AP37" s="1374"/>
      <c r="AQ37" s="363"/>
      <c r="AR37" s="1374"/>
      <c r="AS37" s="1374"/>
      <c r="AT37" s="385"/>
      <c r="AU37" s="364"/>
      <c r="AV37" s="363"/>
      <c r="AW37" s="363"/>
      <c r="AX37" s="1177" t="str">
        <f t="shared" si="17"/>
        <v/>
      </c>
      <c r="AY37" s="1375" t="str">
        <f>IF('躯体天井高(住戸別)'!M8="","",'躯体天井高(住戸別)'!M8)</f>
        <v/>
      </c>
      <c r="AZ37" s="1376"/>
      <c r="BA37" s="1377" t="str">
        <f>IF('躯体天井高(住戸別)'!U8="","",'躯体天井高(住戸別)'!U8)</f>
        <v/>
      </c>
      <c r="BB37" s="1378"/>
      <c r="BC37" s="1379"/>
      <c r="BD37" s="1380" t="str">
        <f>IF('躯体天井高(住戸別)'!T8="","",'躯体天井高(住戸別)'!T8)</f>
        <v/>
      </c>
      <c r="BE37" s="1381"/>
      <c r="BF37" s="363"/>
      <c r="BG37" s="1177" t="str">
        <f>IF('躯体天井高(住戸別)'!Y8="","",'躯体天井高(住戸別)'!Y8)</f>
        <v/>
      </c>
      <c r="BH37" s="1375" t="str">
        <f>IF('躯体天井高(住戸別)'!AG8="","",'躯体天井高(住戸別)'!AG8)</f>
        <v/>
      </c>
      <c r="BI37" s="1376"/>
      <c r="BJ37" s="1377" t="str">
        <f>IF('躯体天井高(住戸別)'!AO8="","",'躯体天井高(住戸別)'!AO8)</f>
        <v/>
      </c>
      <c r="BK37" s="1378"/>
      <c r="BL37" s="1379"/>
      <c r="BM37" s="1380" t="str">
        <f>IF('躯体天井高(住戸別)'!AN8="","",'躯体天井高(住戸別)'!AN8)</f>
        <v/>
      </c>
      <c r="BN37" s="1381"/>
      <c r="BO37" s="1380" t="str" cm="1">
        <f t="array" ref="BO37">IF(AY37="","",_xlfn.IFS(AND('躯体天井高(住戸別)'!V8="□",'躯体天井高(住戸別)'!W8="□"),"なし",AND('躯体天井高(住戸別)'!W8="■",'躯体天井高(住戸別)'!V8="□"),"柱",AND('躯体天井高(住戸別)'!V8="■",'躯体天井高(住戸別)'!W8="□"),"壁",AND('躯体天井高(住戸別)'!V8="■",'躯体天井高(住戸別)'!W8="■"),"壁柱"))</f>
        <v/>
      </c>
      <c r="BP37" s="1385"/>
      <c r="BQ37" s="1350"/>
      <c r="BR37" s="1351"/>
      <c r="BS37" s="1351"/>
      <c r="BT37" s="1351"/>
      <c r="BU37" s="397"/>
      <c r="BV37" s="398"/>
      <c r="BW37" s="382"/>
      <c r="BX37" s="363"/>
      <c r="BY37" s="1352"/>
      <c r="BZ37" s="1353"/>
      <c r="CA37" s="1352"/>
      <c r="CB37" s="1353"/>
      <c r="CC37" s="382"/>
      <c r="CD37" s="363"/>
      <c r="CE37" s="1354"/>
      <c r="CF37" s="1355"/>
      <c r="CG37" s="1356"/>
      <c r="CH37" s="1361"/>
      <c r="CI37" s="1360"/>
      <c r="CJ37" s="1355"/>
      <c r="CK37" s="1360"/>
      <c r="CL37" s="363"/>
      <c r="CM37" s="363"/>
      <c r="CN37" s="363"/>
      <c r="CO37" s="363"/>
      <c r="CP37" s="363"/>
      <c r="CQ37" s="363"/>
      <c r="CR37" s="363"/>
      <c r="CS37" s="1357"/>
      <c r="CT37" s="1358"/>
      <c r="CU37" s="1359"/>
      <c r="CV37" s="363"/>
      <c r="CW37" s="363"/>
      <c r="CX37" s="363"/>
      <c r="CY37" s="363"/>
      <c r="CZ37" s="363"/>
      <c r="DA37" s="363"/>
      <c r="DB37" s="363"/>
      <c r="DC37" s="363"/>
      <c r="DD37" s="363"/>
      <c r="DE37" s="363"/>
      <c r="DF37" s="363"/>
      <c r="DG37" s="363"/>
      <c r="DH37" s="575" t="str">
        <f>IF($B37="","",_xlfn.XLOOKUP($B37,光・視環境!$S$2:$S$113,光・視環境!$Y$2:$Y$113,"",0,1))</f>
        <v/>
      </c>
      <c r="DI37" s="576" t="str">
        <f>IF($B37="","",_xlfn.XLOOKUP($B37,光・視環境!$S$2:$S$113,光・視環境!$T$2:$T$113,"",0,1))</f>
        <v/>
      </c>
      <c r="DJ37" s="576" t="str">
        <f>IF($B37="","",_xlfn.XLOOKUP($B37,光・視環境!$S$2:$S$113,光・視環境!$U$2:$U$113,"",0,1))</f>
        <v/>
      </c>
      <c r="DK37" s="576" t="str">
        <f>IF($B37="","",_xlfn.XLOOKUP($B37,光・視環境!$S$2:$S$113,光・視環境!$V$2:$V$113,"",0,1))</f>
        <v/>
      </c>
      <c r="DL37" s="576" t="str">
        <f>IF($B37="","",_xlfn.XLOOKUP($B37,光・視環境!$S$2:$S$113,光・視環境!$W$2:$W$113,"",0,1))</f>
        <v/>
      </c>
      <c r="DM37" s="577" t="str">
        <f>IF($B37="","",_xlfn.XLOOKUP($B37,光・視環境!$S$2:$S$113,光・視環境!$X$2:$X$113,"",0,1))</f>
        <v/>
      </c>
      <c r="DN37" s="1382"/>
      <c r="DO37" s="1383"/>
      <c r="DP37" s="1383"/>
      <c r="DQ37" s="1384"/>
      <c r="DR37" s="372"/>
      <c r="DS37" s="372"/>
      <c r="DT37" s="372"/>
      <c r="DU37" s="372"/>
      <c r="DV37" s="372"/>
      <c r="DW37" s="372"/>
      <c r="DX37" s="372"/>
      <c r="DY37" s="372"/>
      <c r="DZ37" s="1382"/>
      <c r="EA37" s="1383"/>
      <c r="EB37" s="1383"/>
      <c r="EC37" s="1384"/>
      <c r="ED37" s="372"/>
      <c r="EE37" s="372"/>
      <c r="EF37" s="372"/>
      <c r="EG37" s="372"/>
      <c r="EH37" s="372"/>
      <c r="EI37" s="372"/>
      <c r="EJ37" s="372"/>
      <c r="EK37" s="372"/>
      <c r="EL37" s="372"/>
      <c r="EM37" s="372"/>
      <c r="EN37" s="372"/>
      <c r="EO37" s="372"/>
      <c r="EP37" s="372"/>
      <c r="EQ37" s="375"/>
      <c r="ER37" s="372"/>
      <c r="ES37" s="364"/>
      <c r="ET37" s="372"/>
      <c r="EU37" s="481" t="str">
        <f t="shared" si="1"/>
        <v/>
      </c>
      <c r="EV37" s="1357"/>
      <c r="EW37" s="1359"/>
      <c r="EX37" s="1357"/>
      <c r="EY37" s="1359"/>
      <c r="EZ37" s="1357"/>
      <c r="FA37" s="1359"/>
      <c r="FB37" s="1357"/>
      <c r="FC37" s="1359"/>
      <c r="FD37" s="364"/>
      <c r="FE37" s="372"/>
      <c r="FF37" s="481" t="str">
        <f t="shared" si="2"/>
        <v/>
      </c>
      <c r="FG37" s="1357"/>
      <c r="FH37" s="1359"/>
      <c r="FI37" s="1357"/>
      <c r="FJ37" s="1359"/>
      <c r="FK37" s="1357"/>
      <c r="FL37" s="1359"/>
      <c r="FM37" s="1357"/>
      <c r="FN37" s="1359"/>
      <c r="FO37" s="364"/>
      <c r="FP37" s="372"/>
      <c r="FQ37" s="481" t="str">
        <f t="shared" si="3"/>
        <v/>
      </c>
      <c r="FR37" s="1357"/>
      <c r="FS37" s="1359"/>
      <c r="FT37" s="1357"/>
      <c r="FU37" s="1359"/>
      <c r="FV37" s="1357"/>
      <c r="FW37" s="1359"/>
      <c r="FX37" s="1357"/>
      <c r="FY37" s="1359"/>
      <c r="FZ37" s="364"/>
      <c r="GA37" s="372"/>
      <c r="GB37" s="481" t="str">
        <f t="shared" si="4"/>
        <v/>
      </c>
      <c r="GC37" s="1357"/>
      <c r="GD37" s="1359"/>
      <c r="GE37" s="1357"/>
      <c r="GF37" s="1359"/>
      <c r="GG37" s="1357"/>
      <c r="GH37" s="1359"/>
      <c r="GI37" s="1357"/>
      <c r="GJ37" s="1359"/>
      <c r="GU37" s="374" t="str">
        <f t="shared" si="18"/>
        <v/>
      </c>
      <c r="GV37" s="386" t="str">
        <f t="shared" si="24"/>
        <v/>
      </c>
      <c r="GW37" s="377">
        <f t="shared" si="19"/>
        <v>1</v>
      </c>
      <c r="GX37" s="378" t="str">
        <f t="shared" si="25"/>
        <v/>
      </c>
      <c r="GY37" s="379" t="str">
        <f t="shared" si="20"/>
        <v/>
      </c>
      <c r="GZ37" s="380">
        <v>1</v>
      </c>
      <c r="HA37" s="376" t="str">
        <f t="shared" si="21"/>
        <v/>
      </c>
      <c r="HB37" s="380" t="str">
        <f t="shared" si="5"/>
        <v/>
      </c>
      <c r="HC37" s="381" t="str">
        <f t="shared" si="6"/>
        <v/>
      </c>
      <c r="HD37" s="383" t="str">
        <f t="shared" si="7"/>
        <v/>
      </c>
      <c r="HE37" s="381" t="str">
        <f t="shared" si="26"/>
        <v/>
      </c>
      <c r="HF37" s="380" t="str">
        <f t="shared" si="8"/>
        <v/>
      </c>
      <c r="HG37" s="576" t="str">
        <f>IF($B37="","",_xlfn.XLOOKUP($B37,光・視環境!$S$2:$S$113,光・視環境!$Y$2:$Y$113,,0,1))</f>
        <v/>
      </c>
      <c r="HH37" s="362" t="str">
        <f t="shared" si="27"/>
        <v/>
      </c>
      <c r="HI37" s="384" t="str">
        <f t="shared" si="28"/>
        <v/>
      </c>
      <c r="HJ37" s="384" t="str">
        <f t="shared" si="29"/>
        <v/>
      </c>
      <c r="HK37" s="384" t="str">
        <f t="shared" si="30"/>
        <v/>
      </c>
      <c r="HL37" s="384" t="str">
        <f t="shared" si="31"/>
        <v/>
      </c>
      <c r="HM37" s="384" t="str">
        <f t="shared" si="32"/>
        <v/>
      </c>
      <c r="HN37" s="384" t="str">
        <f t="shared" si="33"/>
        <v/>
      </c>
      <c r="HO37" s="384" t="str">
        <f t="shared" si="34"/>
        <v/>
      </c>
      <c r="HP37" s="384" t="str">
        <f t="shared" si="35"/>
        <v/>
      </c>
      <c r="HQ37" s="384" t="str">
        <f t="shared" si="36"/>
        <v/>
      </c>
      <c r="HR37" s="384" t="str">
        <f t="shared" si="37"/>
        <v/>
      </c>
      <c r="HS37" s="384" t="str">
        <f t="shared" si="38"/>
        <v/>
      </c>
      <c r="HT37" s="384" t="str">
        <f t="shared" si="39"/>
        <v/>
      </c>
      <c r="HU37" s="352" t="str">
        <f t="shared" si="10"/>
        <v/>
      </c>
      <c r="HV37" s="384" t="str">
        <f t="shared" si="11"/>
        <v/>
      </c>
      <c r="HW37" s="384" t="str">
        <f t="shared" si="12"/>
        <v/>
      </c>
      <c r="HX37" s="384" t="str">
        <f t="shared" si="13"/>
        <v/>
      </c>
      <c r="HY37" s="384" t="str">
        <f t="shared" si="14"/>
        <v/>
      </c>
      <c r="HZ37" s="352" t="str">
        <f t="shared" si="15"/>
        <v/>
      </c>
      <c r="IA37" s="365" t="str">
        <f t="shared" si="40"/>
        <v/>
      </c>
      <c r="IB37" s="386" t="str">
        <f t="shared" si="16"/>
        <v/>
      </c>
      <c r="IC37" s="380" t="str">
        <f t="shared" si="41"/>
        <v/>
      </c>
      <c r="ID37" s="387" t="str">
        <f t="shared" ref="ID37:ID40" si="46">IF(OR(IE37=1,IF37=1,IG37=1,IH37=1),1,"")</f>
        <v/>
      </c>
      <c r="IE37" s="378" t="str">
        <f t="shared" si="42"/>
        <v/>
      </c>
      <c r="IF37" s="381" t="str">
        <f t="shared" si="43"/>
        <v/>
      </c>
      <c r="IG37" s="381" t="str">
        <f t="shared" si="44"/>
        <v/>
      </c>
      <c r="IH37" s="388" t="str">
        <f t="shared" si="45"/>
        <v/>
      </c>
    </row>
    <row r="38" spans="1:260" ht="23.1" customHeight="1">
      <c r="A38" s="373">
        <f t="shared" si="0"/>
        <v>4</v>
      </c>
      <c r="B38" s="1362"/>
      <c r="C38" s="1363"/>
      <c r="D38" s="1364" t="str">
        <f t="shared" si="22"/>
        <v/>
      </c>
      <c r="E38" s="1365"/>
      <c r="F38" s="1362"/>
      <c r="G38" s="1363"/>
      <c r="H38" s="1362"/>
      <c r="I38" s="1363"/>
      <c r="J38" s="1366"/>
      <c r="K38" s="1367"/>
      <c r="L38" s="1367"/>
      <c r="M38" s="1367"/>
      <c r="N38" s="1367"/>
      <c r="O38" s="1367"/>
      <c r="P38" s="1368" t="str">
        <f t="shared" si="23"/>
        <v/>
      </c>
      <c r="Q38" s="1368"/>
      <c r="R38" s="352"/>
      <c r="S38" s="352"/>
      <c r="T38" s="352"/>
      <c r="U38" s="352"/>
      <c r="V38" s="1369"/>
      <c r="W38" s="1369"/>
      <c r="X38" s="1370"/>
      <c r="Y38" s="375"/>
      <c r="Z38" s="372"/>
      <c r="AA38" s="363"/>
      <c r="AB38" s="1371"/>
      <c r="AC38" s="1372"/>
      <c r="AD38" s="1372"/>
      <c r="AE38" s="1372"/>
      <c r="AF38" s="1373"/>
      <c r="AG38" s="1371"/>
      <c r="AH38" s="1372"/>
      <c r="AI38" s="1373"/>
      <c r="AJ38" s="363"/>
      <c r="AK38" s="363"/>
      <c r="AL38" s="363"/>
      <c r="AM38" s="363"/>
      <c r="AN38" s="363"/>
      <c r="AO38" s="1374"/>
      <c r="AP38" s="1374"/>
      <c r="AQ38" s="363"/>
      <c r="AR38" s="1374"/>
      <c r="AS38" s="1374"/>
      <c r="AT38" s="385"/>
      <c r="AU38" s="364"/>
      <c r="AV38" s="363"/>
      <c r="AW38" s="363"/>
      <c r="AX38" s="1177" t="str">
        <f t="shared" si="17"/>
        <v/>
      </c>
      <c r="AY38" s="1375" t="str">
        <f>IF('躯体天井高(住戸別)'!M9="","",'躯体天井高(住戸別)'!M9)</f>
        <v/>
      </c>
      <c r="AZ38" s="1376"/>
      <c r="BA38" s="1377" t="str">
        <f>IF('躯体天井高(住戸別)'!U9="","",'躯体天井高(住戸別)'!U9)</f>
        <v/>
      </c>
      <c r="BB38" s="1378"/>
      <c r="BC38" s="1379"/>
      <c r="BD38" s="1380" t="str">
        <f>IF('躯体天井高(住戸別)'!T9="","",'躯体天井高(住戸別)'!T9)</f>
        <v/>
      </c>
      <c r="BE38" s="1381"/>
      <c r="BF38" s="363"/>
      <c r="BG38" s="1177" t="str">
        <f>IF('躯体天井高(住戸別)'!Y9="","",'躯体天井高(住戸別)'!Y9)</f>
        <v/>
      </c>
      <c r="BH38" s="1375" t="str">
        <f>IF('躯体天井高(住戸別)'!AG9="","",'躯体天井高(住戸別)'!AG9)</f>
        <v/>
      </c>
      <c r="BI38" s="1376"/>
      <c r="BJ38" s="1377" t="str">
        <f>IF('躯体天井高(住戸別)'!AO9="","",'躯体天井高(住戸別)'!AO9)</f>
        <v/>
      </c>
      <c r="BK38" s="1378"/>
      <c r="BL38" s="1379"/>
      <c r="BM38" s="1380" t="str">
        <f>IF('躯体天井高(住戸別)'!AN9="","",'躯体天井高(住戸別)'!AN9)</f>
        <v/>
      </c>
      <c r="BN38" s="1381"/>
      <c r="BO38" s="1380" t="str" cm="1">
        <f t="array" ref="BO38">IF(AY38="","",_xlfn.IFS(AND('躯体天井高(住戸別)'!V9="□",'躯体天井高(住戸別)'!W9="□"),"なし",AND('躯体天井高(住戸別)'!W9="■",'躯体天井高(住戸別)'!V9="□"),"柱",AND('躯体天井高(住戸別)'!V9="■",'躯体天井高(住戸別)'!W9="□"),"壁",AND('躯体天井高(住戸別)'!V9="■",'躯体天井高(住戸別)'!W9="■"),"壁柱"))</f>
        <v/>
      </c>
      <c r="BP38" s="1385"/>
      <c r="BQ38" s="1350"/>
      <c r="BR38" s="1351"/>
      <c r="BS38" s="1351"/>
      <c r="BT38" s="1351"/>
      <c r="BU38" s="397"/>
      <c r="BV38" s="398"/>
      <c r="BW38" s="382"/>
      <c r="BX38" s="363"/>
      <c r="BY38" s="1352"/>
      <c r="BZ38" s="1353"/>
      <c r="CA38" s="1352"/>
      <c r="CB38" s="1353"/>
      <c r="CC38" s="382"/>
      <c r="CD38" s="363"/>
      <c r="CE38" s="1354"/>
      <c r="CF38" s="1355"/>
      <c r="CG38" s="1356"/>
      <c r="CH38" s="1361"/>
      <c r="CI38" s="1360"/>
      <c r="CJ38" s="1355"/>
      <c r="CK38" s="1360"/>
      <c r="CL38" s="363"/>
      <c r="CM38" s="363"/>
      <c r="CN38" s="363"/>
      <c r="CO38" s="363"/>
      <c r="CP38" s="363"/>
      <c r="CQ38" s="363"/>
      <c r="CR38" s="363"/>
      <c r="CS38" s="1357"/>
      <c r="CT38" s="1358"/>
      <c r="CU38" s="1359"/>
      <c r="CV38" s="363"/>
      <c r="CW38" s="363"/>
      <c r="CX38" s="363"/>
      <c r="CY38" s="363"/>
      <c r="CZ38" s="363"/>
      <c r="DA38" s="363"/>
      <c r="DB38" s="363"/>
      <c r="DC38" s="363"/>
      <c r="DD38" s="363"/>
      <c r="DE38" s="363"/>
      <c r="DF38" s="363"/>
      <c r="DG38" s="363"/>
      <c r="DH38" s="575" t="str">
        <f>IF($B38="","",_xlfn.XLOOKUP($B38,光・視環境!$S$2:$S$113,光・視環境!$Y$2:$Y$113,"",0,1))</f>
        <v/>
      </c>
      <c r="DI38" s="576" t="str">
        <f>IF($B38="","",_xlfn.XLOOKUP($B38,光・視環境!$S$2:$S$113,光・視環境!$T$2:$T$113,"",0,1))</f>
        <v/>
      </c>
      <c r="DJ38" s="576" t="str">
        <f>IF($B38="","",_xlfn.XLOOKUP($B38,光・視環境!$S$2:$S$113,光・視環境!$U$2:$U$113,"",0,1))</f>
        <v/>
      </c>
      <c r="DK38" s="576" t="str">
        <f>IF($B38="","",_xlfn.XLOOKUP($B38,光・視環境!$S$2:$S$113,光・視環境!$V$2:$V$113,"",0,1))</f>
        <v/>
      </c>
      <c r="DL38" s="576" t="str">
        <f>IF($B38="","",_xlfn.XLOOKUP($B38,光・視環境!$S$2:$S$113,光・視環境!$W$2:$W$113,"",0,1))</f>
        <v/>
      </c>
      <c r="DM38" s="577" t="str">
        <f>IF($B38="","",_xlfn.XLOOKUP($B38,光・視環境!$S$2:$S$113,光・視環境!$X$2:$X$113,"",0,1))</f>
        <v/>
      </c>
      <c r="DN38" s="1382"/>
      <c r="DO38" s="1383"/>
      <c r="DP38" s="1383"/>
      <c r="DQ38" s="1384"/>
      <c r="DR38" s="372"/>
      <c r="DS38" s="372"/>
      <c r="DT38" s="372"/>
      <c r="DU38" s="372"/>
      <c r="DV38" s="372"/>
      <c r="DW38" s="372"/>
      <c r="DX38" s="372"/>
      <c r="DY38" s="372"/>
      <c r="DZ38" s="1382"/>
      <c r="EA38" s="1383"/>
      <c r="EB38" s="1383"/>
      <c r="EC38" s="1384"/>
      <c r="ED38" s="372"/>
      <c r="EE38" s="372"/>
      <c r="EF38" s="372"/>
      <c r="EG38" s="372"/>
      <c r="EH38" s="372"/>
      <c r="EI38" s="372"/>
      <c r="EJ38" s="372"/>
      <c r="EK38" s="372"/>
      <c r="EL38" s="372"/>
      <c r="EM38" s="372"/>
      <c r="EN38" s="372"/>
      <c r="EO38" s="372"/>
      <c r="EP38" s="372"/>
      <c r="EQ38" s="375"/>
      <c r="ER38" s="372"/>
      <c r="ES38" s="364"/>
      <c r="ET38" s="372"/>
      <c r="EU38" s="481" t="str">
        <f t="shared" si="1"/>
        <v/>
      </c>
      <c r="EV38" s="1357"/>
      <c r="EW38" s="1359"/>
      <c r="EX38" s="1357"/>
      <c r="EY38" s="1359"/>
      <c r="EZ38" s="1357"/>
      <c r="FA38" s="1359"/>
      <c r="FB38" s="1357"/>
      <c r="FC38" s="1359"/>
      <c r="FD38" s="364"/>
      <c r="FE38" s="372"/>
      <c r="FF38" s="481" t="str">
        <f t="shared" si="2"/>
        <v/>
      </c>
      <c r="FG38" s="1357"/>
      <c r="FH38" s="1359"/>
      <c r="FI38" s="1357"/>
      <c r="FJ38" s="1359"/>
      <c r="FK38" s="1357"/>
      <c r="FL38" s="1359"/>
      <c r="FM38" s="1357"/>
      <c r="FN38" s="1359"/>
      <c r="FO38" s="364"/>
      <c r="FP38" s="372"/>
      <c r="FQ38" s="481" t="str">
        <f t="shared" si="3"/>
        <v/>
      </c>
      <c r="FR38" s="1357"/>
      <c r="FS38" s="1359"/>
      <c r="FT38" s="1357"/>
      <c r="FU38" s="1359"/>
      <c r="FV38" s="1357"/>
      <c r="FW38" s="1359"/>
      <c r="FX38" s="1357"/>
      <c r="FY38" s="1359"/>
      <c r="FZ38" s="364"/>
      <c r="GA38" s="372"/>
      <c r="GB38" s="481" t="str">
        <f t="shared" si="4"/>
        <v/>
      </c>
      <c r="GC38" s="1357"/>
      <c r="GD38" s="1359"/>
      <c r="GE38" s="1357"/>
      <c r="GF38" s="1359"/>
      <c r="GG38" s="1357"/>
      <c r="GH38" s="1359"/>
      <c r="GI38" s="1357"/>
      <c r="GJ38" s="1359"/>
      <c r="GU38" s="374" t="str">
        <f t="shared" si="18"/>
        <v/>
      </c>
      <c r="GV38" s="386" t="str">
        <f t="shared" si="24"/>
        <v/>
      </c>
      <c r="GW38" s="377" t="str">
        <f t="shared" si="19"/>
        <v/>
      </c>
      <c r="GX38" s="378" t="str">
        <f t="shared" si="25"/>
        <v/>
      </c>
      <c r="GY38" s="379" t="str">
        <f t="shared" si="20"/>
        <v/>
      </c>
      <c r="GZ38" s="380">
        <v>1</v>
      </c>
      <c r="HA38" s="376" t="str">
        <f t="shared" si="21"/>
        <v/>
      </c>
      <c r="HB38" s="380" t="str">
        <f t="shared" si="5"/>
        <v/>
      </c>
      <c r="HC38" s="381" t="str">
        <f t="shared" si="6"/>
        <v/>
      </c>
      <c r="HD38" s="383" t="str">
        <f t="shared" si="7"/>
        <v/>
      </c>
      <c r="HE38" s="381" t="str">
        <f t="shared" si="26"/>
        <v/>
      </c>
      <c r="HF38" s="380" t="str">
        <f t="shared" si="8"/>
        <v/>
      </c>
      <c r="HG38" s="576" t="str">
        <f>IF($B38="","",_xlfn.XLOOKUP($B38,光・視環境!$S$2:$S$113,光・視環境!$Y$2:$Y$113,,0,1))</f>
        <v/>
      </c>
      <c r="HH38" s="362" t="str">
        <f t="shared" si="27"/>
        <v/>
      </c>
      <c r="HI38" s="384" t="str">
        <f t="shared" si="28"/>
        <v/>
      </c>
      <c r="HJ38" s="384" t="str">
        <f t="shared" si="29"/>
        <v/>
      </c>
      <c r="HK38" s="384" t="str">
        <f t="shared" si="30"/>
        <v/>
      </c>
      <c r="HL38" s="384" t="str">
        <f t="shared" si="31"/>
        <v/>
      </c>
      <c r="HM38" s="384" t="str">
        <f t="shared" si="32"/>
        <v/>
      </c>
      <c r="HN38" s="384" t="str">
        <f t="shared" si="33"/>
        <v/>
      </c>
      <c r="HO38" s="384" t="str">
        <f t="shared" si="34"/>
        <v/>
      </c>
      <c r="HP38" s="384" t="str">
        <f t="shared" si="35"/>
        <v/>
      </c>
      <c r="HQ38" s="384" t="str">
        <f t="shared" si="36"/>
        <v/>
      </c>
      <c r="HR38" s="384" t="str">
        <f t="shared" si="37"/>
        <v/>
      </c>
      <c r="HS38" s="384" t="str">
        <f t="shared" si="38"/>
        <v/>
      </c>
      <c r="HT38" s="384" t="str">
        <f t="shared" si="39"/>
        <v/>
      </c>
      <c r="HU38" s="352" t="str">
        <f t="shared" si="10"/>
        <v/>
      </c>
      <c r="HV38" s="384" t="str">
        <f t="shared" si="11"/>
        <v/>
      </c>
      <c r="HW38" s="384" t="str">
        <f t="shared" si="12"/>
        <v/>
      </c>
      <c r="HX38" s="384" t="str">
        <f t="shared" si="13"/>
        <v/>
      </c>
      <c r="HY38" s="384" t="str">
        <f t="shared" si="14"/>
        <v/>
      </c>
      <c r="HZ38" s="352" t="str">
        <f t="shared" si="15"/>
        <v/>
      </c>
      <c r="IA38" s="365" t="str">
        <f t="shared" si="40"/>
        <v/>
      </c>
      <c r="IB38" s="386" t="str">
        <f t="shared" si="16"/>
        <v/>
      </c>
      <c r="IC38" s="380" t="str">
        <f t="shared" si="41"/>
        <v/>
      </c>
      <c r="ID38" s="387" t="str">
        <f t="shared" si="46"/>
        <v/>
      </c>
      <c r="IE38" s="378" t="str">
        <f t="shared" si="42"/>
        <v/>
      </c>
      <c r="IF38" s="381" t="str">
        <f t="shared" si="43"/>
        <v/>
      </c>
      <c r="IG38" s="381" t="str">
        <f t="shared" si="44"/>
        <v/>
      </c>
      <c r="IH38" s="388" t="str">
        <f t="shared" si="45"/>
        <v/>
      </c>
    </row>
    <row r="39" spans="1:260" ht="23.1" customHeight="1">
      <c r="A39" s="373">
        <f t="shared" si="0"/>
        <v>5</v>
      </c>
      <c r="B39" s="1362"/>
      <c r="C39" s="1363"/>
      <c r="D39" s="1364" t="str">
        <f t="shared" si="22"/>
        <v/>
      </c>
      <c r="E39" s="1365"/>
      <c r="F39" s="1362"/>
      <c r="G39" s="1363"/>
      <c r="H39" s="1362"/>
      <c r="I39" s="1363"/>
      <c r="J39" s="1366"/>
      <c r="K39" s="1367"/>
      <c r="L39" s="1367"/>
      <c r="M39" s="1367"/>
      <c r="N39" s="1367"/>
      <c r="O39" s="1367"/>
      <c r="P39" s="1368" t="str">
        <f t="shared" si="23"/>
        <v/>
      </c>
      <c r="Q39" s="1368"/>
      <c r="R39" s="352"/>
      <c r="S39" s="352"/>
      <c r="T39" s="352"/>
      <c r="U39" s="352"/>
      <c r="V39" s="1369"/>
      <c r="W39" s="1369"/>
      <c r="X39" s="1370"/>
      <c r="Y39" s="375"/>
      <c r="Z39" s="372"/>
      <c r="AA39" s="363"/>
      <c r="AB39" s="1371"/>
      <c r="AC39" s="1372"/>
      <c r="AD39" s="1372"/>
      <c r="AE39" s="1372"/>
      <c r="AF39" s="1373"/>
      <c r="AG39" s="1371"/>
      <c r="AH39" s="1372"/>
      <c r="AI39" s="1373"/>
      <c r="AJ39" s="363"/>
      <c r="AK39" s="363"/>
      <c r="AL39" s="363"/>
      <c r="AM39" s="363"/>
      <c r="AN39" s="363"/>
      <c r="AO39" s="1374"/>
      <c r="AP39" s="1374"/>
      <c r="AQ39" s="363"/>
      <c r="AR39" s="1374"/>
      <c r="AS39" s="1374"/>
      <c r="AT39" s="385"/>
      <c r="AU39" s="364"/>
      <c r="AV39" s="363"/>
      <c r="AW39" s="363"/>
      <c r="AX39" s="1177" t="str">
        <f t="shared" si="17"/>
        <v/>
      </c>
      <c r="AY39" s="1375" t="str">
        <f>IF('躯体天井高(住戸別)'!M10="","",'躯体天井高(住戸別)'!M10)</f>
        <v/>
      </c>
      <c r="AZ39" s="1376"/>
      <c r="BA39" s="1377" t="str">
        <f>IF('躯体天井高(住戸別)'!U10="","",'躯体天井高(住戸別)'!U10)</f>
        <v/>
      </c>
      <c r="BB39" s="1378"/>
      <c r="BC39" s="1379"/>
      <c r="BD39" s="1380" t="str">
        <f>IF('躯体天井高(住戸別)'!T10="","",'躯体天井高(住戸別)'!T10)</f>
        <v/>
      </c>
      <c r="BE39" s="1381"/>
      <c r="BF39" s="363"/>
      <c r="BG39" s="1177" t="str">
        <f>IF('躯体天井高(住戸別)'!Y10="","",'躯体天井高(住戸別)'!Y10)</f>
        <v/>
      </c>
      <c r="BH39" s="1375" t="str">
        <f>IF('躯体天井高(住戸別)'!AG10="","",'躯体天井高(住戸別)'!AG10)</f>
        <v/>
      </c>
      <c r="BI39" s="1376"/>
      <c r="BJ39" s="1377" t="str">
        <f>IF('躯体天井高(住戸別)'!AO10="","",'躯体天井高(住戸別)'!AO10)</f>
        <v/>
      </c>
      <c r="BK39" s="1378"/>
      <c r="BL39" s="1379"/>
      <c r="BM39" s="1380" t="str">
        <f>IF('躯体天井高(住戸別)'!AN10="","",'躯体天井高(住戸別)'!AN10)</f>
        <v/>
      </c>
      <c r="BN39" s="1381"/>
      <c r="BO39" s="1380" t="str" cm="1">
        <f t="array" ref="BO39">IF(AY39="","",_xlfn.IFS(AND('躯体天井高(住戸別)'!V10="□",'躯体天井高(住戸別)'!W10="□"),"なし",AND('躯体天井高(住戸別)'!W10="■",'躯体天井高(住戸別)'!V10="□"),"柱",AND('躯体天井高(住戸別)'!V10="■",'躯体天井高(住戸別)'!W10="□"),"壁",AND('躯体天井高(住戸別)'!V10="■",'躯体天井高(住戸別)'!W10="■"),"壁柱"))</f>
        <v/>
      </c>
      <c r="BP39" s="1385"/>
      <c r="BQ39" s="1350"/>
      <c r="BR39" s="1351"/>
      <c r="BS39" s="1351"/>
      <c r="BT39" s="1351"/>
      <c r="BU39" s="397"/>
      <c r="BV39" s="398"/>
      <c r="BW39" s="382"/>
      <c r="BX39" s="363"/>
      <c r="BY39" s="1352"/>
      <c r="BZ39" s="1353"/>
      <c r="CA39" s="1352"/>
      <c r="CB39" s="1353"/>
      <c r="CC39" s="382"/>
      <c r="CD39" s="363"/>
      <c r="CE39" s="1354"/>
      <c r="CF39" s="1355"/>
      <c r="CG39" s="1356"/>
      <c r="CH39" s="1361"/>
      <c r="CI39" s="1360"/>
      <c r="CJ39" s="1355"/>
      <c r="CK39" s="1360"/>
      <c r="CL39" s="363"/>
      <c r="CM39" s="363"/>
      <c r="CN39" s="363"/>
      <c r="CO39" s="363"/>
      <c r="CP39" s="363"/>
      <c r="CQ39" s="363"/>
      <c r="CR39" s="363"/>
      <c r="CS39" s="1357"/>
      <c r="CT39" s="1358"/>
      <c r="CU39" s="1359"/>
      <c r="CV39" s="363"/>
      <c r="CW39" s="363"/>
      <c r="CX39" s="363"/>
      <c r="CY39" s="363"/>
      <c r="CZ39" s="363"/>
      <c r="DA39" s="363"/>
      <c r="DB39" s="363"/>
      <c r="DC39" s="363"/>
      <c r="DD39" s="363"/>
      <c r="DE39" s="363"/>
      <c r="DF39" s="363"/>
      <c r="DG39" s="363"/>
      <c r="DH39" s="575" t="str">
        <f>IF($B39="","",_xlfn.XLOOKUP($B39,光・視環境!$S$2:$S$113,光・視環境!$Y$2:$Y$113,"",0,1))</f>
        <v/>
      </c>
      <c r="DI39" s="576" t="str">
        <f>IF($B39="","",_xlfn.XLOOKUP($B39,光・視環境!$S$2:$S$113,光・視環境!$T$2:$T$113,"",0,1))</f>
        <v/>
      </c>
      <c r="DJ39" s="576" t="str">
        <f>IF($B39="","",_xlfn.XLOOKUP($B39,光・視環境!$S$2:$S$113,光・視環境!$U$2:$U$113,"",0,1))</f>
        <v/>
      </c>
      <c r="DK39" s="576" t="str">
        <f>IF($B39="","",_xlfn.XLOOKUP($B39,光・視環境!$S$2:$S$113,光・視環境!$V$2:$V$113,"",0,1))</f>
        <v/>
      </c>
      <c r="DL39" s="576" t="str">
        <f>IF($B39="","",_xlfn.XLOOKUP($B39,光・視環境!$S$2:$S$113,光・視環境!$W$2:$W$113,"",0,1))</f>
        <v/>
      </c>
      <c r="DM39" s="577" t="str">
        <f>IF($B39="","",_xlfn.XLOOKUP($B39,光・視環境!$S$2:$S$113,光・視環境!$X$2:$X$113,"",0,1))</f>
        <v/>
      </c>
      <c r="DN39" s="1382"/>
      <c r="DO39" s="1383"/>
      <c r="DP39" s="1383"/>
      <c r="DQ39" s="1384"/>
      <c r="DR39" s="372"/>
      <c r="DS39" s="372"/>
      <c r="DT39" s="372"/>
      <c r="DU39" s="372"/>
      <c r="DV39" s="372"/>
      <c r="DW39" s="372"/>
      <c r="DX39" s="372"/>
      <c r="DY39" s="372"/>
      <c r="DZ39" s="1382"/>
      <c r="EA39" s="1383"/>
      <c r="EB39" s="1383"/>
      <c r="EC39" s="1384"/>
      <c r="ED39" s="372"/>
      <c r="EE39" s="372"/>
      <c r="EF39" s="372"/>
      <c r="EG39" s="372"/>
      <c r="EH39" s="372"/>
      <c r="EI39" s="372"/>
      <c r="EJ39" s="372"/>
      <c r="EK39" s="372"/>
      <c r="EL39" s="372"/>
      <c r="EM39" s="372"/>
      <c r="EN39" s="372"/>
      <c r="EO39" s="372"/>
      <c r="EP39" s="372"/>
      <c r="EQ39" s="375"/>
      <c r="ER39" s="372"/>
      <c r="ES39" s="364"/>
      <c r="ET39" s="372"/>
      <c r="EU39" s="481" t="str">
        <f t="shared" si="1"/>
        <v/>
      </c>
      <c r="EV39" s="1357"/>
      <c r="EW39" s="1359"/>
      <c r="EX39" s="1357"/>
      <c r="EY39" s="1359"/>
      <c r="EZ39" s="1357"/>
      <c r="FA39" s="1359"/>
      <c r="FB39" s="1357"/>
      <c r="FC39" s="1359"/>
      <c r="FD39" s="364"/>
      <c r="FE39" s="372"/>
      <c r="FF39" s="481" t="str">
        <f t="shared" si="2"/>
        <v/>
      </c>
      <c r="FG39" s="1357"/>
      <c r="FH39" s="1359"/>
      <c r="FI39" s="1357"/>
      <c r="FJ39" s="1359"/>
      <c r="FK39" s="1357"/>
      <c r="FL39" s="1359"/>
      <c r="FM39" s="1357"/>
      <c r="FN39" s="1359"/>
      <c r="FO39" s="364"/>
      <c r="FP39" s="372"/>
      <c r="FQ39" s="481" t="str">
        <f t="shared" si="3"/>
        <v/>
      </c>
      <c r="FR39" s="1357"/>
      <c r="FS39" s="1359"/>
      <c r="FT39" s="1357"/>
      <c r="FU39" s="1359"/>
      <c r="FV39" s="1357"/>
      <c r="FW39" s="1359"/>
      <c r="FX39" s="1357"/>
      <c r="FY39" s="1359"/>
      <c r="FZ39" s="364"/>
      <c r="GA39" s="372"/>
      <c r="GB39" s="481" t="str">
        <f t="shared" si="4"/>
        <v/>
      </c>
      <c r="GC39" s="1357"/>
      <c r="GD39" s="1359"/>
      <c r="GE39" s="1357"/>
      <c r="GF39" s="1359"/>
      <c r="GG39" s="1357"/>
      <c r="GH39" s="1359"/>
      <c r="GI39" s="1357"/>
      <c r="GJ39" s="1359"/>
      <c r="GU39" s="374" t="str">
        <f t="shared" si="18"/>
        <v/>
      </c>
      <c r="GV39" s="386" t="str">
        <f t="shared" si="24"/>
        <v/>
      </c>
      <c r="GW39" s="377" t="str">
        <f t="shared" si="19"/>
        <v/>
      </c>
      <c r="GX39" s="378" t="str">
        <f t="shared" si="25"/>
        <v/>
      </c>
      <c r="GY39" s="379" t="str">
        <f t="shared" si="20"/>
        <v/>
      </c>
      <c r="GZ39" s="380">
        <v>1</v>
      </c>
      <c r="HA39" s="376" t="str">
        <f t="shared" si="21"/>
        <v/>
      </c>
      <c r="HB39" s="380" t="str">
        <f t="shared" si="5"/>
        <v/>
      </c>
      <c r="HC39" s="381" t="str">
        <f t="shared" si="6"/>
        <v/>
      </c>
      <c r="HD39" s="383" t="str">
        <f t="shared" si="7"/>
        <v/>
      </c>
      <c r="HE39" s="381" t="str">
        <f t="shared" si="26"/>
        <v/>
      </c>
      <c r="HF39" s="380" t="str">
        <f t="shared" si="8"/>
        <v/>
      </c>
      <c r="HG39" s="576" t="str">
        <f>IF($B39="","",_xlfn.XLOOKUP($B39,光・視環境!$S$2:$S$113,光・視環境!$Y$2:$Y$113,,0,1))</f>
        <v/>
      </c>
      <c r="HH39" s="362" t="str">
        <f t="shared" si="27"/>
        <v/>
      </c>
      <c r="HI39" s="384" t="str">
        <f t="shared" si="28"/>
        <v/>
      </c>
      <c r="HJ39" s="384" t="str">
        <f t="shared" si="29"/>
        <v/>
      </c>
      <c r="HK39" s="384" t="str">
        <f t="shared" si="30"/>
        <v/>
      </c>
      <c r="HL39" s="384" t="str">
        <f t="shared" si="31"/>
        <v/>
      </c>
      <c r="HM39" s="384" t="str">
        <f t="shared" si="32"/>
        <v/>
      </c>
      <c r="HN39" s="384" t="str">
        <f t="shared" si="33"/>
        <v/>
      </c>
      <c r="HO39" s="384" t="str">
        <f t="shared" si="34"/>
        <v/>
      </c>
      <c r="HP39" s="384" t="str">
        <f t="shared" si="35"/>
        <v/>
      </c>
      <c r="HQ39" s="384" t="str">
        <f t="shared" si="36"/>
        <v/>
      </c>
      <c r="HR39" s="384" t="str">
        <f t="shared" si="37"/>
        <v/>
      </c>
      <c r="HS39" s="384" t="str">
        <f t="shared" si="38"/>
        <v/>
      </c>
      <c r="HT39" s="384" t="str">
        <f t="shared" si="39"/>
        <v/>
      </c>
      <c r="HU39" s="352" t="str">
        <f t="shared" si="10"/>
        <v/>
      </c>
      <c r="HV39" s="384" t="str">
        <f t="shared" si="11"/>
        <v/>
      </c>
      <c r="HW39" s="384" t="str">
        <f t="shared" si="12"/>
        <v/>
      </c>
      <c r="HX39" s="384" t="str">
        <f t="shared" si="13"/>
        <v/>
      </c>
      <c r="HY39" s="384" t="str">
        <f t="shared" si="14"/>
        <v/>
      </c>
      <c r="HZ39" s="352" t="str">
        <f t="shared" si="15"/>
        <v/>
      </c>
      <c r="IA39" s="365" t="str">
        <f t="shared" si="40"/>
        <v/>
      </c>
      <c r="IB39" s="386" t="str">
        <f t="shared" si="16"/>
        <v/>
      </c>
      <c r="IC39" s="380" t="str">
        <f t="shared" si="41"/>
        <v/>
      </c>
      <c r="ID39" s="387" t="str">
        <f t="shared" si="46"/>
        <v/>
      </c>
      <c r="IE39" s="378" t="str">
        <f t="shared" si="42"/>
        <v/>
      </c>
      <c r="IF39" s="381" t="str">
        <f t="shared" si="43"/>
        <v/>
      </c>
      <c r="IG39" s="381" t="str">
        <f t="shared" si="44"/>
        <v/>
      </c>
      <c r="IH39" s="388" t="str">
        <f t="shared" si="45"/>
        <v/>
      </c>
    </row>
    <row r="40" spans="1:260" ht="23.1" customHeight="1">
      <c r="A40" s="351">
        <f t="shared" si="0"/>
        <v>6</v>
      </c>
      <c r="B40" s="1362"/>
      <c r="C40" s="1363"/>
      <c r="D40" s="1364" t="str">
        <f t="shared" si="22"/>
        <v/>
      </c>
      <c r="E40" s="1365"/>
      <c r="F40" s="1362"/>
      <c r="G40" s="1363"/>
      <c r="H40" s="1362"/>
      <c r="I40" s="1363"/>
      <c r="J40" s="1366"/>
      <c r="K40" s="1367"/>
      <c r="L40" s="1367"/>
      <c r="M40" s="1367"/>
      <c r="N40" s="1367"/>
      <c r="O40" s="1367"/>
      <c r="P40" s="1368" t="str">
        <f t="shared" si="23"/>
        <v/>
      </c>
      <c r="Q40" s="1368"/>
      <c r="R40" s="352"/>
      <c r="S40" s="352"/>
      <c r="T40" s="352"/>
      <c r="U40" s="352"/>
      <c r="V40" s="1369"/>
      <c r="W40" s="1369"/>
      <c r="X40" s="1370"/>
      <c r="Y40" s="375"/>
      <c r="Z40" s="372"/>
      <c r="AA40" s="363" t="s">
        <v>71</v>
      </c>
      <c r="AB40" s="1371"/>
      <c r="AC40" s="1372"/>
      <c r="AD40" s="1372"/>
      <c r="AE40" s="1372"/>
      <c r="AF40" s="1373"/>
      <c r="AG40" s="1371"/>
      <c r="AH40" s="1372"/>
      <c r="AI40" s="1373"/>
      <c r="AJ40" s="363"/>
      <c r="AK40" s="363" t="s">
        <v>71</v>
      </c>
      <c r="AL40" s="363" t="s">
        <v>71</v>
      </c>
      <c r="AM40" s="363" t="s">
        <v>71</v>
      </c>
      <c r="AN40" s="363" t="s">
        <v>71</v>
      </c>
      <c r="AO40" s="1374"/>
      <c r="AP40" s="1374"/>
      <c r="AQ40" s="363"/>
      <c r="AR40" s="1374"/>
      <c r="AS40" s="1374"/>
      <c r="AT40" s="385"/>
      <c r="AU40" s="364"/>
      <c r="AV40" s="363" t="s">
        <v>71</v>
      </c>
      <c r="AW40" s="363"/>
      <c r="AX40" s="1177" t="str">
        <f t="shared" si="17"/>
        <v/>
      </c>
      <c r="AY40" s="1375" t="str">
        <f>IF('躯体天井高(住戸別)'!M11="","",'躯体天井高(住戸別)'!M11)</f>
        <v/>
      </c>
      <c r="AZ40" s="1376"/>
      <c r="BA40" s="1377" t="str">
        <f>IF('躯体天井高(住戸別)'!U11="","",'躯体天井高(住戸別)'!U11)</f>
        <v/>
      </c>
      <c r="BB40" s="1378"/>
      <c r="BC40" s="1379"/>
      <c r="BD40" s="1380" t="str">
        <f>IF('躯体天井高(住戸別)'!T11="","",'躯体天井高(住戸別)'!T11)</f>
        <v/>
      </c>
      <c r="BE40" s="1381"/>
      <c r="BF40" s="363"/>
      <c r="BG40" s="1177" t="str">
        <f>IF('躯体天井高(住戸別)'!Y11="","",'躯体天井高(住戸別)'!Y11)</f>
        <v/>
      </c>
      <c r="BH40" s="1375" t="str">
        <f>IF('躯体天井高(住戸別)'!AG11="","",'躯体天井高(住戸別)'!AG11)</f>
        <v/>
      </c>
      <c r="BI40" s="1376"/>
      <c r="BJ40" s="1377" t="str">
        <f>IF('躯体天井高(住戸別)'!AO11="","",'躯体天井高(住戸別)'!AO11)</f>
        <v/>
      </c>
      <c r="BK40" s="1378"/>
      <c r="BL40" s="1379"/>
      <c r="BM40" s="1380" t="str">
        <f>IF('躯体天井高(住戸別)'!AN11="","",'躯体天井高(住戸別)'!AN11)</f>
        <v/>
      </c>
      <c r="BN40" s="1381"/>
      <c r="BO40" s="1380" t="str" cm="1">
        <f t="array" ref="BO40">IF(AY40="","",_xlfn.IFS(AND('躯体天井高(住戸別)'!V11="□",'躯体天井高(住戸別)'!W11="□"),"なし",AND('躯体天井高(住戸別)'!W11="■",'躯体天井高(住戸別)'!V11="□"),"柱",AND('躯体天井高(住戸別)'!V11="■",'躯体天井高(住戸別)'!W11="□"),"壁",AND('躯体天井高(住戸別)'!V11="■",'躯体天井高(住戸別)'!W11="■"),"壁柱"))</f>
        <v/>
      </c>
      <c r="BP40" s="1385"/>
      <c r="BQ40" s="1350"/>
      <c r="BR40" s="1351"/>
      <c r="BS40" s="1351"/>
      <c r="BT40" s="1351"/>
      <c r="BU40" s="397"/>
      <c r="BV40" s="398"/>
      <c r="BW40" s="382"/>
      <c r="BX40" s="363"/>
      <c r="BY40" s="1352"/>
      <c r="BZ40" s="1353"/>
      <c r="CA40" s="1352"/>
      <c r="CB40" s="1353"/>
      <c r="CC40" s="382"/>
      <c r="CD40" s="363"/>
      <c r="CE40" s="1354"/>
      <c r="CF40" s="1355"/>
      <c r="CG40" s="1356"/>
      <c r="CH40" s="1361"/>
      <c r="CI40" s="1360"/>
      <c r="CJ40" s="1355"/>
      <c r="CK40" s="1360"/>
      <c r="CL40" s="363" t="s">
        <v>71</v>
      </c>
      <c r="CM40" s="363" t="s">
        <v>71</v>
      </c>
      <c r="CN40" s="363" t="s">
        <v>71</v>
      </c>
      <c r="CO40" s="363"/>
      <c r="CP40" s="363"/>
      <c r="CQ40" s="363" t="s">
        <v>71</v>
      </c>
      <c r="CR40" s="363" t="s">
        <v>71</v>
      </c>
      <c r="CS40" s="1357"/>
      <c r="CT40" s="1358"/>
      <c r="CU40" s="1359"/>
      <c r="CV40" s="363" t="s">
        <v>71</v>
      </c>
      <c r="CW40" s="363" t="s">
        <v>71</v>
      </c>
      <c r="CX40" s="363" t="s">
        <v>71</v>
      </c>
      <c r="CY40" s="363" t="s">
        <v>71</v>
      </c>
      <c r="CZ40" s="363" t="s">
        <v>71</v>
      </c>
      <c r="DA40" s="363" t="s">
        <v>71</v>
      </c>
      <c r="DB40" s="363" t="s">
        <v>71</v>
      </c>
      <c r="DC40" s="363" t="s">
        <v>71</v>
      </c>
      <c r="DD40" s="363" t="s">
        <v>71</v>
      </c>
      <c r="DE40" s="363" t="s">
        <v>71</v>
      </c>
      <c r="DF40" s="363" t="s">
        <v>71</v>
      </c>
      <c r="DG40" s="363" t="s">
        <v>71</v>
      </c>
      <c r="DH40" s="575" t="str">
        <f>IF($B40="","",_xlfn.XLOOKUP($B40,光・視環境!$S$2:$S$113,光・視環境!$Y$2:$Y$113,"",0,1))</f>
        <v/>
      </c>
      <c r="DI40" s="576" t="str">
        <f>IF($B40="","",_xlfn.XLOOKUP($B40,光・視環境!$S$2:$S$113,光・視環境!$T$2:$T$113,"",0,1))</f>
        <v/>
      </c>
      <c r="DJ40" s="576" t="str">
        <f>IF($B40="","",_xlfn.XLOOKUP($B40,光・視環境!$S$2:$S$113,光・視環境!$U$2:$U$113,"",0,1))</f>
        <v/>
      </c>
      <c r="DK40" s="576" t="str">
        <f>IF($B40="","",_xlfn.XLOOKUP($B40,光・視環境!$S$2:$S$113,光・視環境!$V$2:$V$113,"",0,1))</f>
        <v/>
      </c>
      <c r="DL40" s="576" t="str">
        <f>IF($B40="","",_xlfn.XLOOKUP($B40,光・視環境!$S$2:$S$113,光・視環境!$W$2:$W$113,"",0,1))</f>
        <v/>
      </c>
      <c r="DM40" s="577" t="str">
        <f>IF($B40="","",_xlfn.XLOOKUP($B40,光・視環境!$S$2:$S$113,光・視環境!$X$2:$X$113,"",0,1))</f>
        <v/>
      </c>
      <c r="DN40" s="1382"/>
      <c r="DO40" s="1383"/>
      <c r="DP40" s="1383"/>
      <c r="DQ40" s="1384"/>
      <c r="DR40" s="372"/>
      <c r="DS40" s="372"/>
      <c r="DT40" s="372"/>
      <c r="DU40" s="372"/>
      <c r="DV40" s="372"/>
      <c r="DW40" s="372"/>
      <c r="DX40" s="372"/>
      <c r="DY40" s="372"/>
      <c r="DZ40" s="1382"/>
      <c r="EA40" s="1383"/>
      <c r="EB40" s="1383"/>
      <c r="EC40" s="1384"/>
      <c r="ED40" s="372"/>
      <c r="EE40" s="372"/>
      <c r="EF40" s="372"/>
      <c r="EG40" s="372"/>
      <c r="EH40" s="372"/>
      <c r="EI40" s="372"/>
      <c r="EJ40" s="372"/>
      <c r="EK40" s="372"/>
      <c r="EL40" s="372"/>
      <c r="EM40" s="372"/>
      <c r="EN40" s="372"/>
      <c r="EO40" s="372"/>
      <c r="EP40" s="372"/>
      <c r="EQ40" s="375"/>
      <c r="ER40" s="372"/>
      <c r="ES40" s="364" t="s">
        <v>71</v>
      </c>
      <c r="ET40" s="372"/>
      <c r="EU40" s="481" t="str">
        <f t="shared" si="1"/>
        <v/>
      </c>
      <c r="EV40" s="1357"/>
      <c r="EW40" s="1359"/>
      <c r="EX40" s="1357"/>
      <c r="EY40" s="1359"/>
      <c r="EZ40" s="1357"/>
      <c r="FA40" s="1359"/>
      <c r="FB40" s="1357"/>
      <c r="FC40" s="1359"/>
      <c r="FD40" s="364" t="s">
        <v>71</v>
      </c>
      <c r="FE40" s="372"/>
      <c r="FF40" s="481" t="str">
        <f t="shared" si="2"/>
        <v/>
      </c>
      <c r="FG40" s="1357"/>
      <c r="FH40" s="1359"/>
      <c r="FI40" s="1357"/>
      <c r="FJ40" s="1359"/>
      <c r="FK40" s="1357"/>
      <c r="FL40" s="1359"/>
      <c r="FM40" s="1357"/>
      <c r="FN40" s="1359"/>
      <c r="FO40" s="364" t="s">
        <v>71</v>
      </c>
      <c r="FP40" s="372"/>
      <c r="FQ40" s="481" t="str">
        <f t="shared" si="3"/>
        <v/>
      </c>
      <c r="FR40" s="1357"/>
      <c r="FS40" s="1359"/>
      <c r="FT40" s="1357"/>
      <c r="FU40" s="1359"/>
      <c r="FV40" s="1357"/>
      <c r="FW40" s="1359"/>
      <c r="FX40" s="1357"/>
      <c r="FY40" s="1359"/>
      <c r="FZ40" s="364" t="s">
        <v>71</v>
      </c>
      <c r="GA40" s="372"/>
      <c r="GB40" s="481" t="str">
        <f t="shared" si="4"/>
        <v/>
      </c>
      <c r="GC40" s="1357"/>
      <c r="GD40" s="1359"/>
      <c r="GE40" s="1357"/>
      <c r="GF40" s="1359"/>
      <c r="GG40" s="1357"/>
      <c r="GH40" s="1359"/>
      <c r="GI40" s="1357"/>
      <c r="GJ40" s="1359"/>
      <c r="GU40" s="374" t="str">
        <f t="shared" si="18"/>
        <v/>
      </c>
      <c r="GV40" s="386" t="str">
        <f t="shared" si="24"/>
        <v/>
      </c>
      <c r="GW40" s="377" t="str">
        <f t="shared" si="19"/>
        <v/>
      </c>
      <c r="GX40" s="378" t="str">
        <f t="shared" si="25"/>
        <v/>
      </c>
      <c r="GY40" s="379" t="str">
        <f t="shared" si="20"/>
        <v/>
      </c>
      <c r="GZ40" s="380">
        <v>1</v>
      </c>
      <c r="HA40" s="376" t="str">
        <f t="shared" si="21"/>
        <v/>
      </c>
      <c r="HB40" s="380" t="str">
        <f t="shared" si="5"/>
        <v/>
      </c>
      <c r="HC40" s="381" t="str">
        <f t="shared" si="6"/>
        <v/>
      </c>
      <c r="HD40" s="383" t="str">
        <f t="shared" si="7"/>
        <v/>
      </c>
      <c r="HE40" s="381" t="str">
        <f t="shared" si="26"/>
        <v/>
      </c>
      <c r="HF40" s="380" t="str">
        <f t="shared" si="8"/>
        <v/>
      </c>
      <c r="HG40" s="576" t="str">
        <f>IF($B40="","",_xlfn.XLOOKUP($B40,光・視環境!$S$2:$S$113,光・視環境!$Y$2:$Y$113,,0,1))</f>
        <v/>
      </c>
      <c r="HH40" s="362" t="str">
        <f t="shared" si="27"/>
        <v/>
      </c>
      <c r="HI40" s="384" t="str">
        <f t="shared" si="28"/>
        <v/>
      </c>
      <c r="HJ40" s="384" t="str">
        <f t="shared" si="29"/>
        <v/>
      </c>
      <c r="HK40" s="384" t="str">
        <f t="shared" si="30"/>
        <v/>
      </c>
      <c r="HL40" s="384" t="str">
        <f t="shared" si="31"/>
        <v/>
      </c>
      <c r="HM40" s="384" t="str">
        <f t="shared" si="32"/>
        <v/>
      </c>
      <c r="HN40" s="384" t="str">
        <f t="shared" si="33"/>
        <v/>
      </c>
      <c r="HO40" s="384" t="str">
        <f t="shared" si="34"/>
        <v/>
      </c>
      <c r="HP40" s="384" t="str">
        <f t="shared" si="35"/>
        <v/>
      </c>
      <c r="HQ40" s="384" t="str">
        <f t="shared" si="36"/>
        <v/>
      </c>
      <c r="HR40" s="384" t="str">
        <f t="shared" si="37"/>
        <v/>
      </c>
      <c r="HS40" s="384" t="str">
        <f t="shared" si="38"/>
        <v/>
      </c>
      <c r="HT40" s="384" t="str">
        <f t="shared" si="39"/>
        <v/>
      </c>
      <c r="HU40" s="352" t="str">
        <f t="shared" si="10"/>
        <v/>
      </c>
      <c r="HV40" s="384" t="str">
        <f t="shared" si="11"/>
        <v/>
      </c>
      <c r="HW40" s="384" t="str">
        <f t="shared" si="12"/>
        <v/>
      </c>
      <c r="HX40" s="384" t="str">
        <f t="shared" si="13"/>
        <v/>
      </c>
      <c r="HY40" s="384" t="str">
        <f t="shared" si="14"/>
        <v/>
      </c>
      <c r="HZ40" s="352" t="str">
        <f t="shared" si="15"/>
        <v/>
      </c>
      <c r="IA40" s="365" t="str">
        <f t="shared" si="40"/>
        <v/>
      </c>
      <c r="IB40" s="386" t="str">
        <f t="shared" si="16"/>
        <v/>
      </c>
      <c r="IC40" s="380" t="str">
        <f t="shared" si="41"/>
        <v/>
      </c>
      <c r="ID40" s="387" t="str">
        <f t="shared" si="46"/>
        <v/>
      </c>
      <c r="IE40" s="378" t="str">
        <f t="shared" si="42"/>
        <v/>
      </c>
      <c r="IF40" s="381" t="str">
        <f t="shared" si="43"/>
        <v/>
      </c>
      <c r="IG40" s="381" t="str">
        <f t="shared" si="44"/>
        <v/>
      </c>
      <c r="IH40" s="388" t="str">
        <f t="shared" si="45"/>
        <v/>
      </c>
    </row>
    <row r="41" spans="1:260" ht="22.5" customHeight="1">
      <c r="A41" s="373">
        <f t="shared" si="0"/>
        <v>7</v>
      </c>
      <c r="B41" s="1362"/>
      <c r="C41" s="1363"/>
      <c r="D41" s="1364" t="str">
        <f>IF(B41="","",B41)</f>
        <v/>
      </c>
      <c r="E41" s="1365"/>
      <c r="F41" s="1362"/>
      <c r="G41" s="1363"/>
      <c r="H41" s="1362"/>
      <c r="I41" s="1363"/>
      <c r="J41" s="1366"/>
      <c r="K41" s="1367"/>
      <c r="L41" s="1367"/>
      <c r="M41" s="1367"/>
      <c r="N41" s="1367"/>
      <c r="O41" s="1367"/>
      <c r="P41" s="1368" t="str">
        <f t="shared" si="23"/>
        <v/>
      </c>
      <c r="Q41" s="1368"/>
      <c r="R41" s="352"/>
      <c r="S41" s="352"/>
      <c r="T41" s="352"/>
      <c r="U41" s="352"/>
      <c r="V41" s="1369"/>
      <c r="W41" s="1369"/>
      <c r="X41" s="1370"/>
      <c r="Y41" s="375"/>
      <c r="Z41" s="372"/>
      <c r="AA41" s="363" t="s">
        <v>71</v>
      </c>
      <c r="AB41" s="1371"/>
      <c r="AC41" s="1372"/>
      <c r="AD41" s="1372"/>
      <c r="AE41" s="1372"/>
      <c r="AF41" s="1373"/>
      <c r="AG41" s="1371"/>
      <c r="AH41" s="1372"/>
      <c r="AI41" s="1373"/>
      <c r="AJ41" s="363"/>
      <c r="AK41" s="363" t="s">
        <v>71</v>
      </c>
      <c r="AL41" s="363" t="s">
        <v>71</v>
      </c>
      <c r="AM41" s="363" t="s">
        <v>71</v>
      </c>
      <c r="AN41" s="363" t="s">
        <v>71</v>
      </c>
      <c r="AO41" s="1374"/>
      <c r="AP41" s="1374"/>
      <c r="AQ41" s="363"/>
      <c r="AR41" s="1374"/>
      <c r="AS41" s="1374"/>
      <c r="AT41" s="385"/>
      <c r="AU41" s="364"/>
      <c r="AV41" s="363" t="s">
        <v>71</v>
      </c>
      <c r="AW41" s="363"/>
      <c r="AX41" s="1177" t="str">
        <f t="shared" si="17"/>
        <v/>
      </c>
      <c r="AY41" s="1375" t="str">
        <f>IF('躯体天井高(住戸別)'!M12="","",'躯体天井高(住戸別)'!M12)</f>
        <v/>
      </c>
      <c r="AZ41" s="1376"/>
      <c r="BA41" s="1377" t="str">
        <f>IF('躯体天井高(住戸別)'!U12="","",'躯体天井高(住戸別)'!U12)</f>
        <v/>
      </c>
      <c r="BB41" s="1378"/>
      <c r="BC41" s="1379"/>
      <c r="BD41" s="1380" t="str">
        <f>IF('躯体天井高(住戸別)'!T12="","",'躯体天井高(住戸別)'!T12)</f>
        <v/>
      </c>
      <c r="BE41" s="1381"/>
      <c r="BF41" s="363"/>
      <c r="BG41" s="1177" t="str">
        <f>IF('躯体天井高(住戸別)'!Y12="","",'躯体天井高(住戸別)'!Y12)</f>
        <v/>
      </c>
      <c r="BH41" s="1375" t="str">
        <f>IF('躯体天井高(住戸別)'!AG12="","",'躯体天井高(住戸別)'!AG12)</f>
        <v/>
      </c>
      <c r="BI41" s="1376"/>
      <c r="BJ41" s="1377" t="str">
        <f>IF('躯体天井高(住戸別)'!AO12="","",'躯体天井高(住戸別)'!AO12)</f>
        <v/>
      </c>
      <c r="BK41" s="1378"/>
      <c r="BL41" s="1379"/>
      <c r="BM41" s="1380" t="str">
        <f>IF('躯体天井高(住戸別)'!AN12="","",'躯体天井高(住戸別)'!AN12)</f>
        <v/>
      </c>
      <c r="BN41" s="1381"/>
      <c r="BO41" s="1380" t="str" cm="1">
        <f t="array" ref="BO41">IF(AY41="","",_xlfn.IFS(AND('躯体天井高(住戸別)'!V12="□",'躯体天井高(住戸別)'!W12="□"),"なし",AND('躯体天井高(住戸別)'!W12="■",'躯体天井高(住戸別)'!V12="□"),"柱",AND('躯体天井高(住戸別)'!V12="■",'躯体天井高(住戸別)'!W12="□"),"壁",AND('躯体天井高(住戸別)'!V12="■",'躯体天井高(住戸別)'!W12="■"),"壁柱"))</f>
        <v/>
      </c>
      <c r="BP41" s="1385"/>
      <c r="BQ41" s="1350"/>
      <c r="BR41" s="1351"/>
      <c r="BS41" s="1351"/>
      <c r="BT41" s="1351"/>
      <c r="BU41" s="397"/>
      <c r="BV41" s="398"/>
      <c r="BW41" s="382"/>
      <c r="BX41" s="363"/>
      <c r="BY41" s="1352"/>
      <c r="BZ41" s="1353"/>
      <c r="CA41" s="1352"/>
      <c r="CB41" s="1353"/>
      <c r="CC41" s="382"/>
      <c r="CD41" s="363"/>
      <c r="CE41" s="1354"/>
      <c r="CF41" s="1355"/>
      <c r="CG41" s="1356"/>
      <c r="CH41" s="1361"/>
      <c r="CI41" s="1360"/>
      <c r="CJ41" s="1355"/>
      <c r="CK41" s="1360"/>
      <c r="CL41" s="363" t="s">
        <v>71</v>
      </c>
      <c r="CM41" s="363" t="s">
        <v>71</v>
      </c>
      <c r="CN41" s="363" t="s">
        <v>71</v>
      </c>
      <c r="CO41" s="363"/>
      <c r="CP41" s="363"/>
      <c r="CQ41" s="363" t="s">
        <v>71</v>
      </c>
      <c r="CR41" s="363" t="s">
        <v>71</v>
      </c>
      <c r="CS41" s="1357"/>
      <c r="CT41" s="1358"/>
      <c r="CU41" s="1359"/>
      <c r="CV41" s="363" t="s">
        <v>71</v>
      </c>
      <c r="CW41" s="363" t="s">
        <v>71</v>
      </c>
      <c r="CX41" s="363" t="s">
        <v>71</v>
      </c>
      <c r="CY41" s="363" t="s">
        <v>71</v>
      </c>
      <c r="CZ41" s="363" t="s">
        <v>71</v>
      </c>
      <c r="DA41" s="363" t="s">
        <v>71</v>
      </c>
      <c r="DB41" s="363" t="s">
        <v>71</v>
      </c>
      <c r="DC41" s="363" t="s">
        <v>71</v>
      </c>
      <c r="DD41" s="363" t="s">
        <v>71</v>
      </c>
      <c r="DE41" s="363" t="s">
        <v>71</v>
      </c>
      <c r="DF41" s="363" t="s">
        <v>71</v>
      </c>
      <c r="DG41" s="363" t="s">
        <v>71</v>
      </c>
      <c r="DH41" s="575" t="str">
        <f>IF($B41="","",_xlfn.XLOOKUP($B41,光・視環境!$S$2:$S$113,光・視環境!$Y$2:$Y$113,"",0,1))</f>
        <v/>
      </c>
      <c r="DI41" s="576" t="str">
        <f>IF($B41="","",_xlfn.XLOOKUP($B41,光・視環境!$S$2:$S$113,光・視環境!$T$2:$T$113,"",0,1))</f>
        <v/>
      </c>
      <c r="DJ41" s="576" t="str">
        <f>IF($B41="","",_xlfn.XLOOKUP($B41,光・視環境!$S$2:$S$113,光・視環境!$U$2:$U$113,"",0,1))</f>
        <v/>
      </c>
      <c r="DK41" s="576" t="str">
        <f>IF($B41="","",_xlfn.XLOOKUP($B41,光・視環境!$S$2:$S$113,光・視環境!$V$2:$V$113,"",0,1))</f>
        <v/>
      </c>
      <c r="DL41" s="576" t="str">
        <f>IF($B41="","",_xlfn.XLOOKUP($B41,光・視環境!$S$2:$S$113,光・視環境!$W$2:$W$113,"",0,1))</f>
        <v/>
      </c>
      <c r="DM41" s="577" t="str">
        <f>IF($B41="","",_xlfn.XLOOKUP($B41,光・視環境!$S$2:$S$113,光・視環境!$X$2:$X$113,"",0,1))</f>
        <v/>
      </c>
      <c r="DN41" s="1382"/>
      <c r="DO41" s="1383"/>
      <c r="DP41" s="1383"/>
      <c r="DQ41" s="1384"/>
      <c r="DR41" s="372"/>
      <c r="DS41" s="372"/>
      <c r="DT41" s="372"/>
      <c r="DU41" s="372"/>
      <c r="DV41" s="372"/>
      <c r="DW41" s="372"/>
      <c r="DX41" s="372"/>
      <c r="DY41" s="372"/>
      <c r="DZ41" s="1382"/>
      <c r="EA41" s="1383"/>
      <c r="EB41" s="1383"/>
      <c r="EC41" s="1384"/>
      <c r="ED41" s="372"/>
      <c r="EE41" s="372"/>
      <c r="EF41" s="372"/>
      <c r="EG41" s="372"/>
      <c r="EH41" s="372"/>
      <c r="EI41" s="372"/>
      <c r="EJ41" s="372"/>
      <c r="EK41" s="372"/>
      <c r="EL41" s="372"/>
      <c r="EM41" s="372"/>
      <c r="EN41" s="372"/>
      <c r="EO41" s="372"/>
      <c r="EP41" s="372"/>
      <c r="EQ41" s="375"/>
      <c r="ER41" s="372"/>
      <c r="ES41" s="364" t="s">
        <v>71</v>
      </c>
      <c r="ET41" s="372"/>
      <c r="EU41" s="481" t="str">
        <f t="shared" si="1"/>
        <v/>
      </c>
      <c r="EV41" s="1357"/>
      <c r="EW41" s="1359"/>
      <c r="EX41" s="1357"/>
      <c r="EY41" s="1359"/>
      <c r="EZ41" s="1357"/>
      <c r="FA41" s="1359"/>
      <c r="FB41" s="1357"/>
      <c r="FC41" s="1359"/>
      <c r="FD41" s="364" t="s">
        <v>71</v>
      </c>
      <c r="FE41" s="372"/>
      <c r="FF41" s="481" t="str">
        <f t="shared" si="2"/>
        <v/>
      </c>
      <c r="FG41" s="1357"/>
      <c r="FH41" s="1359"/>
      <c r="FI41" s="1357"/>
      <c r="FJ41" s="1359"/>
      <c r="FK41" s="1357"/>
      <c r="FL41" s="1359"/>
      <c r="FM41" s="1357"/>
      <c r="FN41" s="1359"/>
      <c r="FO41" s="364" t="s">
        <v>71</v>
      </c>
      <c r="FP41" s="372"/>
      <c r="FQ41" s="481" t="str">
        <f t="shared" si="3"/>
        <v/>
      </c>
      <c r="FR41" s="1357"/>
      <c r="FS41" s="1359"/>
      <c r="FT41" s="1357"/>
      <c r="FU41" s="1359"/>
      <c r="FV41" s="1357"/>
      <c r="FW41" s="1359"/>
      <c r="FX41" s="1357"/>
      <c r="FY41" s="1359"/>
      <c r="FZ41" s="364" t="s">
        <v>71</v>
      </c>
      <c r="GA41" s="372"/>
      <c r="GB41" s="481" t="str">
        <f t="shared" si="4"/>
        <v/>
      </c>
      <c r="GC41" s="1357"/>
      <c r="GD41" s="1359"/>
      <c r="GE41" s="1357"/>
      <c r="GF41" s="1359"/>
      <c r="GG41" s="1357"/>
      <c r="GH41" s="1359"/>
      <c r="GI41" s="1357"/>
      <c r="GJ41" s="1359"/>
      <c r="GU41" s="374" t="str">
        <f t="shared" si="18"/>
        <v/>
      </c>
      <c r="GV41" s="386" t="str">
        <f t="shared" si="24"/>
        <v/>
      </c>
      <c r="GW41" s="377" t="str">
        <f t="shared" si="19"/>
        <v/>
      </c>
      <c r="GX41" s="378" t="str">
        <f t="shared" si="25"/>
        <v/>
      </c>
      <c r="GY41" s="379" t="str">
        <f t="shared" si="20"/>
        <v/>
      </c>
      <c r="GZ41" s="380">
        <v>1</v>
      </c>
      <c r="HA41" s="376" t="str">
        <f t="shared" si="21"/>
        <v/>
      </c>
      <c r="HB41" s="380" t="str">
        <f t="shared" si="5"/>
        <v/>
      </c>
      <c r="HC41" s="381" t="str">
        <f t="shared" si="6"/>
        <v/>
      </c>
      <c r="HD41" s="383" t="str">
        <f t="shared" si="7"/>
        <v/>
      </c>
      <c r="HE41" s="381" t="str">
        <f t="shared" si="26"/>
        <v/>
      </c>
      <c r="HF41" s="380" t="str">
        <f t="shared" si="8"/>
        <v/>
      </c>
      <c r="HG41" s="576" t="str">
        <f>IF($B41="","",_xlfn.XLOOKUP($B41,光・視環境!$S$2:$S$113,光・視環境!$Y$2:$Y$113,,0,1))</f>
        <v/>
      </c>
      <c r="HH41" s="362" t="str">
        <f t="shared" si="27"/>
        <v/>
      </c>
      <c r="HI41" s="384" t="str">
        <f t="shared" si="28"/>
        <v/>
      </c>
      <c r="HJ41" s="384" t="str">
        <f t="shared" si="29"/>
        <v/>
      </c>
      <c r="HK41" s="384" t="str">
        <f t="shared" si="30"/>
        <v/>
      </c>
      <c r="HL41" s="384" t="str">
        <f t="shared" si="31"/>
        <v/>
      </c>
      <c r="HM41" s="384" t="str">
        <f t="shared" si="32"/>
        <v/>
      </c>
      <c r="HN41" s="384" t="str">
        <f t="shared" si="33"/>
        <v/>
      </c>
      <c r="HO41" s="384" t="str">
        <f t="shared" si="34"/>
        <v/>
      </c>
      <c r="HP41" s="384" t="str">
        <f t="shared" si="35"/>
        <v/>
      </c>
      <c r="HQ41" s="384" t="str">
        <f t="shared" si="36"/>
        <v/>
      </c>
      <c r="HR41" s="384" t="str">
        <f t="shared" si="37"/>
        <v/>
      </c>
      <c r="HS41" s="384" t="str">
        <f t="shared" si="38"/>
        <v/>
      </c>
      <c r="HT41" s="384" t="str">
        <f t="shared" si="39"/>
        <v/>
      </c>
      <c r="HU41" s="352" t="str">
        <f t="shared" si="10"/>
        <v/>
      </c>
      <c r="HV41" s="384" t="str">
        <f t="shared" si="11"/>
        <v/>
      </c>
      <c r="HW41" s="384" t="str">
        <f t="shared" si="12"/>
        <v/>
      </c>
      <c r="HX41" s="384" t="str">
        <f t="shared" si="13"/>
        <v/>
      </c>
      <c r="HY41" s="384" t="str">
        <f t="shared" si="14"/>
        <v/>
      </c>
      <c r="HZ41" s="352" t="str">
        <f t="shared" si="15"/>
        <v/>
      </c>
      <c r="IA41" s="365" t="str">
        <f t="shared" si="40"/>
        <v/>
      </c>
      <c r="IB41" s="386" t="str">
        <f t="shared" si="16"/>
        <v/>
      </c>
      <c r="IC41" s="380" t="str">
        <f t="shared" si="41"/>
        <v/>
      </c>
      <c r="ID41" s="387" t="str">
        <f>IF(OR(IE41=1,IF41=1,IG41=1,IH41=1),1,"")</f>
        <v/>
      </c>
      <c r="IE41" s="378" t="str">
        <f t="shared" si="42"/>
        <v/>
      </c>
      <c r="IF41" s="381" t="str">
        <f t="shared" si="43"/>
        <v/>
      </c>
      <c r="IG41" s="381" t="str">
        <f t="shared" si="44"/>
        <v/>
      </c>
      <c r="IH41" s="388" t="str">
        <f t="shared" si="45"/>
        <v/>
      </c>
    </row>
    <row r="42" spans="1:260" ht="23.1" customHeight="1">
      <c r="A42" s="373">
        <f t="shared" si="0"/>
        <v>8</v>
      </c>
      <c r="B42" s="1362"/>
      <c r="C42" s="1363"/>
      <c r="D42" s="1364" t="str">
        <f>IF(B42="","",B42)</f>
        <v/>
      </c>
      <c r="E42" s="1365"/>
      <c r="F42" s="1362"/>
      <c r="G42" s="1363"/>
      <c r="H42" s="1362"/>
      <c r="I42" s="1363"/>
      <c r="J42" s="1366"/>
      <c r="K42" s="1367"/>
      <c r="L42" s="1367"/>
      <c r="M42" s="1367"/>
      <c r="N42" s="1367"/>
      <c r="O42" s="1367"/>
      <c r="P42" s="1368" t="str">
        <f t="shared" si="23"/>
        <v/>
      </c>
      <c r="Q42" s="1368"/>
      <c r="R42" s="352"/>
      <c r="S42" s="352"/>
      <c r="T42" s="352"/>
      <c r="U42" s="352"/>
      <c r="V42" s="1369"/>
      <c r="W42" s="1369"/>
      <c r="X42" s="1370"/>
      <c r="Y42" s="375"/>
      <c r="Z42" s="372"/>
      <c r="AA42" s="363" t="s">
        <v>71</v>
      </c>
      <c r="AB42" s="1371"/>
      <c r="AC42" s="1372"/>
      <c r="AD42" s="1372"/>
      <c r="AE42" s="1372"/>
      <c r="AF42" s="1373"/>
      <c r="AG42" s="1371"/>
      <c r="AH42" s="1372"/>
      <c r="AI42" s="1373"/>
      <c r="AJ42" s="363"/>
      <c r="AK42" s="363" t="s">
        <v>71</v>
      </c>
      <c r="AL42" s="363" t="s">
        <v>71</v>
      </c>
      <c r="AM42" s="363" t="s">
        <v>71</v>
      </c>
      <c r="AN42" s="363" t="s">
        <v>71</v>
      </c>
      <c r="AO42" s="1374"/>
      <c r="AP42" s="1374"/>
      <c r="AQ42" s="363"/>
      <c r="AR42" s="1374"/>
      <c r="AS42" s="1374"/>
      <c r="AT42" s="385"/>
      <c r="AU42" s="364"/>
      <c r="AV42" s="363" t="s">
        <v>71</v>
      </c>
      <c r="AW42" s="363"/>
      <c r="AX42" s="1177" t="str">
        <f t="shared" si="17"/>
        <v/>
      </c>
      <c r="AY42" s="1375" t="str">
        <f>IF('躯体天井高(住戸別)'!M13="","",'躯体天井高(住戸別)'!M13)</f>
        <v/>
      </c>
      <c r="AZ42" s="1376"/>
      <c r="BA42" s="1377" t="str">
        <f>IF('躯体天井高(住戸別)'!U13="","",'躯体天井高(住戸別)'!U13)</f>
        <v/>
      </c>
      <c r="BB42" s="1378"/>
      <c r="BC42" s="1379"/>
      <c r="BD42" s="1380" t="str">
        <f>IF('躯体天井高(住戸別)'!T13="","",'躯体天井高(住戸別)'!T13)</f>
        <v/>
      </c>
      <c r="BE42" s="1381"/>
      <c r="BF42" s="363"/>
      <c r="BG42" s="1177" t="str">
        <f>IF('躯体天井高(住戸別)'!Y13="","",'躯体天井高(住戸別)'!Y13)</f>
        <v/>
      </c>
      <c r="BH42" s="1375" t="str">
        <f>IF('躯体天井高(住戸別)'!AG13="","",'躯体天井高(住戸別)'!AG13)</f>
        <v/>
      </c>
      <c r="BI42" s="1376"/>
      <c r="BJ42" s="1377" t="str">
        <f>IF('躯体天井高(住戸別)'!AO13="","",'躯体天井高(住戸別)'!AO13)</f>
        <v/>
      </c>
      <c r="BK42" s="1378"/>
      <c r="BL42" s="1379"/>
      <c r="BM42" s="1380" t="str">
        <f>IF('躯体天井高(住戸別)'!AN13="","",'躯体天井高(住戸別)'!AN13)</f>
        <v/>
      </c>
      <c r="BN42" s="1381"/>
      <c r="BO42" s="1380" t="str" cm="1">
        <f t="array" ref="BO42">IF(AY42="","",_xlfn.IFS(AND('躯体天井高(住戸別)'!V13="□",'躯体天井高(住戸別)'!W13="□"),"なし",AND('躯体天井高(住戸別)'!W13="■",'躯体天井高(住戸別)'!V13="□"),"柱",AND('躯体天井高(住戸別)'!V13="■",'躯体天井高(住戸別)'!W13="□"),"壁",AND('躯体天井高(住戸別)'!V13="■",'躯体天井高(住戸別)'!W13="■"),"壁柱"))</f>
        <v/>
      </c>
      <c r="BP42" s="1385"/>
      <c r="BQ42" s="1350"/>
      <c r="BR42" s="1351"/>
      <c r="BS42" s="1351"/>
      <c r="BT42" s="1351"/>
      <c r="BU42" s="397"/>
      <c r="BV42" s="398"/>
      <c r="BW42" s="382"/>
      <c r="BX42" s="363"/>
      <c r="BY42" s="1352"/>
      <c r="BZ42" s="1353"/>
      <c r="CA42" s="1352"/>
      <c r="CB42" s="1353"/>
      <c r="CC42" s="382"/>
      <c r="CD42" s="363"/>
      <c r="CE42" s="1354"/>
      <c r="CF42" s="1355"/>
      <c r="CG42" s="1356"/>
      <c r="CH42" s="1361"/>
      <c r="CI42" s="1360"/>
      <c r="CJ42" s="1355"/>
      <c r="CK42" s="1360"/>
      <c r="CL42" s="363" t="s">
        <v>71</v>
      </c>
      <c r="CM42" s="363" t="s">
        <v>71</v>
      </c>
      <c r="CN42" s="363" t="s">
        <v>71</v>
      </c>
      <c r="CO42" s="363"/>
      <c r="CP42" s="363"/>
      <c r="CQ42" s="363" t="s">
        <v>71</v>
      </c>
      <c r="CR42" s="363" t="s">
        <v>71</v>
      </c>
      <c r="CS42" s="1357"/>
      <c r="CT42" s="1358"/>
      <c r="CU42" s="1359"/>
      <c r="CV42" s="363" t="s">
        <v>71</v>
      </c>
      <c r="CW42" s="363" t="s">
        <v>71</v>
      </c>
      <c r="CX42" s="363" t="s">
        <v>71</v>
      </c>
      <c r="CY42" s="363" t="s">
        <v>71</v>
      </c>
      <c r="CZ42" s="363" t="s">
        <v>71</v>
      </c>
      <c r="DA42" s="363" t="s">
        <v>71</v>
      </c>
      <c r="DB42" s="363" t="s">
        <v>71</v>
      </c>
      <c r="DC42" s="363" t="s">
        <v>71</v>
      </c>
      <c r="DD42" s="363" t="s">
        <v>71</v>
      </c>
      <c r="DE42" s="363" t="s">
        <v>71</v>
      </c>
      <c r="DF42" s="363" t="s">
        <v>71</v>
      </c>
      <c r="DG42" s="363" t="s">
        <v>71</v>
      </c>
      <c r="DH42" s="575" t="str">
        <f>IF($B42="","",_xlfn.XLOOKUP($B42,光・視環境!$S$2:$S$113,光・視環境!$Y$2:$Y$113,"",0,1))</f>
        <v/>
      </c>
      <c r="DI42" s="576" t="str">
        <f>IF($B42="","",_xlfn.XLOOKUP($B42,光・視環境!$S$2:$S$113,光・視環境!$T$2:$T$113,"",0,1))</f>
        <v/>
      </c>
      <c r="DJ42" s="576" t="str">
        <f>IF($B42="","",_xlfn.XLOOKUP($B42,光・視環境!$S$2:$S$113,光・視環境!$U$2:$U$113,"",0,1))</f>
        <v/>
      </c>
      <c r="DK42" s="576" t="str">
        <f>IF($B42="","",_xlfn.XLOOKUP($B42,光・視環境!$S$2:$S$113,光・視環境!$V$2:$V$113,"",0,1))</f>
        <v/>
      </c>
      <c r="DL42" s="576" t="str">
        <f>IF($B42="","",_xlfn.XLOOKUP($B42,光・視環境!$S$2:$S$113,光・視環境!$W$2:$W$113,"",0,1))</f>
        <v/>
      </c>
      <c r="DM42" s="577" t="str">
        <f>IF($B42="","",_xlfn.XLOOKUP($B42,光・視環境!$S$2:$S$113,光・視環境!$X$2:$X$113,"",0,1))</f>
        <v/>
      </c>
      <c r="DN42" s="1382"/>
      <c r="DO42" s="1383"/>
      <c r="DP42" s="1383"/>
      <c r="DQ42" s="1384"/>
      <c r="DR42" s="372"/>
      <c r="DS42" s="372"/>
      <c r="DT42" s="372"/>
      <c r="DU42" s="372"/>
      <c r="DV42" s="372"/>
      <c r="DW42" s="372"/>
      <c r="DX42" s="372"/>
      <c r="DY42" s="372"/>
      <c r="DZ42" s="1382"/>
      <c r="EA42" s="1383"/>
      <c r="EB42" s="1383"/>
      <c r="EC42" s="1384"/>
      <c r="ED42" s="372"/>
      <c r="EE42" s="372"/>
      <c r="EF42" s="372"/>
      <c r="EG42" s="372"/>
      <c r="EH42" s="372"/>
      <c r="EI42" s="372"/>
      <c r="EJ42" s="372"/>
      <c r="EK42" s="372"/>
      <c r="EL42" s="372"/>
      <c r="EM42" s="372"/>
      <c r="EN42" s="372"/>
      <c r="EO42" s="372"/>
      <c r="EP42" s="372"/>
      <c r="EQ42" s="375"/>
      <c r="ER42" s="372"/>
      <c r="ES42" s="364" t="s">
        <v>71</v>
      </c>
      <c r="ET42" s="372"/>
      <c r="EU42" s="481" t="str">
        <f t="shared" si="1"/>
        <v/>
      </c>
      <c r="EV42" s="1357"/>
      <c r="EW42" s="1359"/>
      <c r="EX42" s="1357"/>
      <c r="EY42" s="1359"/>
      <c r="EZ42" s="1357"/>
      <c r="FA42" s="1359"/>
      <c r="FB42" s="1357"/>
      <c r="FC42" s="1359"/>
      <c r="FD42" s="364" t="s">
        <v>71</v>
      </c>
      <c r="FE42" s="372"/>
      <c r="FF42" s="481" t="str">
        <f t="shared" si="2"/>
        <v/>
      </c>
      <c r="FG42" s="1357"/>
      <c r="FH42" s="1359"/>
      <c r="FI42" s="1357"/>
      <c r="FJ42" s="1359"/>
      <c r="FK42" s="1357"/>
      <c r="FL42" s="1359"/>
      <c r="FM42" s="1357"/>
      <c r="FN42" s="1359"/>
      <c r="FO42" s="364" t="s">
        <v>71</v>
      </c>
      <c r="FP42" s="372"/>
      <c r="FQ42" s="481" t="str">
        <f t="shared" si="3"/>
        <v/>
      </c>
      <c r="FR42" s="1357"/>
      <c r="FS42" s="1359"/>
      <c r="FT42" s="1357"/>
      <c r="FU42" s="1359"/>
      <c r="FV42" s="1357"/>
      <c r="FW42" s="1359"/>
      <c r="FX42" s="1357"/>
      <c r="FY42" s="1359"/>
      <c r="FZ42" s="364" t="s">
        <v>71</v>
      </c>
      <c r="GA42" s="372"/>
      <c r="GB42" s="481" t="str">
        <f t="shared" si="4"/>
        <v/>
      </c>
      <c r="GC42" s="1357"/>
      <c r="GD42" s="1359"/>
      <c r="GE42" s="1357"/>
      <c r="GF42" s="1359"/>
      <c r="GG42" s="1357"/>
      <c r="GH42" s="1359"/>
      <c r="GI42" s="1357"/>
      <c r="GJ42" s="1359"/>
      <c r="GU42" s="374" t="str">
        <f t="shared" si="18"/>
        <v/>
      </c>
      <c r="GV42" s="386" t="str">
        <f t="shared" si="24"/>
        <v/>
      </c>
      <c r="GW42" s="377" t="str">
        <f t="shared" si="19"/>
        <v/>
      </c>
      <c r="GX42" s="378" t="str">
        <f t="shared" si="25"/>
        <v/>
      </c>
      <c r="GY42" s="379" t="str">
        <f t="shared" si="20"/>
        <v/>
      </c>
      <c r="GZ42" s="380">
        <v>1</v>
      </c>
      <c r="HA42" s="376" t="str">
        <f t="shared" si="21"/>
        <v/>
      </c>
      <c r="HB42" s="380" t="str">
        <f t="shared" si="5"/>
        <v/>
      </c>
      <c r="HC42" s="381" t="str">
        <f t="shared" si="6"/>
        <v/>
      </c>
      <c r="HD42" s="383" t="str">
        <f t="shared" si="7"/>
        <v/>
      </c>
      <c r="HE42" s="381" t="str">
        <f t="shared" si="26"/>
        <v/>
      </c>
      <c r="HF42" s="380" t="str">
        <f t="shared" si="8"/>
        <v/>
      </c>
      <c r="HG42" s="576" t="str">
        <f>IF($B42="","",_xlfn.XLOOKUP($B42,光・視環境!$S$2:$S$113,光・視環境!$Y$2:$Y$113,,0,1))</f>
        <v/>
      </c>
      <c r="HH42" s="362" t="str">
        <f t="shared" si="27"/>
        <v/>
      </c>
      <c r="HI42" s="384" t="str">
        <f t="shared" si="28"/>
        <v/>
      </c>
      <c r="HJ42" s="384" t="str">
        <f t="shared" si="29"/>
        <v/>
      </c>
      <c r="HK42" s="384" t="str">
        <f t="shared" si="30"/>
        <v/>
      </c>
      <c r="HL42" s="384" t="str">
        <f t="shared" si="31"/>
        <v/>
      </c>
      <c r="HM42" s="384" t="str">
        <f t="shared" si="32"/>
        <v/>
      </c>
      <c r="HN42" s="384" t="str">
        <f t="shared" si="33"/>
        <v/>
      </c>
      <c r="HO42" s="384" t="str">
        <f t="shared" si="34"/>
        <v/>
      </c>
      <c r="HP42" s="384" t="str">
        <f t="shared" si="35"/>
        <v/>
      </c>
      <c r="HQ42" s="384" t="str">
        <f t="shared" si="36"/>
        <v/>
      </c>
      <c r="HR42" s="384" t="str">
        <f t="shared" si="37"/>
        <v/>
      </c>
      <c r="HS42" s="384" t="str">
        <f t="shared" si="38"/>
        <v/>
      </c>
      <c r="HT42" s="384" t="str">
        <f t="shared" si="39"/>
        <v/>
      </c>
      <c r="HU42" s="352" t="str">
        <f t="shared" si="10"/>
        <v/>
      </c>
      <c r="HV42" s="384" t="str">
        <f t="shared" si="11"/>
        <v/>
      </c>
      <c r="HW42" s="384" t="str">
        <f t="shared" si="12"/>
        <v/>
      </c>
      <c r="HX42" s="384" t="str">
        <f t="shared" si="13"/>
        <v/>
      </c>
      <c r="HY42" s="384" t="str">
        <f t="shared" si="14"/>
        <v/>
      </c>
      <c r="HZ42" s="352" t="str">
        <f t="shared" si="15"/>
        <v/>
      </c>
      <c r="IA42" s="365" t="str">
        <f t="shared" si="40"/>
        <v/>
      </c>
      <c r="IB42" s="386" t="str">
        <f t="shared" si="16"/>
        <v/>
      </c>
      <c r="IC42" s="380" t="str">
        <f t="shared" si="41"/>
        <v/>
      </c>
      <c r="ID42" s="387" t="str">
        <f>IF(OR(IE42=1,IF42=1,IG42=1,IH42=1),1,"")</f>
        <v/>
      </c>
      <c r="IE42" s="378" t="str">
        <f t="shared" si="42"/>
        <v/>
      </c>
      <c r="IF42" s="381" t="str">
        <f t="shared" si="43"/>
        <v/>
      </c>
      <c r="IG42" s="381" t="str">
        <f t="shared" si="44"/>
        <v/>
      </c>
      <c r="IH42" s="388" t="str">
        <f t="shared" si="45"/>
        <v/>
      </c>
    </row>
    <row r="43" spans="1:260" ht="23.1" customHeight="1">
      <c r="A43" s="373">
        <f t="shared" si="0"/>
        <v>9</v>
      </c>
      <c r="B43" s="1362"/>
      <c r="C43" s="1363"/>
      <c r="D43" s="1364" t="str">
        <f t="shared" ref="D43:D46" si="47">IF(B43="","",B43)</f>
        <v/>
      </c>
      <c r="E43" s="1365"/>
      <c r="F43" s="1362"/>
      <c r="G43" s="1363"/>
      <c r="H43" s="1362"/>
      <c r="I43" s="1363"/>
      <c r="J43" s="1366"/>
      <c r="K43" s="1367"/>
      <c r="L43" s="1367"/>
      <c r="M43" s="1367"/>
      <c r="N43" s="1367"/>
      <c r="O43" s="1367"/>
      <c r="P43" s="1368" t="str">
        <f t="shared" si="23"/>
        <v/>
      </c>
      <c r="Q43" s="1368"/>
      <c r="R43" s="352"/>
      <c r="S43" s="352"/>
      <c r="T43" s="352"/>
      <c r="U43" s="352"/>
      <c r="V43" s="1369"/>
      <c r="W43" s="1369"/>
      <c r="X43" s="1370"/>
      <c r="Y43" s="375"/>
      <c r="Z43" s="372"/>
      <c r="AA43" s="363" t="s">
        <v>71</v>
      </c>
      <c r="AB43" s="1371"/>
      <c r="AC43" s="1372"/>
      <c r="AD43" s="1372"/>
      <c r="AE43" s="1372"/>
      <c r="AF43" s="1373"/>
      <c r="AG43" s="1371"/>
      <c r="AH43" s="1372"/>
      <c r="AI43" s="1373"/>
      <c r="AJ43" s="363"/>
      <c r="AK43" s="363" t="s">
        <v>71</v>
      </c>
      <c r="AL43" s="363" t="s">
        <v>71</v>
      </c>
      <c r="AM43" s="363" t="s">
        <v>71</v>
      </c>
      <c r="AN43" s="363" t="s">
        <v>71</v>
      </c>
      <c r="AO43" s="1374"/>
      <c r="AP43" s="1374"/>
      <c r="AQ43" s="363"/>
      <c r="AR43" s="1374"/>
      <c r="AS43" s="1374"/>
      <c r="AT43" s="385"/>
      <c r="AU43" s="364"/>
      <c r="AV43" s="363" t="s">
        <v>71</v>
      </c>
      <c r="AW43" s="363"/>
      <c r="AX43" s="480" t="str">
        <f t="shared" ref="AX43:AX74" si="48">IF(HA43=1,IF(F43="","",F43),"")</f>
        <v/>
      </c>
      <c r="AY43" s="1375" t="str">
        <f>IF('躯体天井高(住戸別)'!M14="","",'躯体天井高(住戸別)'!M14)</f>
        <v/>
      </c>
      <c r="AZ43" s="1376"/>
      <c r="BA43" s="1377" t="str">
        <f>IF('躯体天井高(住戸別)'!U14="","",'躯体天井高(住戸別)'!U14)</f>
        <v/>
      </c>
      <c r="BB43" s="1378"/>
      <c r="BC43" s="1379"/>
      <c r="BD43" s="1380" t="str">
        <f>IF('躯体天井高(住戸別)'!T14="","",'躯体天井高(住戸別)'!T14)</f>
        <v/>
      </c>
      <c r="BE43" s="1381"/>
      <c r="BF43" s="363"/>
      <c r="BG43" s="1177" t="str">
        <f>IF('躯体天井高(住戸別)'!Y14="","",'躯体天井高(住戸別)'!Y14)</f>
        <v/>
      </c>
      <c r="BH43" s="1375" t="str">
        <f>IF('躯体天井高(住戸別)'!AG14="","",'躯体天井高(住戸別)'!AG14)</f>
        <v/>
      </c>
      <c r="BI43" s="1376"/>
      <c r="BJ43" s="1377" t="str">
        <f>IF('躯体天井高(住戸別)'!AO14="","",'躯体天井高(住戸別)'!AO14)</f>
        <v/>
      </c>
      <c r="BK43" s="1378"/>
      <c r="BL43" s="1379"/>
      <c r="BM43" s="1380" t="str">
        <f>IF('躯体天井高(住戸別)'!AN14="","",'躯体天井高(住戸別)'!AN14)</f>
        <v/>
      </c>
      <c r="BN43" s="1381"/>
      <c r="BO43" s="1380" t="str" cm="1">
        <f t="array" ref="BO43">IF(AY43="","",_xlfn.IFS(AND('躯体天井高(住戸別)'!V14="□",'躯体天井高(住戸別)'!W14="□"),"なし",AND('躯体天井高(住戸別)'!W14="■",'躯体天井高(住戸別)'!V14="□"),"柱",AND('躯体天井高(住戸別)'!V14="■",'躯体天井高(住戸別)'!W14="□"),"壁",AND('躯体天井高(住戸別)'!V14="■",'躯体天井高(住戸別)'!W14="■"),"壁柱"))</f>
        <v/>
      </c>
      <c r="BP43" s="1385"/>
      <c r="BQ43" s="1350"/>
      <c r="BR43" s="1351"/>
      <c r="BS43" s="1351"/>
      <c r="BT43" s="1351"/>
      <c r="BU43" s="397"/>
      <c r="BV43" s="398"/>
      <c r="BW43" s="382"/>
      <c r="BX43" s="363"/>
      <c r="BY43" s="1352"/>
      <c r="BZ43" s="1353"/>
      <c r="CA43" s="1352"/>
      <c r="CB43" s="1353"/>
      <c r="CC43" s="382"/>
      <c r="CD43" s="363"/>
      <c r="CE43" s="1354"/>
      <c r="CF43" s="1355"/>
      <c r="CG43" s="1356"/>
      <c r="CH43" s="1361"/>
      <c r="CI43" s="1360"/>
      <c r="CJ43" s="1355"/>
      <c r="CK43" s="1360"/>
      <c r="CL43" s="363" t="s">
        <v>71</v>
      </c>
      <c r="CM43" s="363" t="s">
        <v>71</v>
      </c>
      <c r="CN43" s="363" t="s">
        <v>71</v>
      </c>
      <c r="CO43" s="363"/>
      <c r="CP43" s="363"/>
      <c r="CQ43" s="363" t="s">
        <v>71</v>
      </c>
      <c r="CR43" s="363" t="s">
        <v>71</v>
      </c>
      <c r="CS43" s="1357"/>
      <c r="CT43" s="1358"/>
      <c r="CU43" s="1359"/>
      <c r="CV43" s="363" t="s">
        <v>71</v>
      </c>
      <c r="CW43" s="363" t="s">
        <v>71</v>
      </c>
      <c r="CX43" s="363" t="s">
        <v>71</v>
      </c>
      <c r="CY43" s="363" t="s">
        <v>71</v>
      </c>
      <c r="CZ43" s="363" t="s">
        <v>71</v>
      </c>
      <c r="DA43" s="363" t="s">
        <v>71</v>
      </c>
      <c r="DB43" s="363" t="s">
        <v>71</v>
      </c>
      <c r="DC43" s="363" t="s">
        <v>71</v>
      </c>
      <c r="DD43" s="363" t="s">
        <v>71</v>
      </c>
      <c r="DE43" s="363" t="s">
        <v>71</v>
      </c>
      <c r="DF43" s="363" t="s">
        <v>71</v>
      </c>
      <c r="DG43" s="363" t="s">
        <v>71</v>
      </c>
      <c r="DH43" s="575" t="str">
        <f>IF($B43="","",_xlfn.XLOOKUP($B43,光・視環境!$S$2:$S$113,光・視環境!$Y$2:$Y$113,"",0,1))</f>
        <v/>
      </c>
      <c r="DI43" s="576" t="str">
        <f>IF($B43="","",_xlfn.XLOOKUP($B43,光・視環境!$S$2:$S$113,光・視環境!$T$2:$T$113,"",0,1))</f>
        <v/>
      </c>
      <c r="DJ43" s="576" t="str">
        <f>IF($B43="","",_xlfn.XLOOKUP($B43,光・視環境!$S$2:$S$113,光・視環境!$U$2:$U$113,"",0,1))</f>
        <v/>
      </c>
      <c r="DK43" s="576" t="str">
        <f>IF($B43="","",_xlfn.XLOOKUP($B43,光・視環境!$S$2:$S$113,光・視環境!$V$2:$V$113,"",0,1))</f>
        <v/>
      </c>
      <c r="DL43" s="576" t="str">
        <f>IF($B43="","",_xlfn.XLOOKUP($B43,光・視環境!$S$2:$S$113,光・視環境!$W$2:$W$113,"",0,1))</f>
        <v/>
      </c>
      <c r="DM43" s="577" t="str">
        <f>IF($B43="","",_xlfn.XLOOKUP($B43,光・視環境!$S$2:$S$113,光・視環境!$X$2:$X$113,"",0,1))</f>
        <v/>
      </c>
      <c r="DN43" s="1382"/>
      <c r="DO43" s="1383"/>
      <c r="DP43" s="1383"/>
      <c r="DQ43" s="1384"/>
      <c r="DR43" s="372"/>
      <c r="DS43" s="372"/>
      <c r="DT43" s="372"/>
      <c r="DU43" s="372"/>
      <c r="DV43" s="372"/>
      <c r="DW43" s="372"/>
      <c r="DX43" s="372"/>
      <c r="DY43" s="372"/>
      <c r="DZ43" s="1382"/>
      <c r="EA43" s="1383"/>
      <c r="EB43" s="1383"/>
      <c r="EC43" s="1384"/>
      <c r="ED43" s="372"/>
      <c r="EE43" s="372"/>
      <c r="EF43" s="372"/>
      <c r="EG43" s="372"/>
      <c r="EH43" s="372"/>
      <c r="EI43" s="372"/>
      <c r="EJ43" s="372"/>
      <c r="EK43" s="372"/>
      <c r="EL43" s="372"/>
      <c r="EM43" s="372"/>
      <c r="EN43" s="372"/>
      <c r="EO43" s="372"/>
      <c r="EP43" s="372"/>
      <c r="EQ43" s="375"/>
      <c r="ER43" s="372"/>
      <c r="ES43" s="364" t="s">
        <v>71</v>
      </c>
      <c r="ET43" s="372"/>
      <c r="EU43" s="481" t="str">
        <f t="shared" si="1"/>
        <v/>
      </c>
      <c r="EV43" s="1357"/>
      <c r="EW43" s="1359"/>
      <c r="EX43" s="1357"/>
      <c r="EY43" s="1359"/>
      <c r="EZ43" s="1357"/>
      <c r="FA43" s="1359"/>
      <c r="FB43" s="1357"/>
      <c r="FC43" s="1359"/>
      <c r="FD43" s="364" t="s">
        <v>71</v>
      </c>
      <c r="FE43" s="372"/>
      <c r="FF43" s="481" t="str">
        <f t="shared" si="2"/>
        <v/>
      </c>
      <c r="FG43" s="1357"/>
      <c r="FH43" s="1359"/>
      <c r="FI43" s="1357"/>
      <c r="FJ43" s="1359"/>
      <c r="FK43" s="1357"/>
      <c r="FL43" s="1359"/>
      <c r="FM43" s="1357"/>
      <c r="FN43" s="1359"/>
      <c r="FO43" s="364" t="s">
        <v>71</v>
      </c>
      <c r="FP43" s="372"/>
      <c r="FQ43" s="481" t="str">
        <f t="shared" si="3"/>
        <v/>
      </c>
      <c r="FR43" s="1357"/>
      <c r="FS43" s="1359"/>
      <c r="FT43" s="1357"/>
      <c r="FU43" s="1359"/>
      <c r="FV43" s="1357"/>
      <c r="FW43" s="1359"/>
      <c r="FX43" s="1357"/>
      <c r="FY43" s="1359"/>
      <c r="FZ43" s="364" t="s">
        <v>71</v>
      </c>
      <c r="GA43" s="372"/>
      <c r="GB43" s="481" t="str">
        <f t="shared" si="4"/>
        <v/>
      </c>
      <c r="GC43" s="1357"/>
      <c r="GD43" s="1359"/>
      <c r="GE43" s="1357"/>
      <c r="GF43" s="1359"/>
      <c r="GG43" s="1357"/>
      <c r="GH43" s="1359"/>
      <c r="GI43" s="1357"/>
      <c r="GJ43" s="1359"/>
      <c r="GU43" s="374" t="str">
        <f t="shared" si="18"/>
        <v/>
      </c>
      <c r="GV43" s="386" t="str">
        <f t="shared" si="24"/>
        <v/>
      </c>
      <c r="GW43" s="377" t="str">
        <f t="shared" si="19"/>
        <v/>
      </c>
      <c r="GX43" s="378" t="str">
        <f t="shared" si="25"/>
        <v/>
      </c>
      <c r="GY43" s="379" t="str">
        <f t="shared" si="20"/>
        <v/>
      </c>
      <c r="GZ43" s="380">
        <v>1</v>
      </c>
      <c r="HA43" s="376" t="str">
        <f t="shared" si="21"/>
        <v/>
      </c>
      <c r="HB43" s="380" t="str">
        <f t="shared" si="5"/>
        <v/>
      </c>
      <c r="HC43" s="381" t="str">
        <f t="shared" si="6"/>
        <v/>
      </c>
      <c r="HD43" s="383" t="str">
        <f t="shared" si="7"/>
        <v/>
      </c>
      <c r="HE43" s="381" t="str">
        <f t="shared" si="26"/>
        <v/>
      </c>
      <c r="HF43" s="380" t="str">
        <f t="shared" si="8"/>
        <v/>
      </c>
      <c r="HG43" s="576" t="str">
        <f>IF($B43="","",_xlfn.XLOOKUP($B43,光・視環境!$S$2:$S$113,光・視環境!$Y$2:$Y$113,,0,1))</f>
        <v/>
      </c>
      <c r="HH43" s="362" t="str">
        <f t="shared" si="27"/>
        <v/>
      </c>
      <c r="HI43" s="384" t="str">
        <f t="shared" si="28"/>
        <v/>
      </c>
      <c r="HJ43" s="384" t="str">
        <f t="shared" si="29"/>
        <v/>
      </c>
      <c r="HK43" s="384" t="str">
        <f t="shared" si="30"/>
        <v/>
      </c>
      <c r="HL43" s="384" t="str">
        <f t="shared" si="31"/>
        <v/>
      </c>
      <c r="HM43" s="384" t="str">
        <f t="shared" si="32"/>
        <v/>
      </c>
      <c r="HN43" s="384" t="str">
        <f t="shared" si="33"/>
        <v/>
      </c>
      <c r="HO43" s="384" t="str">
        <f t="shared" si="34"/>
        <v/>
      </c>
      <c r="HP43" s="384" t="str">
        <f t="shared" si="35"/>
        <v/>
      </c>
      <c r="HQ43" s="384" t="str">
        <f t="shared" si="36"/>
        <v/>
      </c>
      <c r="HR43" s="384" t="str">
        <f t="shared" si="37"/>
        <v/>
      </c>
      <c r="HS43" s="384" t="str">
        <f t="shared" si="38"/>
        <v/>
      </c>
      <c r="HT43" s="384" t="str">
        <f t="shared" si="39"/>
        <v/>
      </c>
      <c r="HU43" s="352" t="str">
        <f t="shared" si="10"/>
        <v/>
      </c>
      <c r="HV43" s="384" t="str">
        <f t="shared" si="11"/>
        <v/>
      </c>
      <c r="HW43" s="384" t="str">
        <f t="shared" si="12"/>
        <v/>
      </c>
      <c r="HX43" s="384" t="str">
        <f t="shared" si="13"/>
        <v/>
      </c>
      <c r="HY43" s="384" t="str">
        <f t="shared" si="14"/>
        <v/>
      </c>
      <c r="HZ43" s="352" t="str">
        <f t="shared" si="15"/>
        <v/>
      </c>
      <c r="IA43" s="365" t="str">
        <f t="shared" si="40"/>
        <v/>
      </c>
      <c r="IB43" s="386" t="str">
        <f t="shared" si="16"/>
        <v/>
      </c>
      <c r="IC43" s="380" t="str">
        <f t="shared" si="41"/>
        <v/>
      </c>
      <c r="ID43" s="387" t="str">
        <f t="shared" ref="ID43:ID46" si="49">IF(OR(IE43=1,IF43=1,IG43=1,IH43=1),1,"")</f>
        <v/>
      </c>
      <c r="IE43" s="378" t="str">
        <f t="shared" si="42"/>
        <v/>
      </c>
      <c r="IF43" s="381" t="str">
        <f t="shared" si="43"/>
        <v/>
      </c>
      <c r="IG43" s="381" t="str">
        <f t="shared" si="44"/>
        <v/>
      </c>
      <c r="IH43" s="388" t="str">
        <f t="shared" si="45"/>
        <v/>
      </c>
    </row>
    <row r="44" spans="1:260" ht="23.1" customHeight="1">
      <c r="A44" s="373">
        <f t="shared" si="0"/>
        <v>10</v>
      </c>
      <c r="B44" s="1362"/>
      <c r="C44" s="1363"/>
      <c r="D44" s="1364" t="str">
        <f t="shared" si="47"/>
        <v/>
      </c>
      <c r="E44" s="1365"/>
      <c r="F44" s="1362"/>
      <c r="G44" s="1363"/>
      <c r="H44" s="1362"/>
      <c r="I44" s="1363"/>
      <c r="J44" s="1366"/>
      <c r="K44" s="1367"/>
      <c r="L44" s="1367"/>
      <c r="M44" s="1367"/>
      <c r="N44" s="1367"/>
      <c r="O44" s="1367"/>
      <c r="P44" s="1368" t="str">
        <f t="shared" ref="P44:P64" si="50">IF(B44="","",L44+N44)</f>
        <v/>
      </c>
      <c r="Q44" s="1368"/>
      <c r="R44" s="352"/>
      <c r="S44" s="352"/>
      <c r="T44" s="352"/>
      <c r="U44" s="352"/>
      <c r="V44" s="1369"/>
      <c r="W44" s="1369"/>
      <c r="X44" s="1370"/>
      <c r="Y44" s="375"/>
      <c r="Z44" s="372"/>
      <c r="AA44" s="363" t="s">
        <v>71</v>
      </c>
      <c r="AB44" s="1371"/>
      <c r="AC44" s="1372"/>
      <c r="AD44" s="1372"/>
      <c r="AE44" s="1372"/>
      <c r="AF44" s="1373"/>
      <c r="AG44" s="1371"/>
      <c r="AH44" s="1372"/>
      <c r="AI44" s="1373"/>
      <c r="AJ44" s="363"/>
      <c r="AK44" s="363" t="s">
        <v>71</v>
      </c>
      <c r="AL44" s="363" t="s">
        <v>71</v>
      </c>
      <c r="AM44" s="363" t="s">
        <v>71</v>
      </c>
      <c r="AN44" s="363" t="s">
        <v>71</v>
      </c>
      <c r="AO44" s="1374"/>
      <c r="AP44" s="1374"/>
      <c r="AQ44" s="363"/>
      <c r="AR44" s="1374"/>
      <c r="AS44" s="1374"/>
      <c r="AT44" s="385"/>
      <c r="AU44" s="364"/>
      <c r="AV44" s="363" t="s">
        <v>71</v>
      </c>
      <c r="AW44" s="363"/>
      <c r="AX44" s="480" t="str">
        <f t="shared" si="48"/>
        <v/>
      </c>
      <c r="AY44" s="1375" t="str">
        <f>IF('躯体天井高(住戸別)'!M15="","",'躯体天井高(住戸別)'!M15)</f>
        <v/>
      </c>
      <c r="AZ44" s="1376"/>
      <c r="BA44" s="1377" t="str">
        <f>IF('躯体天井高(住戸別)'!U15="","",'躯体天井高(住戸別)'!U15)</f>
        <v/>
      </c>
      <c r="BB44" s="1378"/>
      <c r="BC44" s="1379"/>
      <c r="BD44" s="1380" t="str">
        <f>IF('躯体天井高(住戸別)'!T15="","",'躯体天井高(住戸別)'!T15)</f>
        <v/>
      </c>
      <c r="BE44" s="1381"/>
      <c r="BF44" s="363"/>
      <c r="BG44" s="480" t="str">
        <f>IF('躯体天井高(住戸別)'!Y15="","",'躯体天井高(住戸別)'!Y15)</f>
        <v/>
      </c>
      <c r="BH44" s="1375" t="str">
        <f>IF('躯体天井高(住戸別)'!AG15="","",'躯体天井高(住戸別)'!AG15)</f>
        <v/>
      </c>
      <c r="BI44" s="1376"/>
      <c r="BJ44" s="1377" t="str">
        <f>IF('躯体天井高(住戸別)'!AO15="","",'躯体天井高(住戸別)'!AO15)</f>
        <v/>
      </c>
      <c r="BK44" s="1378"/>
      <c r="BL44" s="1379"/>
      <c r="BM44" s="1380" t="str">
        <f>IF('躯体天井高(住戸別)'!AN15="","",'躯体天井高(住戸別)'!AN15)</f>
        <v/>
      </c>
      <c r="BN44" s="1381"/>
      <c r="BO44" s="1380" t="str" cm="1">
        <f t="array" ref="BO44">IF(AY44="","",_xlfn.IFS(AND('躯体天井高(住戸別)'!V15="□",'躯体天井高(住戸別)'!W15="□"),"なし",AND('躯体天井高(住戸別)'!W15="■",'躯体天井高(住戸別)'!V15="□"),"柱",AND('躯体天井高(住戸別)'!V15="■",'躯体天井高(住戸別)'!W15="□"),"壁",AND('躯体天井高(住戸別)'!V15="■",'躯体天井高(住戸別)'!W15="■"),"壁柱"))</f>
        <v/>
      </c>
      <c r="BP44" s="1385"/>
      <c r="BQ44" s="1350"/>
      <c r="BR44" s="1351"/>
      <c r="BS44" s="1351"/>
      <c r="BT44" s="1351"/>
      <c r="BU44" s="397"/>
      <c r="BV44" s="398"/>
      <c r="BW44" s="382"/>
      <c r="BX44" s="363"/>
      <c r="BY44" s="1352"/>
      <c r="BZ44" s="1353"/>
      <c r="CA44" s="1352"/>
      <c r="CB44" s="1353"/>
      <c r="CC44" s="382"/>
      <c r="CD44" s="363"/>
      <c r="CE44" s="1354"/>
      <c r="CF44" s="1355"/>
      <c r="CG44" s="1356"/>
      <c r="CH44" s="1361"/>
      <c r="CI44" s="1360"/>
      <c r="CJ44" s="1355"/>
      <c r="CK44" s="1360"/>
      <c r="CL44" s="363" t="s">
        <v>71</v>
      </c>
      <c r="CM44" s="363" t="s">
        <v>71</v>
      </c>
      <c r="CN44" s="363" t="s">
        <v>71</v>
      </c>
      <c r="CO44" s="363"/>
      <c r="CP44" s="363"/>
      <c r="CQ44" s="363" t="s">
        <v>71</v>
      </c>
      <c r="CR44" s="363" t="s">
        <v>71</v>
      </c>
      <c r="CS44" s="1357"/>
      <c r="CT44" s="1358"/>
      <c r="CU44" s="1359"/>
      <c r="CV44" s="363" t="s">
        <v>71</v>
      </c>
      <c r="CW44" s="363" t="s">
        <v>71</v>
      </c>
      <c r="CX44" s="363" t="s">
        <v>71</v>
      </c>
      <c r="CY44" s="363" t="s">
        <v>71</v>
      </c>
      <c r="CZ44" s="363" t="s">
        <v>71</v>
      </c>
      <c r="DA44" s="363" t="s">
        <v>71</v>
      </c>
      <c r="DB44" s="363" t="s">
        <v>71</v>
      </c>
      <c r="DC44" s="363" t="s">
        <v>71</v>
      </c>
      <c r="DD44" s="363" t="s">
        <v>71</v>
      </c>
      <c r="DE44" s="363" t="s">
        <v>71</v>
      </c>
      <c r="DF44" s="363" t="s">
        <v>71</v>
      </c>
      <c r="DG44" s="363" t="s">
        <v>71</v>
      </c>
      <c r="DH44" s="575" t="str">
        <f>IF($B44="","",_xlfn.XLOOKUP($B44,光・視環境!$S$2:$S$113,光・視環境!$Y$2:$Y$113,"",0,1))</f>
        <v/>
      </c>
      <c r="DI44" s="576" t="str">
        <f>IF($B44="","",_xlfn.XLOOKUP($B44,光・視環境!$S$2:$S$113,光・視環境!$T$2:$T$113,"",0,1))</f>
        <v/>
      </c>
      <c r="DJ44" s="576" t="str">
        <f>IF($B44="","",_xlfn.XLOOKUP($B44,光・視環境!$S$2:$S$113,光・視環境!$U$2:$U$113,"",0,1))</f>
        <v/>
      </c>
      <c r="DK44" s="576" t="str">
        <f>IF($B44="","",_xlfn.XLOOKUP($B44,光・視環境!$S$2:$S$113,光・視環境!$V$2:$V$113,"",0,1))</f>
        <v/>
      </c>
      <c r="DL44" s="576" t="str">
        <f>IF($B44="","",_xlfn.XLOOKUP($B44,光・視環境!$S$2:$S$113,光・視環境!$W$2:$W$113,"",0,1))</f>
        <v/>
      </c>
      <c r="DM44" s="577" t="str">
        <f>IF($B44="","",_xlfn.XLOOKUP($B44,光・視環境!$S$2:$S$113,光・視環境!$X$2:$X$113,"",0,1))</f>
        <v/>
      </c>
      <c r="DN44" s="1382"/>
      <c r="DO44" s="1383"/>
      <c r="DP44" s="1383"/>
      <c r="DQ44" s="1384"/>
      <c r="DR44" s="372"/>
      <c r="DS44" s="372"/>
      <c r="DT44" s="372"/>
      <c r="DU44" s="372"/>
      <c r="DV44" s="372"/>
      <c r="DW44" s="372"/>
      <c r="DX44" s="372"/>
      <c r="DY44" s="372"/>
      <c r="DZ44" s="1382"/>
      <c r="EA44" s="1383"/>
      <c r="EB44" s="1383"/>
      <c r="EC44" s="1384"/>
      <c r="ED44" s="372"/>
      <c r="EE44" s="372"/>
      <c r="EF44" s="372"/>
      <c r="EG44" s="372"/>
      <c r="EH44" s="372"/>
      <c r="EI44" s="372"/>
      <c r="EJ44" s="372"/>
      <c r="EK44" s="372"/>
      <c r="EL44" s="372"/>
      <c r="EM44" s="372"/>
      <c r="EN44" s="372"/>
      <c r="EO44" s="372"/>
      <c r="EP44" s="372"/>
      <c r="EQ44" s="375"/>
      <c r="ER44" s="372"/>
      <c r="ES44" s="364" t="s">
        <v>71</v>
      </c>
      <c r="ET44" s="372"/>
      <c r="EU44" s="481" t="str">
        <f t="shared" si="1"/>
        <v/>
      </c>
      <c r="EV44" s="1357"/>
      <c r="EW44" s="1359"/>
      <c r="EX44" s="1357"/>
      <c r="EY44" s="1359"/>
      <c r="EZ44" s="1357"/>
      <c r="FA44" s="1359"/>
      <c r="FB44" s="1357"/>
      <c r="FC44" s="1359"/>
      <c r="FD44" s="364" t="s">
        <v>71</v>
      </c>
      <c r="FE44" s="372"/>
      <c r="FF44" s="481" t="str">
        <f t="shared" si="2"/>
        <v/>
      </c>
      <c r="FG44" s="1357"/>
      <c r="FH44" s="1359"/>
      <c r="FI44" s="1357"/>
      <c r="FJ44" s="1359"/>
      <c r="FK44" s="1357"/>
      <c r="FL44" s="1359"/>
      <c r="FM44" s="1357"/>
      <c r="FN44" s="1359"/>
      <c r="FO44" s="364" t="s">
        <v>71</v>
      </c>
      <c r="FP44" s="372"/>
      <c r="FQ44" s="481" t="str">
        <f t="shared" si="3"/>
        <v/>
      </c>
      <c r="FR44" s="1357"/>
      <c r="FS44" s="1359"/>
      <c r="FT44" s="1357"/>
      <c r="FU44" s="1359"/>
      <c r="FV44" s="1357"/>
      <c r="FW44" s="1359"/>
      <c r="FX44" s="1357"/>
      <c r="FY44" s="1359"/>
      <c r="FZ44" s="364" t="s">
        <v>71</v>
      </c>
      <c r="GA44" s="372"/>
      <c r="GB44" s="481" t="str">
        <f t="shared" si="4"/>
        <v/>
      </c>
      <c r="GC44" s="1357"/>
      <c r="GD44" s="1359"/>
      <c r="GE44" s="1357"/>
      <c r="GF44" s="1359"/>
      <c r="GG44" s="1357"/>
      <c r="GH44" s="1359"/>
      <c r="GI44" s="1357"/>
      <c r="GJ44" s="1359"/>
      <c r="GU44" s="374" t="str">
        <f t="shared" si="18"/>
        <v/>
      </c>
      <c r="GV44" s="386" t="str">
        <f t="shared" si="24"/>
        <v/>
      </c>
      <c r="GW44" s="377" t="str">
        <f t="shared" si="19"/>
        <v/>
      </c>
      <c r="GX44" s="378" t="str">
        <f t="shared" si="25"/>
        <v/>
      </c>
      <c r="GY44" s="379" t="str">
        <f t="shared" si="20"/>
        <v/>
      </c>
      <c r="GZ44" s="380">
        <v>1</v>
      </c>
      <c r="HA44" s="376" t="str">
        <f t="shared" si="21"/>
        <v/>
      </c>
      <c r="HB44" s="380" t="str">
        <f t="shared" si="5"/>
        <v/>
      </c>
      <c r="HC44" s="381" t="str">
        <f t="shared" si="6"/>
        <v/>
      </c>
      <c r="HD44" s="383" t="str">
        <f t="shared" si="7"/>
        <v/>
      </c>
      <c r="HE44" s="381" t="str">
        <f t="shared" si="26"/>
        <v/>
      </c>
      <c r="HF44" s="380" t="str">
        <f t="shared" si="8"/>
        <v/>
      </c>
      <c r="HG44" s="576" t="str">
        <f>IF($B44="","",_xlfn.XLOOKUP($B44,光・視環境!$S$2:$S$113,光・視環境!$Y$2:$Y$113,,0,1))</f>
        <v/>
      </c>
      <c r="HH44" s="362" t="str">
        <f t="shared" si="27"/>
        <v/>
      </c>
      <c r="HI44" s="384" t="str">
        <f t="shared" si="28"/>
        <v/>
      </c>
      <c r="HJ44" s="384" t="str">
        <f t="shared" si="29"/>
        <v/>
      </c>
      <c r="HK44" s="384" t="str">
        <f t="shared" si="30"/>
        <v/>
      </c>
      <c r="HL44" s="384" t="str">
        <f t="shared" si="31"/>
        <v/>
      </c>
      <c r="HM44" s="384" t="str">
        <f t="shared" si="32"/>
        <v/>
      </c>
      <c r="HN44" s="384" t="str">
        <f t="shared" si="33"/>
        <v/>
      </c>
      <c r="HO44" s="384" t="str">
        <f t="shared" si="34"/>
        <v/>
      </c>
      <c r="HP44" s="384" t="str">
        <f t="shared" si="35"/>
        <v/>
      </c>
      <c r="HQ44" s="384" t="str">
        <f t="shared" si="36"/>
        <v/>
      </c>
      <c r="HR44" s="384" t="str">
        <f t="shared" si="37"/>
        <v/>
      </c>
      <c r="HS44" s="384" t="str">
        <f t="shared" si="38"/>
        <v/>
      </c>
      <c r="HT44" s="384" t="str">
        <f t="shared" si="39"/>
        <v/>
      </c>
      <c r="HU44" s="352" t="str">
        <f t="shared" si="10"/>
        <v/>
      </c>
      <c r="HV44" s="384" t="str">
        <f t="shared" si="11"/>
        <v/>
      </c>
      <c r="HW44" s="384" t="str">
        <f t="shared" si="12"/>
        <v/>
      </c>
      <c r="HX44" s="384" t="str">
        <f t="shared" si="13"/>
        <v/>
      </c>
      <c r="HY44" s="384" t="str">
        <f t="shared" si="14"/>
        <v/>
      </c>
      <c r="HZ44" s="352" t="str">
        <f t="shared" si="15"/>
        <v/>
      </c>
      <c r="IA44" s="365" t="str">
        <f t="shared" si="40"/>
        <v/>
      </c>
      <c r="IB44" s="386" t="str">
        <f t="shared" si="16"/>
        <v/>
      </c>
      <c r="IC44" s="380" t="str">
        <f t="shared" si="41"/>
        <v/>
      </c>
      <c r="ID44" s="387" t="str">
        <f t="shared" si="49"/>
        <v/>
      </c>
      <c r="IE44" s="378" t="str">
        <f t="shared" si="42"/>
        <v/>
      </c>
      <c r="IF44" s="381" t="str">
        <f t="shared" si="43"/>
        <v/>
      </c>
      <c r="IG44" s="381" t="str">
        <f t="shared" si="44"/>
        <v/>
      </c>
      <c r="IH44" s="388" t="str">
        <f t="shared" si="45"/>
        <v/>
      </c>
    </row>
    <row r="45" spans="1:260" ht="23.1" customHeight="1">
      <c r="A45" s="373">
        <f t="shared" si="0"/>
        <v>11</v>
      </c>
      <c r="B45" s="1362"/>
      <c r="C45" s="1363"/>
      <c r="D45" s="1364" t="str">
        <f t="shared" si="47"/>
        <v/>
      </c>
      <c r="E45" s="1365"/>
      <c r="F45" s="1362"/>
      <c r="G45" s="1363"/>
      <c r="H45" s="1362"/>
      <c r="I45" s="1363"/>
      <c r="J45" s="1366"/>
      <c r="K45" s="1367"/>
      <c r="L45" s="1367"/>
      <c r="M45" s="1367"/>
      <c r="N45" s="1367"/>
      <c r="O45" s="1367"/>
      <c r="P45" s="1368" t="str">
        <f t="shared" si="50"/>
        <v/>
      </c>
      <c r="Q45" s="1368"/>
      <c r="R45" s="352"/>
      <c r="S45" s="352"/>
      <c r="T45" s="352"/>
      <c r="U45" s="352"/>
      <c r="V45" s="1369"/>
      <c r="W45" s="1369"/>
      <c r="X45" s="1370"/>
      <c r="Y45" s="375"/>
      <c r="Z45" s="372"/>
      <c r="AA45" s="363" t="s">
        <v>71</v>
      </c>
      <c r="AB45" s="1371"/>
      <c r="AC45" s="1372"/>
      <c r="AD45" s="1372"/>
      <c r="AE45" s="1372"/>
      <c r="AF45" s="1373"/>
      <c r="AG45" s="1371"/>
      <c r="AH45" s="1372"/>
      <c r="AI45" s="1373"/>
      <c r="AJ45" s="363"/>
      <c r="AK45" s="363" t="s">
        <v>71</v>
      </c>
      <c r="AL45" s="363" t="s">
        <v>71</v>
      </c>
      <c r="AM45" s="363" t="s">
        <v>71</v>
      </c>
      <c r="AN45" s="363" t="s">
        <v>71</v>
      </c>
      <c r="AO45" s="1374"/>
      <c r="AP45" s="1374"/>
      <c r="AQ45" s="363"/>
      <c r="AR45" s="1374"/>
      <c r="AS45" s="1374"/>
      <c r="AT45" s="385"/>
      <c r="AU45" s="364"/>
      <c r="AV45" s="363" t="s">
        <v>71</v>
      </c>
      <c r="AW45" s="363"/>
      <c r="AX45" s="480" t="str">
        <f t="shared" si="48"/>
        <v/>
      </c>
      <c r="AY45" s="1375" t="str">
        <f>IF('躯体天井高(住戸別)'!M16="","",'躯体天井高(住戸別)'!M16)</f>
        <v/>
      </c>
      <c r="AZ45" s="1376"/>
      <c r="BA45" s="1377" t="str">
        <f>IF('躯体天井高(住戸別)'!U16="","",'躯体天井高(住戸別)'!U16)</f>
        <v/>
      </c>
      <c r="BB45" s="1378"/>
      <c r="BC45" s="1379"/>
      <c r="BD45" s="1380" t="str">
        <f>IF('躯体天井高(住戸別)'!T16="","",'躯体天井高(住戸別)'!T16)</f>
        <v/>
      </c>
      <c r="BE45" s="1381"/>
      <c r="BF45" s="363"/>
      <c r="BG45" s="480" t="str">
        <f>IF('躯体天井高(住戸別)'!Y16="","",'躯体天井高(住戸別)'!Y16)</f>
        <v/>
      </c>
      <c r="BH45" s="1375" t="str">
        <f>IF('躯体天井高(住戸別)'!AG16="","",'躯体天井高(住戸別)'!AG16)</f>
        <v/>
      </c>
      <c r="BI45" s="1376"/>
      <c r="BJ45" s="1377" t="str">
        <f>IF('躯体天井高(住戸別)'!AO16="","",'躯体天井高(住戸別)'!AO16)</f>
        <v/>
      </c>
      <c r="BK45" s="1378"/>
      <c r="BL45" s="1379"/>
      <c r="BM45" s="1380" t="str">
        <f>IF('躯体天井高(住戸別)'!AN16="","",'躯体天井高(住戸別)'!AN16)</f>
        <v/>
      </c>
      <c r="BN45" s="1381"/>
      <c r="BO45" s="1380" t="str" cm="1">
        <f t="array" ref="BO45">IF(AY45="","",_xlfn.IFS(AND('躯体天井高(住戸別)'!V16="□",'躯体天井高(住戸別)'!W16="□"),"なし",AND('躯体天井高(住戸別)'!W16="■",'躯体天井高(住戸別)'!V16="□"),"柱",AND('躯体天井高(住戸別)'!V16="■",'躯体天井高(住戸別)'!W16="□"),"壁",AND('躯体天井高(住戸別)'!V16="■",'躯体天井高(住戸別)'!W16="■"),"壁柱"))</f>
        <v/>
      </c>
      <c r="BP45" s="1385"/>
      <c r="BQ45" s="1350"/>
      <c r="BR45" s="1351"/>
      <c r="BS45" s="1351"/>
      <c r="BT45" s="1351"/>
      <c r="BU45" s="397"/>
      <c r="BV45" s="398"/>
      <c r="BW45" s="382"/>
      <c r="BX45" s="363"/>
      <c r="BY45" s="1352"/>
      <c r="BZ45" s="1353"/>
      <c r="CA45" s="1352"/>
      <c r="CB45" s="1353"/>
      <c r="CC45" s="382"/>
      <c r="CD45" s="363"/>
      <c r="CE45" s="1354"/>
      <c r="CF45" s="1355"/>
      <c r="CG45" s="1356"/>
      <c r="CH45" s="1361"/>
      <c r="CI45" s="1360"/>
      <c r="CJ45" s="1355"/>
      <c r="CK45" s="1360"/>
      <c r="CL45" s="363" t="s">
        <v>71</v>
      </c>
      <c r="CM45" s="363" t="s">
        <v>71</v>
      </c>
      <c r="CN45" s="363" t="s">
        <v>71</v>
      </c>
      <c r="CO45" s="363"/>
      <c r="CP45" s="363"/>
      <c r="CQ45" s="363" t="s">
        <v>71</v>
      </c>
      <c r="CR45" s="363" t="s">
        <v>71</v>
      </c>
      <c r="CS45" s="1357"/>
      <c r="CT45" s="1358"/>
      <c r="CU45" s="1359"/>
      <c r="CV45" s="363" t="s">
        <v>71</v>
      </c>
      <c r="CW45" s="363" t="s">
        <v>71</v>
      </c>
      <c r="CX45" s="363" t="s">
        <v>71</v>
      </c>
      <c r="CY45" s="363" t="s">
        <v>71</v>
      </c>
      <c r="CZ45" s="363" t="s">
        <v>71</v>
      </c>
      <c r="DA45" s="363" t="s">
        <v>71</v>
      </c>
      <c r="DB45" s="363" t="s">
        <v>71</v>
      </c>
      <c r="DC45" s="363" t="s">
        <v>71</v>
      </c>
      <c r="DD45" s="363" t="s">
        <v>71</v>
      </c>
      <c r="DE45" s="363" t="s">
        <v>71</v>
      </c>
      <c r="DF45" s="363" t="s">
        <v>71</v>
      </c>
      <c r="DG45" s="363" t="s">
        <v>71</v>
      </c>
      <c r="DH45" s="575" t="str">
        <f>IF($B45="","",_xlfn.XLOOKUP($B45,光・視環境!$S$2:$S$113,光・視環境!$Y$2:$Y$113,"",0,1))</f>
        <v/>
      </c>
      <c r="DI45" s="576" t="str">
        <f>IF($B45="","",_xlfn.XLOOKUP($B45,光・視環境!$S$2:$S$113,光・視環境!$T$2:$T$113,"",0,1))</f>
        <v/>
      </c>
      <c r="DJ45" s="576" t="str">
        <f>IF($B45="","",_xlfn.XLOOKUP($B45,光・視環境!$S$2:$S$113,光・視環境!$U$2:$U$113,"",0,1))</f>
        <v/>
      </c>
      <c r="DK45" s="576" t="str">
        <f>IF($B45="","",_xlfn.XLOOKUP($B45,光・視環境!$S$2:$S$113,光・視環境!$V$2:$V$113,"",0,1))</f>
        <v/>
      </c>
      <c r="DL45" s="576" t="str">
        <f>IF($B45="","",_xlfn.XLOOKUP($B45,光・視環境!$S$2:$S$113,光・視環境!$W$2:$W$113,"",0,1))</f>
        <v/>
      </c>
      <c r="DM45" s="577" t="str">
        <f>IF($B45="","",_xlfn.XLOOKUP($B45,光・視環境!$S$2:$S$113,光・視環境!$X$2:$X$113,"",0,1))</f>
        <v/>
      </c>
      <c r="DN45" s="1382"/>
      <c r="DO45" s="1383"/>
      <c r="DP45" s="1383"/>
      <c r="DQ45" s="1384"/>
      <c r="DR45" s="372"/>
      <c r="DS45" s="372"/>
      <c r="DT45" s="372"/>
      <c r="DU45" s="372"/>
      <c r="DV45" s="372"/>
      <c r="DW45" s="372"/>
      <c r="DX45" s="372"/>
      <c r="DY45" s="372"/>
      <c r="DZ45" s="1382"/>
      <c r="EA45" s="1383"/>
      <c r="EB45" s="1383"/>
      <c r="EC45" s="1384"/>
      <c r="ED45" s="372"/>
      <c r="EE45" s="372"/>
      <c r="EF45" s="372"/>
      <c r="EG45" s="372"/>
      <c r="EH45" s="372"/>
      <c r="EI45" s="372"/>
      <c r="EJ45" s="372"/>
      <c r="EK45" s="372"/>
      <c r="EL45" s="372"/>
      <c r="EM45" s="372"/>
      <c r="EN45" s="372"/>
      <c r="EO45" s="372"/>
      <c r="EP45" s="372"/>
      <c r="EQ45" s="375"/>
      <c r="ER45" s="372"/>
      <c r="ES45" s="364" t="s">
        <v>71</v>
      </c>
      <c r="ET45" s="372"/>
      <c r="EU45" s="481" t="str">
        <f t="shared" si="1"/>
        <v/>
      </c>
      <c r="EV45" s="1357"/>
      <c r="EW45" s="1359"/>
      <c r="EX45" s="1357"/>
      <c r="EY45" s="1359"/>
      <c r="EZ45" s="1357"/>
      <c r="FA45" s="1359"/>
      <c r="FB45" s="1357"/>
      <c r="FC45" s="1359"/>
      <c r="FD45" s="364" t="s">
        <v>71</v>
      </c>
      <c r="FE45" s="372"/>
      <c r="FF45" s="481" t="str">
        <f t="shared" si="2"/>
        <v/>
      </c>
      <c r="FG45" s="1357"/>
      <c r="FH45" s="1359"/>
      <c r="FI45" s="1357"/>
      <c r="FJ45" s="1359"/>
      <c r="FK45" s="1357"/>
      <c r="FL45" s="1359"/>
      <c r="FM45" s="1357"/>
      <c r="FN45" s="1359"/>
      <c r="FO45" s="364" t="s">
        <v>71</v>
      </c>
      <c r="FP45" s="372"/>
      <c r="FQ45" s="481" t="str">
        <f t="shared" si="3"/>
        <v/>
      </c>
      <c r="FR45" s="1357"/>
      <c r="FS45" s="1359"/>
      <c r="FT45" s="1357"/>
      <c r="FU45" s="1359"/>
      <c r="FV45" s="1357"/>
      <c r="FW45" s="1359"/>
      <c r="FX45" s="1357"/>
      <c r="FY45" s="1359"/>
      <c r="FZ45" s="364" t="s">
        <v>71</v>
      </c>
      <c r="GA45" s="372"/>
      <c r="GB45" s="481" t="str">
        <f t="shared" si="4"/>
        <v/>
      </c>
      <c r="GC45" s="1357"/>
      <c r="GD45" s="1359"/>
      <c r="GE45" s="1357"/>
      <c r="GF45" s="1359"/>
      <c r="GG45" s="1357"/>
      <c r="GH45" s="1359"/>
      <c r="GI45" s="1357"/>
      <c r="GJ45" s="1359"/>
      <c r="GU45" s="374" t="str">
        <f t="shared" si="18"/>
        <v/>
      </c>
      <c r="GV45" s="386" t="str">
        <f t="shared" si="24"/>
        <v/>
      </c>
      <c r="GW45" s="377" t="str">
        <f t="shared" si="19"/>
        <v/>
      </c>
      <c r="GX45" s="378" t="str">
        <f t="shared" si="25"/>
        <v/>
      </c>
      <c r="GY45" s="379" t="str">
        <f t="shared" si="20"/>
        <v/>
      </c>
      <c r="GZ45" s="380">
        <v>1</v>
      </c>
      <c r="HA45" s="376" t="str">
        <f t="shared" si="21"/>
        <v/>
      </c>
      <c r="HB45" s="380" t="str">
        <f t="shared" si="5"/>
        <v/>
      </c>
      <c r="HC45" s="381" t="str">
        <f t="shared" si="6"/>
        <v/>
      </c>
      <c r="HD45" s="383" t="str">
        <f t="shared" si="7"/>
        <v/>
      </c>
      <c r="HE45" s="381" t="str">
        <f t="shared" si="26"/>
        <v/>
      </c>
      <c r="HF45" s="380" t="str">
        <f t="shared" si="8"/>
        <v/>
      </c>
      <c r="HG45" s="576" t="str">
        <f>IF($B45="","",_xlfn.XLOOKUP($B45,光・視環境!$S$2:$S$113,光・視環境!$Y$2:$Y$113,,0,1))</f>
        <v/>
      </c>
      <c r="HH45" s="362" t="str">
        <f t="shared" si="27"/>
        <v/>
      </c>
      <c r="HI45" s="384" t="str">
        <f t="shared" si="28"/>
        <v/>
      </c>
      <c r="HJ45" s="384" t="str">
        <f t="shared" si="29"/>
        <v/>
      </c>
      <c r="HK45" s="384" t="str">
        <f t="shared" si="30"/>
        <v/>
      </c>
      <c r="HL45" s="384" t="str">
        <f t="shared" si="31"/>
        <v/>
      </c>
      <c r="HM45" s="384" t="str">
        <f t="shared" si="32"/>
        <v/>
      </c>
      <c r="HN45" s="384" t="str">
        <f t="shared" si="33"/>
        <v/>
      </c>
      <c r="HO45" s="384" t="str">
        <f t="shared" si="34"/>
        <v/>
      </c>
      <c r="HP45" s="384" t="str">
        <f t="shared" si="35"/>
        <v/>
      </c>
      <c r="HQ45" s="384" t="str">
        <f t="shared" si="36"/>
        <v/>
      </c>
      <c r="HR45" s="384" t="str">
        <f t="shared" si="37"/>
        <v/>
      </c>
      <c r="HS45" s="384" t="str">
        <f t="shared" si="38"/>
        <v/>
      </c>
      <c r="HT45" s="384" t="str">
        <f t="shared" si="39"/>
        <v/>
      </c>
      <c r="HU45" s="352" t="str">
        <f t="shared" si="10"/>
        <v/>
      </c>
      <c r="HV45" s="384" t="str">
        <f t="shared" si="11"/>
        <v/>
      </c>
      <c r="HW45" s="384" t="str">
        <f t="shared" si="12"/>
        <v/>
      </c>
      <c r="HX45" s="384" t="str">
        <f t="shared" si="13"/>
        <v/>
      </c>
      <c r="HY45" s="384" t="str">
        <f t="shared" si="14"/>
        <v/>
      </c>
      <c r="HZ45" s="352" t="str">
        <f t="shared" si="15"/>
        <v/>
      </c>
      <c r="IA45" s="365" t="str">
        <f t="shared" si="40"/>
        <v/>
      </c>
      <c r="IB45" s="386" t="str">
        <f t="shared" si="16"/>
        <v/>
      </c>
      <c r="IC45" s="380" t="str">
        <f t="shared" si="41"/>
        <v/>
      </c>
      <c r="ID45" s="387" t="str">
        <f t="shared" si="49"/>
        <v/>
      </c>
      <c r="IE45" s="378" t="str">
        <f t="shared" si="42"/>
        <v/>
      </c>
      <c r="IF45" s="381" t="str">
        <f t="shared" si="43"/>
        <v/>
      </c>
      <c r="IG45" s="381" t="str">
        <f t="shared" si="44"/>
        <v/>
      </c>
      <c r="IH45" s="388" t="str">
        <f t="shared" si="45"/>
        <v/>
      </c>
    </row>
    <row r="46" spans="1:260" ht="23.1" customHeight="1">
      <c r="A46" s="351">
        <f t="shared" si="0"/>
        <v>12</v>
      </c>
      <c r="B46" s="1362"/>
      <c r="C46" s="1363"/>
      <c r="D46" s="1364" t="str">
        <f t="shared" si="47"/>
        <v/>
      </c>
      <c r="E46" s="1365"/>
      <c r="F46" s="1362"/>
      <c r="G46" s="1363"/>
      <c r="H46" s="1362"/>
      <c r="I46" s="1363"/>
      <c r="J46" s="1366"/>
      <c r="K46" s="1367"/>
      <c r="L46" s="1367"/>
      <c r="M46" s="1367"/>
      <c r="N46" s="1367"/>
      <c r="O46" s="1367"/>
      <c r="P46" s="1368" t="str">
        <f t="shared" si="50"/>
        <v/>
      </c>
      <c r="Q46" s="1368"/>
      <c r="R46" s="352"/>
      <c r="S46" s="352"/>
      <c r="T46" s="352"/>
      <c r="U46" s="352"/>
      <c r="V46" s="1369"/>
      <c r="W46" s="1369"/>
      <c r="X46" s="1370"/>
      <c r="Y46" s="375"/>
      <c r="Z46" s="372"/>
      <c r="AA46" s="363" t="s">
        <v>71</v>
      </c>
      <c r="AB46" s="1371"/>
      <c r="AC46" s="1372"/>
      <c r="AD46" s="1372"/>
      <c r="AE46" s="1372"/>
      <c r="AF46" s="1373"/>
      <c r="AG46" s="1371"/>
      <c r="AH46" s="1372"/>
      <c r="AI46" s="1373"/>
      <c r="AJ46" s="363"/>
      <c r="AK46" s="363" t="s">
        <v>71</v>
      </c>
      <c r="AL46" s="363" t="s">
        <v>71</v>
      </c>
      <c r="AM46" s="363" t="s">
        <v>71</v>
      </c>
      <c r="AN46" s="363" t="s">
        <v>71</v>
      </c>
      <c r="AO46" s="1374"/>
      <c r="AP46" s="1374"/>
      <c r="AQ46" s="363"/>
      <c r="AR46" s="1374"/>
      <c r="AS46" s="1374"/>
      <c r="AT46" s="385"/>
      <c r="AU46" s="364"/>
      <c r="AV46" s="363" t="s">
        <v>71</v>
      </c>
      <c r="AW46" s="363"/>
      <c r="AX46" s="480" t="str">
        <f t="shared" si="48"/>
        <v/>
      </c>
      <c r="AY46" s="1375" t="str">
        <f>IF('躯体天井高(住戸別)'!M17="","",'躯体天井高(住戸別)'!M17)</f>
        <v/>
      </c>
      <c r="AZ46" s="1376"/>
      <c r="BA46" s="1377" t="str">
        <f>IF('躯体天井高(住戸別)'!U17="","",'躯体天井高(住戸別)'!U17)</f>
        <v/>
      </c>
      <c r="BB46" s="1378"/>
      <c r="BC46" s="1379"/>
      <c r="BD46" s="1380" t="str">
        <f>IF('躯体天井高(住戸別)'!T17="","",'躯体天井高(住戸別)'!T17)</f>
        <v/>
      </c>
      <c r="BE46" s="1381"/>
      <c r="BF46" s="363"/>
      <c r="BG46" s="480" t="str">
        <f>IF('躯体天井高(住戸別)'!Y17="","",'躯体天井高(住戸別)'!Y17)</f>
        <v/>
      </c>
      <c r="BH46" s="1375" t="str">
        <f>IF('躯体天井高(住戸別)'!AG17="","",'躯体天井高(住戸別)'!AG17)</f>
        <v/>
      </c>
      <c r="BI46" s="1376"/>
      <c r="BJ46" s="1377" t="str">
        <f>IF('躯体天井高(住戸別)'!AO17="","",'躯体天井高(住戸別)'!AO17)</f>
        <v/>
      </c>
      <c r="BK46" s="1378"/>
      <c r="BL46" s="1379"/>
      <c r="BM46" s="1380" t="str">
        <f>IF('躯体天井高(住戸別)'!AN17="","",'躯体天井高(住戸別)'!AN17)</f>
        <v/>
      </c>
      <c r="BN46" s="1381"/>
      <c r="BO46" s="1380" t="str" cm="1">
        <f t="array" ref="BO46">IF(AY46="","",_xlfn.IFS(AND('躯体天井高(住戸別)'!V17="□",'躯体天井高(住戸別)'!W17="□"),"なし",AND('躯体天井高(住戸別)'!W17="■",'躯体天井高(住戸別)'!V17="□"),"柱",AND('躯体天井高(住戸別)'!V17="■",'躯体天井高(住戸別)'!W17="□"),"壁",AND('躯体天井高(住戸別)'!V17="■",'躯体天井高(住戸別)'!W17="■"),"壁柱"))</f>
        <v/>
      </c>
      <c r="BP46" s="1385"/>
      <c r="BQ46" s="1350"/>
      <c r="BR46" s="1351"/>
      <c r="BS46" s="1351"/>
      <c r="BT46" s="1351"/>
      <c r="BU46" s="397"/>
      <c r="BV46" s="398"/>
      <c r="BW46" s="382"/>
      <c r="BX46" s="363"/>
      <c r="BY46" s="1352"/>
      <c r="BZ46" s="1353"/>
      <c r="CA46" s="1352"/>
      <c r="CB46" s="1353"/>
      <c r="CC46" s="382"/>
      <c r="CD46" s="363"/>
      <c r="CE46" s="1354"/>
      <c r="CF46" s="1355"/>
      <c r="CG46" s="1356"/>
      <c r="CH46" s="1361"/>
      <c r="CI46" s="1360"/>
      <c r="CJ46" s="1355"/>
      <c r="CK46" s="1360"/>
      <c r="CL46" s="363" t="s">
        <v>71</v>
      </c>
      <c r="CM46" s="363" t="s">
        <v>71</v>
      </c>
      <c r="CN46" s="363" t="s">
        <v>71</v>
      </c>
      <c r="CO46" s="363"/>
      <c r="CP46" s="363"/>
      <c r="CQ46" s="363" t="s">
        <v>71</v>
      </c>
      <c r="CR46" s="363" t="s">
        <v>71</v>
      </c>
      <c r="CS46" s="1357"/>
      <c r="CT46" s="1358"/>
      <c r="CU46" s="1359"/>
      <c r="CV46" s="363" t="s">
        <v>71</v>
      </c>
      <c r="CW46" s="363" t="s">
        <v>71</v>
      </c>
      <c r="CX46" s="363" t="s">
        <v>71</v>
      </c>
      <c r="CY46" s="363" t="s">
        <v>71</v>
      </c>
      <c r="CZ46" s="363" t="s">
        <v>71</v>
      </c>
      <c r="DA46" s="363" t="s">
        <v>71</v>
      </c>
      <c r="DB46" s="363" t="s">
        <v>71</v>
      </c>
      <c r="DC46" s="363" t="s">
        <v>71</v>
      </c>
      <c r="DD46" s="363" t="s">
        <v>71</v>
      </c>
      <c r="DE46" s="363" t="s">
        <v>71</v>
      </c>
      <c r="DF46" s="363" t="s">
        <v>71</v>
      </c>
      <c r="DG46" s="363" t="s">
        <v>71</v>
      </c>
      <c r="DH46" s="575" t="str">
        <f>IF($B46="","",_xlfn.XLOOKUP($B46,光・視環境!$S$2:$S$113,光・視環境!$Y$2:$Y$113,"",0,1))</f>
        <v/>
      </c>
      <c r="DI46" s="576" t="str">
        <f>IF($B46="","",_xlfn.XLOOKUP($B46,光・視環境!$S$2:$S$113,光・視環境!$T$2:$T$113,"",0,1))</f>
        <v/>
      </c>
      <c r="DJ46" s="576" t="str">
        <f>IF($B46="","",_xlfn.XLOOKUP($B46,光・視環境!$S$2:$S$113,光・視環境!$U$2:$U$113,"",0,1))</f>
        <v/>
      </c>
      <c r="DK46" s="576" t="str">
        <f>IF($B46="","",_xlfn.XLOOKUP($B46,光・視環境!$S$2:$S$113,光・視環境!$V$2:$V$113,"",0,1))</f>
        <v/>
      </c>
      <c r="DL46" s="576" t="str">
        <f>IF($B46="","",_xlfn.XLOOKUP($B46,光・視環境!$S$2:$S$113,光・視環境!$W$2:$W$113,"",0,1))</f>
        <v/>
      </c>
      <c r="DM46" s="577" t="str">
        <f>IF($B46="","",_xlfn.XLOOKUP($B46,光・視環境!$S$2:$S$113,光・視環境!$X$2:$X$113,"",0,1))</f>
        <v/>
      </c>
      <c r="DN46" s="1382"/>
      <c r="DO46" s="1383"/>
      <c r="DP46" s="1383"/>
      <c r="DQ46" s="1384"/>
      <c r="DR46" s="372"/>
      <c r="DS46" s="372"/>
      <c r="DT46" s="372"/>
      <c r="DU46" s="372"/>
      <c r="DV46" s="372"/>
      <c r="DW46" s="372"/>
      <c r="DX46" s="372"/>
      <c r="DY46" s="372"/>
      <c r="DZ46" s="1382"/>
      <c r="EA46" s="1383"/>
      <c r="EB46" s="1383"/>
      <c r="EC46" s="1384"/>
      <c r="ED46" s="372"/>
      <c r="EE46" s="372"/>
      <c r="EF46" s="372"/>
      <c r="EG46" s="372"/>
      <c r="EH46" s="372"/>
      <c r="EI46" s="372"/>
      <c r="EJ46" s="372"/>
      <c r="EK46" s="372"/>
      <c r="EL46" s="372"/>
      <c r="EM46" s="372"/>
      <c r="EN46" s="372"/>
      <c r="EO46" s="372"/>
      <c r="EP46" s="372"/>
      <c r="EQ46" s="375"/>
      <c r="ER46" s="372"/>
      <c r="ES46" s="364" t="s">
        <v>71</v>
      </c>
      <c r="ET46" s="372"/>
      <c r="EU46" s="481" t="str">
        <f t="shared" si="1"/>
        <v/>
      </c>
      <c r="EV46" s="1357"/>
      <c r="EW46" s="1359"/>
      <c r="EX46" s="1357"/>
      <c r="EY46" s="1359"/>
      <c r="EZ46" s="1357"/>
      <c r="FA46" s="1359"/>
      <c r="FB46" s="1357"/>
      <c r="FC46" s="1359"/>
      <c r="FD46" s="364" t="s">
        <v>71</v>
      </c>
      <c r="FE46" s="372"/>
      <c r="FF46" s="481" t="str">
        <f t="shared" si="2"/>
        <v/>
      </c>
      <c r="FG46" s="1357"/>
      <c r="FH46" s="1359"/>
      <c r="FI46" s="1357"/>
      <c r="FJ46" s="1359"/>
      <c r="FK46" s="1357"/>
      <c r="FL46" s="1359"/>
      <c r="FM46" s="1357"/>
      <c r="FN46" s="1359"/>
      <c r="FO46" s="364" t="s">
        <v>71</v>
      </c>
      <c r="FP46" s="372"/>
      <c r="FQ46" s="481" t="str">
        <f t="shared" si="3"/>
        <v/>
      </c>
      <c r="FR46" s="1357"/>
      <c r="FS46" s="1359"/>
      <c r="FT46" s="1357"/>
      <c r="FU46" s="1359"/>
      <c r="FV46" s="1357"/>
      <c r="FW46" s="1359"/>
      <c r="FX46" s="1357"/>
      <c r="FY46" s="1359"/>
      <c r="FZ46" s="364" t="s">
        <v>71</v>
      </c>
      <c r="GA46" s="372"/>
      <c r="GB46" s="481" t="str">
        <f t="shared" si="4"/>
        <v/>
      </c>
      <c r="GC46" s="1357"/>
      <c r="GD46" s="1359"/>
      <c r="GE46" s="1357"/>
      <c r="GF46" s="1359"/>
      <c r="GG46" s="1357"/>
      <c r="GH46" s="1359"/>
      <c r="GI46" s="1357"/>
      <c r="GJ46" s="1359"/>
      <c r="GU46" s="374" t="str">
        <f t="shared" si="18"/>
        <v/>
      </c>
      <c r="GV46" s="386" t="str">
        <f t="shared" si="24"/>
        <v/>
      </c>
      <c r="GW46" s="377" t="str">
        <f t="shared" si="19"/>
        <v/>
      </c>
      <c r="GX46" s="378" t="str">
        <f t="shared" si="25"/>
        <v/>
      </c>
      <c r="GY46" s="379" t="str">
        <f t="shared" si="20"/>
        <v/>
      </c>
      <c r="GZ46" s="380">
        <v>1</v>
      </c>
      <c r="HA46" s="376" t="str">
        <f t="shared" si="21"/>
        <v/>
      </c>
      <c r="HB46" s="380" t="str">
        <f t="shared" si="5"/>
        <v/>
      </c>
      <c r="HC46" s="381" t="str">
        <f t="shared" si="6"/>
        <v/>
      </c>
      <c r="HD46" s="383" t="str">
        <f t="shared" si="7"/>
        <v/>
      </c>
      <c r="HE46" s="381" t="str">
        <f t="shared" si="26"/>
        <v/>
      </c>
      <c r="HF46" s="380" t="str">
        <f t="shared" si="8"/>
        <v/>
      </c>
      <c r="HG46" s="576" t="str">
        <f>IF($B46="","",_xlfn.XLOOKUP($B46,光・視環境!$S$2:$S$113,光・視環境!$Y$2:$Y$113,,0,1))</f>
        <v/>
      </c>
      <c r="HH46" s="362" t="str">
        <f t="shared" si="27"/>
        <v/>
      </c>
      <c r="HI46" s="384" t="str">
        <f t="shared" si="28"/>
        <v/>
      </c>
      <c r="HJ46" s="384" t="str">
        <f t="shared" si="29"/>
        <v/>
      </c>
      <c r="HK46" s="384" t="str">
        <f t="shared" si="30"/>
        <v/>
      </c>
      <c r="HL46" s="384" t="str">
        <f t="shared" si="31"/>
        <v/>
      </c>
      <c r="HM46" s="384" t="str">
        <f t="shared" si="32"/>
        <v/>
      </c>
      <c r="HN46" s="384" t="str">
        <f t="shared" si="33"/>
        <v/>
      </c>
      <c r="HO46" s="384" t="str">
        <f t="shared" si="34"/>
        <v/>
      </c>
      <c r="HP46" s="384" t="str">
        <f t="shared" si="35"/>
        <v/>
      </c>
      <c r="HQ46" s="384" t="str">
        <f t="shared" si="36"/>
        <v/>
      </c>
      <c r="HR46" s="384" t="str">
        <f t="shared" si="37"/>
        <v/>
      </c>
      <c r="HS46" s="384" t="str">
        <f t="shared" si="38"/>
        <v/>
      </c>
      <c r="HT46" s="384" t="str">
        <f t="shared" si="39"/>
        <v/>
      </c>
      <c r="HU46" s="352" t="str">
        <f t="shared" si="10"/>
        <v/>
      </c>
      <c r="HV46" s="384" t="str">
        <f t="shared" si="11"/>
        <v/>
      </c>
      <c r="HW46" s="384" t="str">
        <f t="shared" si="12"/>
        <v/>
      </c>
      <c r="HX46" s="384" t="str">
        <f t="shared" si="13"/>
        <v/>
      </c>
      <c r="HY46" s="384" t="str">
        <f t="shared" si="14"/>
        <v/>
      </c>
      <c r="HZ46" s="352" t="str">
        <f t="shared" si="15"/>
        <v/>
      </c>
      <c r="IA46" s="365" t="str">
        <f t="shared" si="40"/>
        <v/>
      </c>
      <c r="IB46" s="386" t="str">
        <f t="shared" si="16"/>
        <v/>
      </c>
      <c r="IC46" s="380" t="str">
        <f t="shared" si="41"/>
        <v/>
      </c>
      <c r="ID46" s="387" t="str">
        <f t="shared" si="49"/>
        <v/>
      </c>
      <c r="IE46" s="378" t="str">
        <f t="shared" si="42"/>
        <v/>
      </c>
      <c r="IF46" s="381" t="str">
        <f t="shared" si="43"/>
        <v/>
      </c>
      <c r="IG46" s="381" t="str">
        <f t="shared" si="44"/>
        <v/>
      </c>
      <c r="IH46" s="388" t="str">
        <f t="shared" si="45"/>
        <v/>
      </c>
    </row>
    <row r="47" spans="1:260" ht="22.5" customHeight="1">
      <c r="A47" s="373">
        <f t="shared" si="0"/>
        <v>13</v>
      </c>
      <c r="B47" s="1362"/>
      <c r="C47" s="1363"/>
      <c r="D47" s="1364" t="str">
        <f>IF(B47="","",B47)</f>
        <v/>
      </c>
      <c r="E47" s="1365"/>
      <c r="F47" s="1362"/>
      <c r="G47" s="1363"/>
      <c r="H47" s="1362"/>
      <c r="I47" s="1363"/>
      <c r="J47" s="1366"/>
      <c r="K47" s="1367"/>
      <c r="L47" s="1367"/>
      <c r="M47" s="1367"/>
      <c r="N47" s="1367"/>
      <c r="O47" s="1367"/>
      <c r="P47" s="1368" t="str">
        <f t="shared" si="50"/>
        <v/>
      </c>
      <c r="Q47" s="1368"/>
      <c r="R47" s="352"/>
      <c r="S47" s="352"/>
      <c r="T47" s="352"/>
      <c r="U47" s="352"/>
      <c r="V47" s="1369"/>
      <c r="W47" s="1369"/>
      <c r="X47" s="1370"/>
      <c r="Y47" s="375"/>
      <c r="Z47" s="372"/>
      <c r="AA47" s="363" t="s">
        <v>71</v>
      </c>
      <c r="AB47" s="1371"/>
      <c r="AC47" s="1372"/>
      <c r="AD47" s="1372"/>
      <c r="AE47" s="1372"/>
      <c r="AF47" s="1373"/>
      <c r="AG47" s="1371"/>
      <c r="AH47" s="1372"/>
      <c r="AI47" s="1373"/>
      <c r="AJ47" s="363"/>
      <c r="AK47" s="363" t="s">
        <v>71</v>
      </c>
      <c r="AL47" s="363" t="s">
        <v>71</v>
      </c>
      <c r="AM47" s="363" t="s">
        <v>71</v>
      </c>
      <c r="AN47" s="363" t="s">
        <v>71</v>
      </c>
      <c r="AO47" s="1374"/>
      <c r="AP47" s="1374"/>
      <c r="AQ47" s="363"/>
      <c r="AR47" s="1374"/>
      <c r="AS47" s="1374"/>
      <c r="AT47" s="385"/>
      <c r="AU47" s="364"/>
      <c r="AV47" s="363" t="s">
        <v>71</v>
      </c>
      <c r="AW47" s="363"/>
      <c r="AX47" s="480" t="str">
        <f t="shared" si="48"/>
        <v/>
      </c>
      <c r="AY47" s="1375" t="str">
        <f>IF('躯体天井高(住戸別)'!M18="","",'躯体天井高(住戸別)'!M18)</f>
        <v/>
      </c>
      <c r="AZ47" s="1376"/>
      <c r="BA47" s="1377" t="str">
        <f>IF('躯体天井高(住戸別)'!U18="","",'躯体天井高(住戸別)'!U18)</f>
        <v/>
      </c>
      <c r="BB47" s="1378"/>
      <c r="BC47" s="1379"/>
      <c r="BD47" s="1380" t="str">
        <f>IF('躯体天井高(住戸別)'!T18="","",'躯体天井高(住戸別)'!T18)</f>
        <v/>
      </c>
      <c r="BE47" s="1381"/>
      <c r="BF47" s="363"/>
      <c r="BG47" s="480" t="str">
        <f>IF('躯体天井高(住戸別)'!Y18="","",'躯体天井高(住戸別)'!Y18)</f>
        <v/>
      </c>
      <c r="BH47" s="1375" t="str">
        <f>IF('躯体天井高(住戸別)'!AG18="","",'躯体天井高(住戸別)'!AG18)</f>
        <v/>
      </c>
      <c r="BI47" s="1376"/>
      <c r="BJ47" s="1377" t="str">
        <f>IF('躯体天井高(住戸別)'!AO18="","",'躯体天井高(住戸別)'!AO18)</f>
        <v/>
      </c>
      <c r="BK47" s="1378"/>
      <c r="BL47" s="1379"/>
      <c r="BM47" s="1380" t="str">
        <f>IF('躯体天井高(住戸別)'!AN18="","",'躯体天井高(住戸別)'!AN18)</f>
        <v/>
      </c>
      <c r="BN47" s="1381"/>
      <c r="BO47" s="1380" t="str" cm="1">
        <f t="array" ref="BO47">IF(AY47="","",_xlfn.IFS(AND('躯体天井高(住戸別)'!V18="□",'躯体天井高(住戸別)'!W18="□"),"なし",AND('躯体天井高(住戸別)'!W18="■",'躯体天井高(住戸別)'!V18="□"),"柱",AND('躯体天井高(住戸別)'!V18="■",'躯体天井高(住戸別)'!W18="□"),"壁",AND('躯体天井高(住戸別)'!V18="■",'躯体天井高(住戸別)'!W18="■"),"壁柱"))</f>
        <v/>
      </c>
      <c r="BP47" s="1385"/>
      <c r="BQ47" s="1350"/>
      <c r="BR47" s="1351"/>
      <c r="BS47" s="1351"/>
      <c r="BT47" s="1351"/>
      <c r="BU47" s="397"/>
      <c r="BV47" s="398"/>
      <c r="BW47" s="382"/>
      <c r="BX47" s="363"/>
      <c r="BY47" s="1352"/>
      <c r="BZ47" s="1353"/>
      <c r="CA47" s="1352"/>
      <c r="CB47" s="1353"/>
      <c r="CC47" s="382"/>
      <c r="CD47" s="363"/>
      <c r="CE47" s="1354"/>
      <c r="CF47" s="1355"/>
      <c r="CG47" s="1356"/>
      <c r="CH47" s="1361"/>
      <c r="CI47" s="1360"/>
      <c r="CJ47" s="1355"/>
      <c r="CK47" s="1360"/>
      <c r="CL47" s="363" t="s">
        <v>71</v>
      </c>
      <c r="CM47" s="363" t="s">
        <v>71</v>
      </c>
      <c r="CN47" s="363" t="s">
        <v>71</v>
      </c>
      <c r="CO47" s="363"/>
      <c r="CP47" s="363"/>
      <c r="CQ47" s="363" t="s">
        <v>71</v>
      </c>
      <c r="CR47" s="363" t="s">
        <v>71</v>
      </c>
      <c r="CS47" s="1357"/>
      <c r="CT47" s="1358"/>
      <c r="CU47" s="1359"/>
      <c r="CV47" s="363" t="s">
        <v>71</v>
      </c>
      <c r="CW47" s="363" t="s">
        <v>71</v>
      </c>
      <c r="CX47" s="363" t="s">
        <v>71</v>
      </c>
      <c r="CY47" s="363" t="s">
        <v>71</v>
      </c>
      <c r="CZ47" s="363" t="s">
        <v>71</v>
      </c>
      <c r="DA47" s="363" t="s">
        <v>71</v>
      </c>
      <c r="DB47" s="363" t="s">
        <v>71</v>
      </c>
      <c r="DC47" s="363" t="s">
        <v>71</v>
      </c>
      <c r="DD47" s="363" t="s">
        <v>71</v>
      </c>
      <c r="DE47" s="363" t="s">
        <v>71</v>
      </c>
      <c r="DF47" s="363" t="s">
        <v>71</v>
      </c>
      <c r="DG47" s="363" t="s">
        <v>71</v>
      </c>
      <c r="DH47" s="575" t="str">
        <f>IF($B47="","",_xlfn.XLOOKUP($B47,光・視環境!$S$2:$S$113,光・視環境!$Y$2:$Y$113,"",0,1))</f>
        <v/>
      </c>
      <c r="DI47" s="576" t="str">
        <f>IF($B47="","",_xlfn.XLOOKUP($B47,光・視環境!$S$2:$S$113,光・視環境!$T$2:$T$113,"",0,1))</f>
        <v/>
      </c>
      <c r="DJ47" s="576" t="str">
        <f>IF($B47="","",_xlfn.XLOOKUP($B47,光・視環境!$S$2:$S$113,光・視環境!$U$2:$U$113,"",0,1))</f>
        <v/>
      </c>
      <c r="DK47" s="576" t="str">
        <f>IF($B47="","",_xlfn.XLOOKUP($B47,光・視環境!$S$2:$S$113,光・視環境!$V$2:$V$113,"",0,1))</f>
        <v/>
      </c>
      <c r="DL47" s="576" t="str">
        <f>IF($B47="","",_xlfn.XLOOKUP($B47,光・視環境!$S$2:$S$113,光・視環境!$W$2:$W$113,"",0,1))</f>
        <v/>
      </c>
      <c r="DM47" s="577" t="str">
        <f>IF($B47="","",_xlfn.XLOOKUP($B47,光・視環境!$S$2:$S$113,光・視環境!$X$2:$X$113,"",0,1))</f>
        <v/>
      </c>
      <c r="DN47" s="1382"/>
      <c r="DO47" s="1383"/>
      <c r="DP47" s="1383"/>
      <c r="DQ47" s="1384"/>
      <c r="DR47" s="372"/>
      <c r="DS47" s="372"/>
      <c r="DT47" s="372"/>
      <c r="DU47" s="372"/>
      <c r="DV47" s="372"/>
      <c r="DW47" s="372"/>
      <c r="DX47" s="372"/>
      <c r="DY47" s="372"/>
      <c r="DZ47" s="1382"/>
      <c r="EA47" s="1383"/>
      <c r="EB47" s="1383"/>
      <c r="EC47" s="1384"/>
      <c r="ED47" s="372"/>
      <c r="EE47" s="372"/>
      <c r="EF47" s="372"/>
      <c r="EG47" s="372"/>
      <c r="EH47" s="372"/>
      <c r="EI47" s="372"/>
      <c r="EJ47" s="372"/>
      <c r="EK47" s="372"/>
      <c r="EL47" s="372"/>
      <c r="EM47" s="372"/>
      <c r="EN47" s="372"/>
      <c r="EO47" s="372"/>
      <c r="EP47" s="372"/>
      <c r="EQ47" s="375"/>
      <c r="ER47" s="372"/>
      <c r="ES47" s="364" t="s">
        <v>71</v>
      </c>
      <c r="ET47" s="372"/>
      <c r="EU47" s="481" t="str">
        <f t="shared" si="1"/>
        <v/>
      </c>
      <c r="EV47" s="1357"/>
      <c r="EW47" s="1359"/>
      <c r="EX47" s="1357"/>
      <c r="EY47" s="1359"/>
      <c r="EZ47" s="1357"/>
      <c r="FA47" s="1359"/>
      <c r="FB47" s="1357"/>
      <c r="FC47" s="1359"/>
      <c r="FD47" s="364" t="s">
        <v>71</v>
      </c>
      <c r="FE47" s="372"/>
      <c r="FF47" s="481" t="str">
        <f t="shared" si="2"/>
        <v/>
      </c>
      <c r="FG47" s="1357"/>
      <c r="FH47" s="1359"/>
      <c r="FI47" s="1357"/>
      <c r="FJ47" s="1359"/>
      <c r="FK47" s="1357"/>
      <c r="FL47" s="1359"/>
      <c r="FM47" s="1357"/>
      <c r="FN47" s="1359"/>
      <c r="FO47" s="364" t="s">
        <v>71</v>
      </c>
      <c r="FP47" s="372"/>
      <c r="FQ47" s="481" t="str">
        <f t="shared" si="3"/>
        <v/>
      </c>
      <c r="FR47" s="1357"/>
      <c r="FS47" s="1359"/>
      <c r="FT47" s="1357"/>
      <c r="FU47" s="1359"/>
      <c r="FV47" s="1357"/>
      <c r="FW47" s="1359"/>
      <c r="FX47" s="1357"/>
      <c r="FY47" s="1359"/>
      <c r="FZ47" s="364" t="s">
        <v>71</v>
      </c>
      <c r="GA47" s="372"/>
      <c r="GB47" s="481" t="str">
        <f t="shared" si="4"/>
        <v/>
      </c>
      <c r="GC47" s="1357"/>
      <c r="GD47" s="1359"/>
      <c r="GE47" s="1357"/>
      <c r="GF47" s="1359"/>
      <c r="GG47" s="1357"/>
      <c r="GH47" s="1359"/>
      <c r="GI47" s="1357"/>
      <c r="GJ47" s="1359"/>
      <c r="GU47" s="374" t="str">
        <f t="shared" si="18"/>
        <v/>
      </c>
      <c r="GV47" s="386" t="str">
        <f t="shared" si="24"/>
        <v/>
      </c>
      <c r="GW47" s="377" t="str">
        <f t="shared" si="19"/>
        <v/>
      </c>
      <c r="GX47" s="378" t="str">
        <f t="shared" si="25"/>
        <v/>
      </c>
      <c r="GY47" s="379" t="str">
        <f t="shared" si="20"/>
        <v/>
      </c>
      <c r="GZ47" s="380">
        <v>1</v>
      </c>
      <c r="HA47" s="376" t="str">
        <f t="shared" si="21"/>
        <v/>
      </c>
      <c r="HB47" s="380" t="str">
        <f t="shared" si="5"/>
        <v/>
      </c>
      <c r="HC47" s="381" t="str">
        <f t="shared" si="6"/>
        <v/>
      </c>
      <c r="HD47" s="383" t="str">
        <f t="shared" si="7"/>
        <v/>
      </c>
      <c r="HE47" s="381" t="str">
        <f t="shared" si="26"/>
        <v/>
      </c>
      <c r="HF47" s="380" t="str">
        <f t="shared" si="8"/>
        <v/>
      </c>
      <c r="HG47" s="576" t="str">
        <f>IF($B47="","",_xlfn.XLOOKUP($B47,光・視環境!$S$2:$S$113,光・視環境!$Y$2:$Y$113,,0,1))</f>
        <v/>
      </c>
      <c r="HH47" s="362" t="str">
        <f t="shared" si="27"/>
        <v/>
      </c>
      <c r="HI47" s="384" t="str">
        <f t="shared" si="28"/>
        <v/>
      </c>
      <c r="HJ47" s="384" t="str">
        <f t="shared" si="29"/>
        <v/>
      </c>
      <c r="HK47" s="384" t="str">
        <f t="shared" si="30"/>
        <v/>
      </c>
      <c r="HL47" s="384" t="str">
        <f t="shared" si="31"/>
        <v/>
      </c>
      <c r="HM47" s="384" t="str">
        <f t="shared" si="32"/>
        <v/>
      </c>
      <c r="HN47" s="384" t="str">
        <f t="shared" si="33"/>
        <v/>
      </c>
      <c r="HO47" s="384" t="str">
        <f t="shared" si="34"/>
        <v/>
      </c>
      <c r="HP47" s="384" t="str">
        <f t="shared" si="35"/>
        <v/>
      </c>
      <c r="HQ47" s="384" t="str">
        <f t="shared" si="36"/>
        <v/>
      </c>
      <c r="HR47" s="384" t="str">
        <f t="shared" si="37"/>
        <v/>
      </c>
      <c r="HS47" s="384" t="str">
        <f t="shared" si="38"/>
        <v/>
      </c>
      <c r="HT47" s="384" t="str">
        <f t="shared" si="39"/>
        <v/>
      </c>
      <c r="HU47" s="352" t="str">
        <f t="shared" si="10"/>
        <v/>
      </c>
      <c r="HV47" s="384" t="str">
        <f t="shared" si="11"/>
        <v/>
      </c>
      <c r="HW47" s="384" t="str">
        <f t="shared" si="12"/>
        <v/>
      </c>
      <c r="HX47" s="384" t="str">
        <f t="shared" si="13"/>
        <v/>
      </c>
      <c r="HY47" s="384" t="str">
        <f t="shared" si="14"/>
        <v/>
      </c>
      <c r="HZ47" s="352" t="str">
        <f t="shared" si="15"/>
        <v/>
      </c>
      <c r="IA47" s="365" t="str">
        <f t="shared" si="40"/>
        <v/>
      </c>
      <c r="IB47" s="386" t="str">
        <f t="shared" si="16"/>
        <v/>
      </c>
      <c r="IC47" s="380" t="str">
        <f t="shared" si="41"/>
        <v/>
      </c>
      <c r="ID47" s="387" t="str">
        <f>IF(OR(IE47=1,IF47=1,IG47=1,IH47=1),1,"")</f>
        <v/>
      </c>
      <c r="IE47" s="378" t="str">
        <f t="shared" si="42"/>
        <v/>
      </c>
      <c r="IF47" s="381" t="str">
        <f t="shared" si="43"/>
        <v/>
      </c>
      <c r="IG47" s="381" t="str">
        <f t="shared" si="44"/>
        <v/>
      </c>
      <c r="IH47" s="388" t="str">
        <f t="shared" si="45"/>
        <v/>
      </c>
    </row>
    <row r="48" spans="1:260" ht="23.1" customHeight="1">
      <c r="A48" s="373">
        <f t="shared" si="0"/>
        <v>14</v>
      </c>
      <c r="B48" s="1362"/>
      <c r="C48" s="1363"/>
      <c r="D48" s="1364" t="str">
        <f>IF(B48="","",B48)</f>
        <v/>
      </c>
      <c r="E48" s="1365"/>
      <c r="F48" s="1362"/>
      <c r="G48" s="1363"/>
      <c r="H48" s="1362"/>
      <c r="I48" s="1363"/>
      <c r="J48" s="1366"/>
      <c r="K48" s="1367"/>
      <c r="L48" s="1367"/>
      <c r="M48" s="1367"/>
      <c r="N48" s="1367"/>
      <c r="O48" s="1367"/>
      <c r="P48" s="1368" t="str">
        <f t="shared" si="50"/>
        <v/>
      </c>
      <c r="Q48" s="1368"/>
      <c r="R48" s="352"/>
      <c r="S48" s="352"/>
      <c r="T48" s="352"/>
      <c r="U48" s="352"/>
      <c r="V48" s="1369"/>
      <c r="W48" s="1369"/>
      <c r="X48" s="1370"/>
      <c r="Y48" s="375"/>
      <c r="Z48" s="372"/>
      <c r="AA48" s="363" t="s">
        <v>71</v>
      </c>
      <c r="AB48" s="1371"/>
      <c r="AC48" s="1372"/>
      <c r="AD48" s="1372"/>
      <c r="AE48" s="1372"/>
      <c r="AF48" s="1373"/>
      <c r="AG48" s="1371"/>
      <c r="AH48" s="1372"/>
      <c r="AI48" s="1373"/>
      <c r="AJ48" s="363"/>
      <c r="AK48" s="363" t="s">
        <v>71</v>
      </c>
      <c r="AL48" s="363" t="s">
        <v>71</v>
      </c>
      <c r="AM48" s="363" t="s">
        <v>71</v>
      </c>
      <c r="AN48" s="363" t="s">
        <v>71</v>
      </c>
      <c r="AO48" s="1374"/>
      <c r="AP48" s="1374"/>
      <c r="AQ48" s="363"/>
      <c r="AR48" s="1374"/>
      <c r="AS48" s="1374"/>
      <c r="AT48" s="385"/>
      <c r="AU48" s="364"/>
      <c r="AV48" s="363" t="s">
        <v>71</v>
      </c>
      <c r="AW48" s="363"/>
      <c r="AX48" s="480" t="str">
        <f t="shared" si="48"/>
        <v/>
      </c>
      <c r="AY48" s="1375" t="str">
        <f>IF('躯体天井高(住戸別)'!M19="","",'躯体天井高(住戸別)'!M19)</f>
        <v/>
      </c>
      <c r="AZ48" s="1376"/>
      <c r="BA48" s="1377" t="str">
        <f>IF('躯体天井高(住戸別)'!U19="","",'躯体天井高(住戸別)'!U19)</f>
        <v/>
      </c>
      <c r="BB48" s="1378"/>
      <c r="BC48" s="1379"/>
      <c r="BD48" s="1380" t="str">
        <f>IF('躯体天井高(住戸別)'!T19="","",'躯体天井高(住戸別)'!T19)</f>
        <v/>
      </c>
      <c r="BE48" s="1381"/>
      <c r="BF48" s="363"/>
      <c r="BG48" s="480" t="str">
        <f>IF('躯体天井高(住戸別)'!Y19="","",'躯体天井高(住戸別)'!Y19)</f>
        <v/>
      </c>
      <c r="BH48" s="1375" t="str">
        <f>IF('躯体天井高(住戸別)'!AG19="","",'躯体天井高(住戸別)'!AG19)</f>
        <v/>
      </c>
      <c r="BI48" s="1376"/>
      <c r="BJ48" s="1377" t="str">
        <f>IF('躯体天井高(住戸別)'!AO19="","",'躯体天井高(住戸別)'!AO19)</f>
        <v/>
      </c>
      <c r="BK48" s="1378"/>
      <c r="BL48" s="1379"/>
      <c r="BM48" s="1380" t="str">
        <f>IF('躯体天井高(住戸別)'!AN19="","",'躯体天井高(住戸別)'!AN19)</f>
        <v/>
      </c>
      <c r="BN48" s="1381"/>
      <c r="BO48" s="1380" t="str" cm="1">
        <f t="array" ref="BO48">IF(AY48="","",_xlfn.IFS(AND('躯体天井高(住戸別)'!V19="□",'躯体天井高(住戸別)'!W19="□"),"なし",AND('躯体天井高(住戸別)'!W19="■",'躯体天井高(住戸別)'!V19="□"),"柱",AND('躯体天井高(住戸別)'!V19="■",'躯体天井高(住戸別)'!W19="□"),"壁",AND('躯体天井高(住戸別)'!V19="■",'躯体天井高(住戸別)'!W19="■"),"壁柱"))</f>
        <v/>
      </c>
      <c r="BP48" s="1385"/>
      <c r="BQ48" s="1350"/>
      <c r="BR48" s="1351"/>
      <c r="BS48" s="1351"/>
      <c r="BT48" s="1351"/>
      <c r="BU48" s="397"/>
      <c r="BV48" s="398"/>
      <c r="BW48" s="382"/>
      <c r="BX48" s="363"/>
      <c r="BY48" s="1352"/>
      <c r="BZ48" s="1353"/>
      <c r="CA48" s="1352"/>
      <c r="CB48" s="1353"/>
      <c r="CC48" s="382"/>
      <c r="CD48" s="363"/>
      <c r="CE48" s="1354"/>
      <c r="CF48" s="1355"/>
      <c r="CG48" s="1356"/>
      <c r="CH48" s="1361"/>
      <c r="CI48" s="1360"/>
      <c r="CJ48" s="1355"/>
      <c r="CK48" s="1360"/>
      <c r="CL48" s="363" t="s">
        <v>71</v>
      </c>
      <c r="CM48" s="363" t="s">
        <v>71</v>
      </c>
      <c r="CN48" s="363" t="s">
        <v>71</v>
      </c>
      <c r="CO48" s="363"/>
      <c r="CP48" s="363"/>
      <c r="CQ48" s="363" t="s">
        <v>71</v>
      </c>
      <c r="CR48" s="363" t="s">
        <v>71</v>
      </c>
      <c r="CS48" s="1357"/>
      <c r="CT48" s="1358"/>
      <c r="CU48" s="1359"/>
      <c r="CV48" s="363" t="s">
        <v>71</v>
      </c>
      <c r="CW48" s="363" t="s">
        <v>71</v>
      </c>
      <c r="CX48" s="363" t="s">
        <v>71</v>
      </c>
      <c r="CY48" s="363" t="s">
        <v>71</v>
      </c>
      <c r="CZ48" s="363" t="s">
        <v>71</v>
      </c>
      <c r="DA48" s="363" t="s">
        <v>71</v>
      </c>
      <c r="DB48" s="363" t="s">
        <v>71</v>
      </c>
      <c r="DC48" s="363" t="s">
        <v>71</v>
      </c>
      <c r="DD48" s="363" t="s">
        <v>71</v>
      </c>
      <c r="DE48" s="363" t="s">
        <v>71</v>
      </c>
      <c r="DF48" s="363" t="s">
        <v>71</v>
      </c>
      <c r="DG48" s="363" t="s">
        <v>71</v>
      </c>
      <c r="DH48" s="575" t="str">
        <f>IF($B48="","",_xlfn.XLOOKUP($B48,光・視環境!$S$2:$S$113,光・視環境!$Y$2:$Y$113,"",0,1))</f>
        <v/>
      </c>
      <c r="DI48" s="576" t="str">
        <f>IF($B48="","",_xlfn.XLOOKUP($B48,光・視環境!$S$2:$S$113,光・視環境!$T$2:$T$113,"",0,1))</f>
        <v/>
      </c>
      <c r="DJ48" s="576" t="str">
        <f>IF($B48="","",_xlfn.XLOOKUP($B48,光・視環境!$S$2:$S$113,光・視環境!$U$2:$U$113,"",0,1))</f>
        <v/>
      </c>
      <c r="DK48" s="576" t="str">
        <f>IF($B48="","",_xlfn.XLOOKUP($B48,光・視環境!$S$2:$S$113,光・視環境!$V$2:$V$113,"",0,1))</f>
        <v/>
      </c>
      <c r="DL48" s="576" t="str">
        <f>IF($B48="","",_xlfn.XLOOKUP($B48,光・視環境!$S$2:$S$113,光・視環境!$W$2:$W$113,"",0,1))</f>
        <v/>
      </c>
      <c r="DM48" s="577" t="str">
        <f>IF($B48="","",_xlfn.XLOOKUP($B48,光・視環境!$S$2:$S$113,光・視環境!$X$2:$X$113,"",0,1))</f>
        <v/>
      </c>
      <c r="DN48" s="1382"/>
      <c r="DO48" s="1383"/>
      <c r="DP48" s="1383"/>
      <c r="DQ48" s="1384"/>
      <c r="DR48" s="372"/>
      <c r="DS48" s="372"/>
      <c r="DT48" s="372"/>
      <c r="DU48" s="372"/>
      <c r="DV48" s="372"/>
      <c r="DW48" s="372"/>
      <c r="DX48" s="372"/>
      <c r="DY48" s="372"/>
      <c r="DZ48" s="1382"/>
      <c r="EA48" s="1383"/>
      <c r="EB48" s="1383"/>
      <c r="EC48" s="1384"/>
      <c r="ED48" s="372"/>
      <c r="EE48" s="372"/>
      <c r="EF48" s="372"/>
      <c r="EG48" s="372"/>
      <c r="EH48" s="372"/>
      <c r="EI48" s="372"/>
      <c r="EJ48" s="372"/>
      <c r="EK48" s="372"/>
      <c r="EL48" s="372"/>
      <c r="EM48" s="372"/>
      <c r="EN48" s="372"/>
      <c r="EO48" s="372"/>
      <c r="EP48" s="372"/>
      <c r="EQ48" s="375"/>
      <c r="ER48" s="372"/>
      <c r="ES48" s="364" t="s">
        <v>71</v>
      </c>
      <c r="ET48" s="372"/>
      <c r="EU48" s="481" t="str">
        <f t="shared" si="1"/>
        <v/>
      </c>
      <c r="EV48" s="1357"/>
      <c r="EW48" s="1359"/>
      <c r="EX48" s="1357"/>
      <c r="EY48" s="1359"/>
      <c r="EZ48" s="1357"/>
      <c r="FA48" s="1359"/>
      <c r="FB48" s="1357"/>
      <c r="FC48" s="1359"/>
      <c r="FD48" s="364" t="s">
        <v>71</v>
      </c>
      <c r="FE48" s="372"/>
      <c r="FF48" s="481" t="str">
        <f t="shared" si="2"/>
        <v/>
      </c>
      <c r="FG48" s="1357"/>
      <c r="FH48" s="1359"/>
      <c r="FI48" s="1357"/>
      <c r="FJ48" s="1359"/>
      <c r="FK48" s="1357"/>
      <c r="FL48" s="1359"/>
      <c r="FM48" s="1357"/>
      <c r="FN48" s="1359"/>
      <c r="FO48" s="364" t="s">
        <v>71</v>
      </c>
      <c r="FP48" s="372"/>
      <c r="FQ48" s="481" t="str">
        <f t="shared" si="3"/>
        <v/>
      </c>
      <c r="FR48" s="1357"/>
      <c r="FS48" s="1359"/>
      <c r="FT48" s="1357"/>
      <c r="FU48" s="1359"/>
      <c r="FV48" s="1357"/>
      <c r="FW48" s="1359"/>
      <c r="FX48" s="1357"/>
      <c r="FY48" s="1359"/>
      <c r="FZ48" s="364" t="s">
        <v>71</v>
      </c>
      <c r="GA48" s="372"/>
      <c r="GB48" s="481" t="str">
        <f t="shared" si="4"/>
        <v/>
      </c>
      <c r="GC48" s="1357"/>
      <c r="GD48" s="1359"/>
      <c r="GE48" s="1357"/>
      <c r="GF48" s="1359"/>
      <c r="GG48" s="1357"/>
      <c r="GH48" s="1359"/>
      <c r="GI48" s="1357"/>
      <c r="GJ48" s="1359"/>
      <c r="GU48" s="374" t="str">
        <f t="shared" si="18"/>
        <v/>
      </c>
      <c r="GV48" s="386" t="str">
        <f t="shared" si="24"/>
        <v/>
      </c>
      <c r="GW48" s="377" t="str">
        <f t="shared" si="19"/>
        <v/>
      </c>
      <c r="GX48" s="378" t="str">
        <f t="shared" si="25"/>
        <v/>
      </c>
      <c r="GY48" s="379" t="str">
        <f t="shared" si="20"/>
        <v/>
      </c>
      <c r="GZ48" s="380">
        <v>1</v>
      </c>
      <c r="HA48" s="376" t="str">
        <f t="shared" si="21"/>
        <v/>
      </c>
      <c r="HB48" s="380" t="str">
        <f t="shared" si="5"/>
        <v/>
      </c>
      <c r="HC48" s="381" t="str">
        <f t="shared" si="6"/>
        <v/>
      </c>
      <c r="HD48" s="383" t="str">
        <f t="shared" si="7"/>
        <v/>
      </c>
      <c r="HE48" s="381" t="str">
        <f t="shared" si="26"/>
        <v/>
      </c>
      <c r="HF48" s="380" t="str">
        <f t="shared" si="8"/>
        <v/>
      </c>
      <c r="HG48" s="576" t="str">
        <f>IF($B48="","",_xlfn.XLOOKUP($B48,光・視環境!$S$2:$S$113,光・視環境!$Y$2:$Y$113,,0,1))</f>
        <v/>
      </c>
      <c r="HH48" s="362" t="str">
        <f t="shared" si="27"/>
        <v/>
      </c>
      <c r="HI48" s="384" t="str">
        <f t="shared" si="28"/>
        <v/>
      </c>
      <c r="HJ48" s="384" t="str">
        <f t="shared" si="29"/>
        <v/>
      </c>
      <c r="HK48" s="384" t="str">
        <f t="shared" si="30"/>
        <v/>
      </c>
      <c r="HL48" s="384" t="str">
        <f t="shared" si="31"/>
        <v/>
      </c>
      <c r="HM48" s="384" t="str">
        <f t="shared" si="32"/>
        <v/>
      </c>
      <c r="HN48" s="384" t="str">
        <f t="shared" si="33"/>
        <v/>
      </c>
      <c r="HO48" s="384" t="str">
        <f t="shared" si="34"/>
        <v/>
      </c>
      <c r="HP48" s="384" t="str">
        <f t="shared" si="35"/>
        <v/>
      </c>
      <c r="HQ48" s="384" t="str">
        <f t="shared" si="36"/>
        <v/>
      </c>
      <c r="HR48" s="384" t="str">
        <f t="shared" si="37"/>
        <v/>
      </c>
      <c r="HS48" s="384" t="str">
        <f t="shared" si="38"/>
        <v/>
      </c>
      <c r="HT48" s="384" t="str">
        <f t="shared" si="39"/>
        <v/>
      </c>
      <c r="HU48" s="352" t="str">
        <f t="shared" si="10"/>
        <v/>
      </c>
      <c r="HV48" s="384" t="str">
        <f t="shared" si="11"/>
        <v/>
      </c>
      <c r="HW48" s="384" t="str">
        <f t="shared" si="12"/>
        <v/>
      </c>
      <c r="HX48" s="384" t="str">
        <f t="shared" si="13"/>
        <v/>
      </c>
      <c r="HY48" s="384" t="str">
        <f t="shared" si="14"/>
        <v/>
      </c>
      <c r="HZ48" s="352" t="str">
        <f t="shared" si="15"/>
        <v/>
      </c>
      <c r="IA48" s="365" t="str">
        <f t="shared" si="40"/>
        <v/>
      </c>
      <c r="IB48" s="386" t="str">
        <f t="shared" si="16"/>
        <v/>
      </c>
      <c r="IC48" s="380" t="str">
        <f t="shared" si="41"/>
        <v/>
      </c>
      <c r="ID48" s="387" t="str">
        <f>IF(OR(IE48=1,IF48=1,IG48=1,IH48=1),1,"")</f>
        <v/>
      </c>
      <c r="IE48" s="378" t="str">
        <f t="shared" si="42"/>
        <v/>
      </c>
      <c r="IF48" s="381" t="str">
        <f t="shared" si="43"/>
        <v/>
      </c>
      <c r="IG48" s="381" t="str">
        <f t="shared" si="44"/>
        <v/>
      </c>
      <c r="IH48" s="388" t="str">
        <f t="shared" si="45"/>
        <v/>
      </c>
    </row>
    <row r="49" spans="1:242" ht="23.1" customHeight="1">
      <c r="A49" s="373">
        <f t="shared" si="0"/>
        <v>15</v>
      </c>
      <c r="B49" s="1362"/>
      <c r="C49" s="1363"/>
      <c r="D49" s="1364" t="str">
        <f t="shared" ref="D49:D55" si="51">IF(B49="","",B49)</f>
        <v/>
      </c>
      <c r="E49" s="1365"/>
      <c r="F49" s="1362"/>
      <c r="G49" s="1363"/>
      <c r="H49" s="1362"/>
      <c r="I49" s="1363"/>
      <c r="J49" s="1366"/>
      <c r="K49" s="1367"/>
      <c r="L49" s="1367"/>
      <c r="M49" s="1367"/>
      <c r="N49" s="1367"/>
      <c r="O49" s="1367"/>
      <c r="P49" s="1368" t="str">
        <f t="shared" si="50"/>
        <v/>
      </c>
      <c r="Q49" s="1368"/>
      <c r="R49" s="352"/>
      <c r="S49" s="352"/>
      <c r="T49" s="352"/>
      <c r="U49" s="352"/>
      <c r="V49" s="1369"/>
      <c r="W49" s="1369"/>
      <c r="X49" s="1370"/>
      <c r="Y49" s="375"/>
      <c r="Z49" s="372"/>
      <c r="AA49" s="363" t="s">
        <v>71</v>
      </c>
      <c r="AB49" s="1371"/>
      <c r="AC49" s="1372"/>
      <c r="AD49" s="1372"/>
      <c r="AE49" s="1372"/>
      <c r="AF49" s="1373"/>
      <c r="AG49" s="1371"/>
      <c r="AH49" s="1372"/>
      <c r="AI49" s="1373"/>
      <c r="AJ49" s="363"/>
      <c r="AK49" s="363" t="s">
        <v>71</v>
      </c>
      <c r="AL49" s="363" t="s">
        <v>71</v>
      </c>
      <c r="AM49" s="363" t="s">
        <v>71</v>
      </c>
      <c r="AN49" s="363" t="s">
        <v>71</v>
      </c>
      <c r="AO49" s="1374"/>
      <c r="AP49" s="1374"/>
      <c r="AQ49" s="363"/>
      <c r="AR49" s="1374"/>
      <c r="AS49" s="1374"/>
      <c r="AT49" s="385"/>
      <c r="AU49" s="364"/>
      <c r="AV49" s="363" t="s">
        <v>71</v>
      </c>
      <c r="AW49" s="363"/>
      <c r="AX49" s="480" t="str">
        <f t="shared" si="48"/>
        <v/>
      </c>
      <c r="AY49" s="1375" t="str">
        <f>IF('躯体天井高(住戸別)'!M20="","",'躯体天井高(住戸別)'!M20)</f>
        <v/>
      </c>
      <c r="AZ49" s="1376"/>
      <c r="BA49" s="1377" t="str">
        <f>IF('躯体天井高(住戸別)'!U20="","",'躯体天井高(住戸別)'!U20)</f>
        <v/>
      </c>
      <c r="BB49" s="1378"/>
      <c r="BC49" s="1379"/>
      <c r="BD49" s="1380" t="str">
        <f>IF('躯体天井高(住戸別)'!T20="","",'躯体天井高(住戸別)'!T20)</f>
        <v/>
      </c>
      <c r="BE49" s="1381"/>
      <c r="BF49" s="363"/>
      <c r="BG49" s="480" t="str">
        <f>IF('躯体天井高(住戸別)'!Y20="","",'躯体天井高(住戸別)'!Y20)</f>
        <v/>
      </c>
      <c r="BH49" s="1375" t="str">
        <f>IF('躯体天井高(住戸別)'!AG20="","",'躯体天井高(住戸別)'!AG20)</f>
        <v/>
      </c>
      <c r="BI49" s="1376"/>
      <c r="BJ49" s="1377" t="str">
        <f>IF('躯体天井高(住戸別)'!AO20="","",'躯体天井高(住戸別)'!AO20)</f>
        <v/>
      </c>
      <c r="BK49" s="1378"/>
      <c r="BL49" s="1379"/>
      <c r="BM49" s="1380" t="str">
        <f>IF('躯体天井高(住戸別)'!AN20="","",'躯体天井高(住戸別)'!AN20)</f>
        <v/>
      </c>
      <c r="BN49" s="1381"/>
      <c r="BO49" s="1380" t="str" cm="1">
        <f t="array" ref="BO49">IF(AY49="","",_xlfn.IFS(AND('躯体天井高(住戸別)'!V20="□",'躯体天井高(住戸別)'!W20="□"),"なし",AND('躯体天井高(住戸別)'!W20="■",'躯体天井高(住戸別)'!V20="□"),"柱",AND('躯体天井高(住戸別)'!V20="■",'躯体天井高(住戸別)'!W20="□"),"壁",AND('躯体天井高(住戸別)'!V20="■",'躯体天井高(住戸別)'!W20="■"),"壁柱"))</f>
        <v/>
      </c>
      <c r="BP49" s="1385"/>
      <c r="BQ49" s="1350"/>
      <c r="BR49" s="1351"/>
      <c r="BS49" s="1351"/>
      <c r="BT49" s="1351"/>
      <c r="BU49" s="397"/>
      <c r="BV49" s="398"/>
      <c r="BW49" s="382"/>
      <c r="BX49" s="363"/>
      <c r="BY49" s="1352"/>
      <c r="BZ49" s="1353"/>
      <c r="CA49" s="1352"/>
      <c r="CB49" s="1353"/>
      <c r="CC49" s="382"/>
      <c r="CD49" s="363"/>
      <c r="CE49" s="1354"/>
      <c r="CF49" s="1355"/>
      <c r="CG49" s="1356"/>
      <c r="CH49" s="1361"/>
      <c r="CI49" s="1360"/>
      <c r="CJ49" s="1355"/>
      <c r="CK49" s="1360"/>
      <c r="CL49" s="363" t="s">
        <v>71</v>
      </c>
      <c r="CM49" s="363" t="s">
        <v>71</v>
      </c>
      <c r="CN49" s="363" t="s">
        <v>71</v>
      </c>
      <c r="CO49" s="363"/>
      <c r="CP49" s="363"/>
      <c r="CQ49" s="363" t="s">
        <v>71</v>
      </c>
      <c r="CR49" s="363" t="s">
        <v>71</v>
      </c>
      <c r="CS49" s="1357"/>
      <c r="CT49" s="1358"/>
      <c r="CU49" s="1359"/>
      <c r="CV49" s="363" t="s">
        <v>71</v>
      </c>
      <c r="CW49" s="363" t="s">
        <v>71</v>
      </c>
      <c r="CX49" s="363" t="s">
        <v>71</v>
      </c>
      <c r="CY49" s="363" t="s">
        <v>71</v>
      </c>
      <c r="CZ49" s="363" t="s">
        <v>71</v>
      </c>
      <c r="DA49" s="363" t="s">
        <v>71</v>
      </c>
      <c r="DB49" s="363" t="s">
        <v>71</v>
      </c>
      <c r="DC49" s="363" t="s">
        <v>71</v>
      </c>
      <c r="DD49" s="363" t="s">
        <v>71</v>
      </c>
      <c r="DE49" s="363" t="s">
        <v>71</v>
      </c>
      <c r="DF49" s="363" t="s">
        <v>71</v>
      </c>
      <c r="DG49" s="363" t="s">
        <v>71</v>
      </c>
      <c r="DH49" s="575" t="str">
        <f>IF($B49="","",_xlfn.XLOOKUP($B49,光・視環境!$S$2:$S$113,光・視環境!$Y$2:$Y$113,"",0,1))</f>
        <v/>
      </c>
      <c r="DI49" s="576" t="str">
        <f>IF($B49="","",_xlfn.XLOOKUP($B49,光・視環境!$S$2:$S$113,光・視環境!$T$2:$T$113,"",0,1))</f>
        <v/>
      </c>
      <c r="DJ49" s="576" t="str">
        <f>IF($B49="","",_xlfn.XLOOKUP($B49,光・視環境!$S$2:$S$113,光・視環境!$U$2:$U$113,"",0,1))</f>
        <v/>
      </c>
      <c r="DK49" s="576" t="str">
        <f>IF($B49="","",_xlfn.XLOOKUP($B49,光・視環境!$S$2:$S$113,光・視環境!$V$2:$V$113,"",0,1))</f>
        <v/>
      </c>
      <c r="DL49" s="576" t="str">
        <f>IF($B49="","",_xlfn.XLOOKUP($B49,光・視環境!$S$2:$S$113,光・視環境!$W$2:$W$113,"",0,1))</f>
        <v/>
      </c>
      <c r="DM49" s="577" t="str">
        <f>IF($B49="","",_xlfn.XLOOKUP($B49,光・視環境!$S$2:$S$113,光・視環境!$X$2:$X$113,"",0,1))</f>
        <v/>
      </c>
      <c r="DN49" s="1382"/>
      <c r="DO49" s="1383"/>
      <c r="DP49" s="1383"/>
      <c r="DQ49" s="1384"/>
      <c r="DR49" s="372"/>
      <c r="DS49" s="372"/>
      <c r="DT49" s="372"/>
      <c r="DU49" s="372"/>
      <c r="DV49" s="372"/>
      <c r="DW49" s="372"/>
      <c r="DX49" s="372"/>
      <c r="DY49" s="372"/>
      <c r="DZ49" s="1382"/>
      <c r="EA49" s="1383"/>
      <c r="EB49" s="1383"/>
      <c r="EC49" s="1384"/>
      <c r="ED49" s="372"/>
      <c r="EE49" s="372"/>
      <c r="EF49" s="372"/>
      <c r="EG49" s="372"/>
      <c r="EH49" s="372"/>
      <c r="EI49" s="372"/>
      <c r="EJ49" s="372"/>
      <c r="EK49" s="372"/>
      <c r="EL49" s="372"/>
      <c r="EM49" s="372"/>
      <c r="EN49" s="372"/>
      <c r="EO49" s="372"/>
      <c r="EP49" s="372"/>
      <c r="EQ49" s="375"/>
      <c r="ER49" s="372"/>
      <c r="ES49" s="364" t="s">
        <v>71</v>
      </c>
      <c r="ET49" s="372"/>
      <c r="EU49" s="481" t="str">
        <f t="shared" si="1"/>
        <v/>
      </c>
      <c r="EV49" s="1357"/>
      <c r="EW49" s="1359"/>
      <c r="EX49" s="1357"/>
      <c r="EY49" s="1359"/>
      <c r="EZ49" s="1357"/>
      <c r="FA49" s="1359"/>
      <c r="FB49" s="1357"/>
      <c r="FC49" s="1359"/>
      <c r="FD49" s="364" t="s">
        <v>71</v>
      </c>
      <c r="FE49" s="372"/>
      <c r="FF49" s="481" t="str">
        <f t="shared" si="2"/>
        <v/>
      </c>
      <c r="FG49" s="1357"/>
      <c r="FH49" s="1359"/>
      <c r="FI49" s="1357"/>
      <c r="FJ49" s="1359"/>
      <c r="FK49" s="1357"/>
      <c r="FL49" s="1359"/>
      <c r="FM49" s="1357"/>
      <c r="FN49" s="1359"/>
      <c r="FO49" s="364" t="s">
        <v>71</v>
      </c>
      <c r="FP49" s="372"/>
      <c r="FQ49" s="481" t="str">
        <f t="shared" si="3"/>
        <v/>
      </c>
      <c r="FR49" s="1357"/>
      <c r="FS49" s="1359"/>
      <c r="FT49" s="1357"/>
      <c r="FU49" s="1359"/>
      <c r="FV49" s="1357"/>
      <c r="FW49" s="1359"/>
      <c r="FX49" s="1357"/>
      <c r="FY49" s="1359"/>
      <c r="FZ49" s="364" t="s">
        <v>71</v>
      </c>
      <c r="GA49" s="372"/>
      <c r="GB49" s="481" t="str">
        <f t="shared" si="4"/>
        <v/>
      </c>
      <c r="GC49" s="1357"/>
      <c r="GD49" s="1359"/>
      <c r="GE49" s="1357"/>
      <c r="GF49" s="1359"/>
      <c r="GG49" s="1357"/>
      <c r="GH49" s="1359"/>
      <c r="GI49" s="1357"/>
      <c r="GJ49" s="1359"/>
      <c r="GU49" s="374" t="str">
        <f t="shared" si="18"/>
        <v/>
      </c>
      <c r="GV49" s="386" t="str">
        <f t="shared" si="24"/>
        <v/>
      </c>
      <c r="GW49" s="377" t="str">
        <f t="shared" si="19"/>
        <v/>
      </c>
      <c r="GX49" s="378" t="str">
        <f t="shared" si="25"/>
        <v/>
      </c>
      <c r="GY49" s="379" t="str">
        <f t="shared" si="20"/>
        <v/>
      </c>
      <c r="GZ49" s="380">
        <v>1</v>
      </c>
      <c r="HA49" s="376" t="str">
        <f t="shared" si="21"/>
        <v/>
      </c>
      <c r="HB49" s="380" t="str">
        <f t="shared" si="5"/>
        <v/>
      </c>
      <c r="HC49" s="381" t="str">
        <f t="shared" si="6"/>
        <v/>
      </c>
      <c r="HD49" s="383" t="str">
        <f t="shared" si="7"/>
        <v/>
      </c>
      <c r="HE49" s="381" t="str">
        <f t="shared" si="26"/>
        <v/>
      </c>
      <c r="HF49" s="380" t="str">
        <f t="shared" si="8"/>
        <v/>
      </c>
      <c r="HG49" s="576" t="str">
        <f>IF($B49="","",_xlfn.XLOOKUP($B49,光・視環境!$S$2:$S$113,光・視環境!$Y$2:$Y$113,,0,1))</f>
        <v/>
      </c>
      <c r="HH49" s="362" t="str">
        <f t="shared" si="27"/>
        <v/>
      </c>
      <c r="HI49" s="384" t="str">
        <f t="shared" si="28"/>
        <v/>
      </c>
      <c r="HJ49" s="384" t="str">
        <f t="shared" si="29"/>
        <v/>
      </c>
      <c r="HK49" s="384" t="str">
        <f t="shared" si="30"/>
        <v/>
      </c>
      <c r="HL49" s="384" t="str">
        <f t="shared" si="31"/>
        <v/>
      </c>
      <c r="HM49" s="384" t="str">
        <f t="shared" si="32"/>
        <v/>
      </c>
      <c r="HN49" s="384" t="str">
        <f t="shared" si="33"/>
        <v/>
      </c>
      <c r="HO49" s="384" t="str">
        <f t="shared" si="34"/>
        <v/>
      </c>
      <c r="HP49" s="384" t="str">
        <f t="shared" si="35"/>
        <v/>
      </c>
      <c r="HQ49" s="384" t="str">
        <f t="shared" si="36"/>
        <v/>
      </c>
      <c r="HR49" s="384" t="str">
        <f t="shared" si="37"/>
        <v/>
      </c>
      <c r="HS49" s="384" t="str">
        <f t="shared" si="38"/>
        <v/>
      </c>
      <c r="HT49" s="384" t="str">
        <f t="shared" si="39"/>
        <v/>
      </c>
      <c r="HU49" s="352" t="str">
        <f t="shared" si="10"/>
        <v/>
      </c>
      <c r="HV49" s="384" t="str">
        <f t="shared" si="11"/>
        <v/>
      </c>
      <c r="HW49" s="384" t="str">
        <f t="shared" si="12"/>
        <v/>
      </c>
      <c r="HX49" s="384" t="str">
        <f t="shared" si="13"/>
        <v/>
      </c>
      <c r="HY49" s="384" t="str">
        <f t="shared" si="14"/>
        <v/>
      </c>
      <c r="HZ49" s="352" t="str">
        <f t="shared" si="15"/>
        <v/>
      </c>
      <c r="IA49" s="365" t="str">
        <f t="shared" si="40"/>
        <v/>
      </c>
      <c r="IB49" s="386" t="str">
        <f t="shared" si="16"/>
        <v/>
      </c>
      <c r="IC49" s="380" t="str">
        <f t="shared" si="41"/>
        <v/>
      </c>
      <c r="ID49" s="387" t="str">
        <f t="shared" ref="ID49:ID55" si="52">IF(OR(IE49=1,IF49=1,IG49=1,IH49=1),1,"")</f>
        <v/>
      </c>
      <c r="IE49" s="378" t="str">
        <f t="shared" si="42"/>
        <v/>
      </c>
      <c r="IF49" s="381" t="str">
        <f t="shared" si="43"/>
        <v/>
      </c>
      <c r="IG49" s="381" t="str">
        <f t="shared" si="44"/>
        <v/>
      </c>
      <c r="IH49" s="388" t="str">
        <f t="shared" si="45"/>
        <v/>
      </c>
    </row>
    <row r="50" spans="1:242" ht="23.1" customHeight="1">
      <c r="A50" s="373">
        <f t="shared" si="0"/>
        <v>16</v>
      </c>
      <c r="B50" s="1362"/>
      <c r="C50" s="1363"/>
      <c r="D50" s="1364" t="str">
        <f t="shared" si="51"/>
        <v/>
      </c>
      <c r="E50" s="1365"/>
      <c r="F50" s="1362"/>
      <c r="G50" s="1363"/>
      <c r="H50" s="1362"/>
      <c r="I50" s="1363"/>
      <c r="J50" s="1366"/>
      <c r="K50" s="1367"/>
      <c r="L50" s="1367"/>
      <c r="M50" s="1367"/>
      <c r="N50" s="1367"/>
      <c r="O50" s="1367"/>
      <c r="P50" s="1368" t="str">
        <f t="shared" si="50"/>
        <v/>
      </c>
      <c r="Q50" s="1368"/>
      <c r="R50" s="352"/>
      <c r="S50" s="352"/>
      <c r="T50" s="352"/>
      <c r="U50" s="352"/>
      <c r="V50" s="1369"/>
      <c r="W50" s="1369"/>
      <c r="X50" s="1370"/>
      <c r="Y50" s="375"/>
      <c r="Z50" s="372"/>
      <c r="AA50" s="363" t="s">
        <v>71</v>
      </c>
      <c r="AB50" s="1371"/>
      <c r="AC50" s="1372"/>
      <c r="AD50" s="1372"/>
      <c r="AE50" s="1372"/>
      <c r="AF50" s="1373"/>
      <c r="AG50" s="1371"/>
      <c r="AH50" s="1372"/>
      <c r="AI50" s="1373"/>
      <c r="AJ50" s="363"/>
      <c r="AK50" s="363" t="s">
        <v>71</v>
      </c>
      <c r="AL50" s="363" t="s">
        <v>71</v>
      </c>
      <c r="AM50" s="363" t="s">
        <v>71</v>
      </c>
      <c r="AN50" s="363" t="s">
        <v>71</v>
      </c>
      <c r="AO50" s="1374"/>
      <c r="AP50" s="1374"/>
      <c r="AQ50" s="363"/>
      <c r="AR50" s="1374"/>
      <c r="AS50" s="1374"/>
      <c r="AT50" s="385"/>
      <c r="AU50" s="364"/>
      <c r="AV50" s="363" t="s">
        <v>71</v>
      </c>
      <c r="AW50" s="363"/>
      <c r="AX50" s="480" t="str">
        <f t="shared" si="48"/>
        <v/>
      </c>
      <c r="AY50" s="1375" t="str">
        <f>IF('躯体天井高(住戸別)'!M21="","",'躯体天井高(住戸別)'!M21)</f>
        <v/>
      </c>
      <c r="AZ50" s="1376"/>
      <c r="BA50" s="1377" t="str">
        <f>IF('躯体天井高(住戸別)'!U21="","",'躯体天井高(住戸別)'!U21)</f>
        <v/>
      </c>
      <c r="BB50" s="1378"/>
      <c r="BC50" s="1379"/>
      <c r="BD50" s="1380" t="str">
        <f>IF('躯体天井高(住戸別)'!T21="","",'躯体天井高(住戸別)'!T21)</f>
        <v/>
      </c>
      <c r="BE50" s="1381"/>
      <c r="BF50" s="363"/>
      <c r="BG50" s="480" t="str">
        <f>IF('躯体天井高(住戸別)'!Y21="","",'躯体天井高(住戸別)'!Y21)</f>
        <v/>
      </c>
      <c r="BH50" s="1375" t="str">
        <f>IF('躯体天井高(住戸別)'!AG21="","",'躯体天井高(住戸別)'!AG21)</f>
        <v/>
      </c>
      <c r="BI50" s="1376"/>
      <c r="BJ50" s="1377" t="str">
        <f>IF('躯体天井高(住戸別)'!AO21="","",'躯体天井高(住戸別)'!AO21)</f>
        <v/>
      </c>
      <c r="BK50" s="1378"/>
      <c r="BL50" s="1379"/>
      <c r="BM50" s="1380" t="str">
        <f>IF('躯体天井高(住戸別)'!AN21="","",'躯体天井高(住戸別)'!AN21)</f>
        <v/>
      </c>
      <c r="BN50" s="1381"/>
      <c r="BO50" s="1380" t="str" cm="1">
        <f t="array" ref="BO50">IF(AY50="","",_xlfn.IFS(AND('躯体天井高(住戸別)'!V21="□",'躯体天井高(住戸別)'!W21="□"),"なし",AND('躯体天井高(住戸別)'!W21="■",'躯体天井高(住戸別)'!V21="□"),"柱",AND('躯体天井高(住戸別)'!V21="■",'躯体天井高(住戸別)'!W21="□"),"壁",AND('躯体天井高(住戸別)'!V21="■",'躯体天井高(住戸別)'!W21="■"),"壁柱"))</f>
        <v/>
      </c>
      <c r="BP50" s="1385"/>
      <c r="BQ50" s="1350"/>
      <c r="BR50" s="1351"/>
      <c r="BS50" s="1351"/>
      <c r="BT50" s="1351"/>
      <c r="BU50" s="397"/>
      <c r="BV50" s="398"/>
      <c r="BW50" s="382"/>
      <c r="BX50" s="363"/>
      <c r="BY50" s="1352"/>
      <c r="BZ50" s="1353"/>
      <c r="CA50" s="1352"/>
      <c r="CB50" s="1353"/>
      <c r="CC50" s="382"/>
      <c r="CD50" s="363"/>
      <c r="CE50" s="1354"/>
      <c r="CF50" s="1355"/>
      <c r="CG50" s="1356"/>
      <c r="CH50" s="1361"/>
      <c r="CI50" s="1360"/>
      <c r="CJ50" s="1355"/>
      <c r="CK50" s="1360"/>
      <c r="CL50" s="363" t="s">
        <v>71</v>
      </c>
      <c r="CM50" s="363" t="s">
        <v>71</v>
      </c>
      <c r="CN50" s="363" t="s">
        <v>71</v>
      </c>
      <c r="CO50" s="363"/>
      <c r="CP50" s="363"/>
      <c r="CQ50" s="363" t="s">
        <v>71</v>
      </c>
      <c r="CR50" s="363" t="s">
        <v>71</v>
      </c>
      <c r="CS50" s="1357"/>
      <c r="CT50" s="1358"/>
      <c r="CU50" s="1359"/>
      <c r="CV50" s="363" t="s">
        <v>71</v>
      </c>
      <c r="CW50" s="363" t="s">
        <v>71</v>
      </c>
      <c r="CX50" s="363" t="s">
        <v>71</v>
      </c>
      <c r="CY50" s="363" t="s">
        <v>71</v>
      </c>
      <c r="CZ50" s="363" t="s">
        <v>71</v>
      </c>
      <c r="DA50" s="363" t="s">
        <v>71</v>
      </c>
      <c r="DB50" s="363" t="s">
        <v>71</v>
      </c>
      <c r="DC50" s="363" t="s">
        <v>71</v>
      </c>
      <c r="DD50" s="363" t="s">
        <v>71</v>
      </c>
      <c r="DE50" s="363" t="s">
        <v>71</v>
      </c>
      <c r="DF50" s="363" t="s">
        <v>71</v>
      </c>
      <c r="DG50" s="363" t="s">
        <v>71</v>
      </c>
      <c r="DH50" s="575" t="str">
        <f>IF($B50="","",_xlfn.XLOOKUP($B50,光・視環境!$S$2:$S$113,光・視環境!$Y$2:$Y$113,"",0,1))</f>
        <v/>
      </c>
      <c r="DI50" s="576" t="str">
        <f>IF($B50="","",_xlfn.XLOOKUP($B50,光・視環境!$S$2:$S$113,光・視環境!$T$2:$T$113,"",0,1))</f>
        <v/>
      </c>
      <c r="DJ50" s="576" t="str">
        <f>IF($B50="","",_xlfn.XLOOKUP($B50,光・視環境!$S$2:$S$113,光・視環境!$U$2:$U$113,"",0,1))</f>
        <v/>
      </c>
      <c r="DK50" s="576" t="str">
        <f>IF($B50="","",_xlfn.XLOOKUP($B50,光・視環境!$S$2:$S$113,光・視環境!$V$2:$V$113,"",0,1))</f>
        <v/>
      </c>
      <c r="DL50" s="576" t="str">
        <f>IF($B50="","",_xlfn.XLOOKUP($B50,光・視環境!$S$2:$S$113,光・視環境!$W$2:$W$113,"",0,1))</f>
        <v/>
      </c>
      <c r="DM50" s="577" t="str">
        <f>IF($B50="","",_xlfn.XLOOKUP($B50,光・視環境!$S$2:$S$113,光・視環境!$X$2:$X$113,"",0,1))</f>
        <v/>
      </c>
      <c r="DN50" s="1382"/>
      <c r="DO50" s="1383"/>
      <c r="DP50" s="1383"/>
      <c r="DQ50" s="1384"/>
      <c r="DR50" s="372"/>
      <c r="DS50" s="372"/>
      <c r="DT50" s="372"/>
      <c r="DU50" s="372"/>
      <c r="DV50" s="372"/>
      <c r="DW50" s="372"/>
      <c r="DX50" s="372"/>
      <c r="DY50" s="372"/>
      <c r="DZ50" s="1382"/>
      <c r="EA50" s="1383"/>
      <c r="EB50" s="1383"/>
      <c r="EC50" s="1384"/>
      <c r="ED50" s="372"/>
      <c r="EE50" s="372"/>
      <c r="EF50" s="372"/>
      <c r="EG50" s="372"/>
      <c r="EH50" s="372"/>
      <c r="EI50" s="372"/>
      <c r="EJ50" s="372"/>
      <c r="EK50" s="372"/>
      <c r="EL50" s="372"/>
      <c r="EM50" s="372"/>
      <c r="EN50" s="372"/>
      <c r="EO50" s="372"/>
      <c r="EP50" s="372"/>
      <c r="EQ50" s="375"/>
      <c r="ER50" s="372"/>
      <c r="ES50" s="364" t="s">
        <v>71</v>
      </c>
      <c r="ET50" s="372"/>
      <c r="EU50" s="481" t="str">
        <f t="shared" si="1"/>
        <v/>
      </c>
      <c r="EV50" s="1357"/>
      <c r="EW50" s="1359"/>
      <c r="EX50" s="1357"/>
      <c r="EY50" s="1359"/>
      <c r="EZ50" s="1357"/>
      <c r="FA50" s="1359"/>
      <c r="FB50" s="1357"/>
      <c r="FC50" s="1359"/>
      <c r="FD50" s="364" t="s">
        <v>71</v>
      </c>
      <c r="FE50" s="372"/>
      <c r="FF50" s="481" t="str">
        <f t="shared" si="2"/>
        <v/>
      </c>
      <c r="FG50" s="1357"/>
      <c r="FH50" s="1359"/>
      <c r="FI50" s="1357"/>
      <c r="FJ50" s="1359"/>
      <c r="FK50" s="1357"/>
      <c r="FL50" s="1359"/>
      <c r="FM50" s="1357"/>
      <c r="FN50" s="1359"/>
      <c r="FO50" s="364" t="s">
        <v>71</v>
      </c>
      <c r="FP50" s="372"/>
      <c r="FQ50" s="481" t="str">
        <f t="shared" si="3"/>
        <v/>
      </c>
      <c r="FR50" s="1357"/>
      <c r="FS50" s="1359"/>
      <c r="FT50" s="1357"/>
      <c r="FU50" s="1359"/>
      <c r="FV50" s="1357"/>
      <c r="FW50" s="1359"/>
      <c r="FX50" s="1357"/>
      <c r="FY50" s="1359"/>
      <c r="FZ50" s="364" t="s">
        <v>71</v>
      </c>
      <c r="GA50" s="372"/>
      <c r="GB50" s="481" t="str">
        <f t="shared" si="4"/>
        <v/>
      </c>
      <c r="GC50" s="1357"/>
      <c r="GD50" s="1359"/>
      <c r="GE50" s="1357"/>
      <c r="GF50" s="1359"/>
      <c r="GG50" s="1357"/>
      <c r="GH50" s="1359"/>
      <c r="GI50" s="1357"/>
      <c r="GJ50" s="1359"/>
      <c r="GU50" s="374" t="str">
        <f t="shared" si="18"/>
        <v/>
      </c>
      <c r="GV50" s="386" t="str">
        <f t="shared" si="24"/>
        <v/>
      </c>
      <c r="GW50" s="377" t="str">
        <f t="shared" si="19"/>
        <v/>
      </c>
      <c r="GX50" s="378" t="str">
        <f t="shared" si="25"/>
        <v/>
      </c>
      <c r="GY50" s="379" t="str">
        <f t="shared" si="20"/>
        <v/>
      </c>
      <c r="GZ50" s="380">
        <v>1</v>
      </c>
      <c r="HA50" s="376" t="str">
        <f t="shared" si="21"/>
        <v/>
      </c>
      <c r="HB50" s="380" t="str">
        <f t="shared" si="5"/>
        <v/>
      </c>
      <c r="HC50" s="381" t="str">
        <f t="shared" si="6"/>
        <v/>
      </c>
      <c r="HD50" s="383" t="str">
        <f t="shared" si="7"/>
        <v/>
      </c>
      <c r="HE50" s="381" t="str">
        <f t="shared" si="26"/>
        <v/>
      </c>
      <c r="HF50" s="380" t="str">
        <f t="shared" si="8"/>
        <v/>
      </c>
      <c r="HG50" s="576" t="str">
        <f>IF($B50="","",_xlfn.XLOOKUP($B50,光・視環境!$S$2:$S$113,光・視環境!$Y$2:$Y$113,,0,1))</f>
        <v/>
      </c>
      <c r="HH50" s="362" t="str">
        <f t="shared" si="27"/>
        <v/>
      </c>
      <c r="HI50" s="384" t="str">
        <f t="shared" si="28"/>
        <v/>
      </c>
      <c r="HJ50" s="384" t="str">
        <f t="shared" si="29"/>
        <v/>
      </c>
      <c r="HK50" s="384" t="str">
        <f t="shared" si="30"/>
        <v/>
      </c>
      <c r="HL50" s="384" t="str">
        <f t="shared" si="31"/>
        <v/>
      </c>
      <c r="HM50" s="384" t="str">
        <f t="shared" si="32"/>
        <v/>
      </c>
      <c r="HN50" s="384" t="str">
        <f t="shared" si="33"/>
        <v/>
      </c>
      <c r="HO50" s="384" t="str">
        <f t="shared" si="34"/>
        <v/>
      </c>
      <c r="HP50" s="384" t="str">
        <f t="shared" si="35"/>
        <v/>
      </c>
      <c r="HQ50" s="384" t="str">
        <f t="shared" si="36"/>
        <v/>
      </c>
      <c r="HR50" s="384" t="str">
        <f t="shared" si="37"/>
        <v/>
      </c>
      <c r="HS50" s="384" t="str">
        <f t="shared" si="38"/>
        <v/>
      </c>
      <c r="HT50" s="384" t="str">
        <f t="shared" si="39"/>
        <v/>
      </c>
      <c r="HU50" s="352" t="str">
        <f t="shared" si="10"/>
        <v/>
      </c>
      <c r="HV50" s="384" t="str">
        <f t="shared" si="11"/>
        <v/>
      </c>
      <c r="HW50" s="384" t="str">
        <f t="shared" si="12"/>
        <v/>
      </c>
      <c r="HX50" s="384" t="str">
        <f t="shared" si="13"/>
        <v/>
      </c>
      <c r="HY50" s="384" t="str">
        <f t="shared" si="14"/>
        <v/>
      </c>
      <c r="HZ50" s="352" t="str">
        <f t="shared" si="15"/>
        <v/>
      </c>
      <c r="IA50" s="365" t="str">
        <f t="shared" si="40"/>
        <v/>
      </c>
      <c r="IB50" s="386" t="str">
        <f t="shared" si="16"/>
        <v/>
      </c>
      <c r="IC50" s="380" t="str">
        <f t="shared" si="41"/>
        <v/>
      </c>
      <c r="ID50" s="387" t="str">
        <f t="shared" si="52"/>
        <v/>
      </c>
      <c r="IE50" s="378" t="str">
        <f t="shared" si="42"/>
        <v/>
      </c>
      <c r="IF50" s="381" t="str">
        <f t="shared" si="43"/>
        <v/>
      </c>
      <c r="IG50" s="381" t="str">
        <f t="shared" si="44"/>
        <v/>
      </c>
      <c r="IH50" s="388" t="str">
        <f t="shared" si="45"/>
        <v/>
      </c>
    </row>
    <row r="51" spans="1:242" ht="23.1" customHeight="1">
      <c r="A51" s="373">
        <f t="shared" si="0"/>
        <v>17</v>
      </c>
      <c r="B51" s="1362"/>
      <c r="C51" s="1363"/>
      <c r="D51" s="1364" t="str">
        <f t="shared" si="51"/>
        <v/>
      </c>
      <c r="E51" s="1365"/>
      <c r="F51" s="1362"/>
      <c r="G51" s="1363"/>
      <c r="H51" s="1362"/>
      <c r="I51" s="1363"/>
      <c r="J51" s="1366"/>
      <c r="K51" s="1367"/>
      <c r="L51" s="1367"/>
      <c r="M51" s="1367"/>
      <c r="N51" s="1367"/>
      <c r="O51" s="1367"/>
      <c r="P51" s="1368" t="str">
        <f t="shared" si="50"/>
        <v/>
      </c>
      <c r="Q51" s="1368"/>
      <c r="R51" s="352"/>
      <c r="S51" s="352"/>
      <c r="T51" s="352"/>
      <c r="U51" s="352"/>
      <c r="V51" s="1369"/>
      <c r="W51" s="1369"/>
      <c r="X51" s="1370"/>
      <c r="Y51" s="375"/>
      <c r="Z51" s="372"/>
      <c r="AA51" s="363" t="s">
        <v>71</v>
      </c>
      <c r="AB51" s="1371"/>
      <c r="AC51" s="1372"/>
      <c r="AD51" s="1372"/>
      <c r="AE51" s="1372"/>
      <c r="AF51" s="1373"/>
      <c r="AG51" s="1371"/>
      <c r="AH51" s="1372"/>
      <c r="AI51" s="1373"/>
      <c r="AJ51" s="363"/>
      <c r="AK51" s="363" t="s">
        <v>71</v>
      </c>
      <c r="AL51" s="363" t="s">
        <v>71</v>
      </c>
      <c r="AM51" s="363" t="s">
        <v>71</v>
      </c>
      <c r="AN51" s="363" t="s">
        <v>71</v>
      </c>
      <c r="AO51" s="1374"/>
      <c r="AP51" s="1374"/>
      <c r="AQ51" s="363"/>
      <c r="AR51" s="1374"/>
      <c r="AS51" s="1374"/>
      <c r="AT51" s="385"/>
      <c r="AU51" s="364"/>
      <c r="AV51" s="363" t="s">
        <v>71</v>
      </c>
      <c r="AW51" s="363"/>
      <c r="AX51" s="480" t="str">
        <f t="shared" si="48"/>
        <v/>
      </c>
      <c r="AY51" s="1375" t="str">
        <f>IF('躯体天井高(住戸別)'!M22="","",'躯体天井高(住戸別)'!M22)</f>
        <v/>
      </c>
      <c r="AZ51" s="1376"/>
      <c r="BA51" s="1377" t="str">
        <f>IF('躯体天井高(住戸別)'!U22="","",'躯体天井高(住戸別)'!U22)</f>
        <v/>
      </c>
      <c r="BB51" s="1378"/>
      <c r="BC51" s="1379"/>
      <c r="BD51" s="1380" t="str">
        <f>IF('躯体天井高(住戸別)'!T22="","",'躯体天井高(住戸別)'!T22)</f>
        <v/>
      </c>
      <c r="BE51" s="1381"/>
      <c r="BF51" s="363"/>
      <c r="BG51" s="480" t="str">
        <f>IF('躯体天井高(住戸別)'!Y22="","",'躯体天井高(住戸別)'!Y22)</f>
        <v/>
      </c>
      <c r="BH51" s="1375" t="str">
        <f>IF('躯体天井高(住戸別)'!AG22="","",'躯体天井高(住戸別)'!AG22)</f>
        <v/>
      </c>
      <c r="BI51" s="1376"/>
      <c r="BJ51" s="1377" t="str">
        <f>IF('躯体天井高(住戸別)'!AO22="","",'躯体天井高(住戸別)'!AO22)</f>
        <v/>
      </c>
      <c r="BK51" s="1378"/>
      <c r="BL51" s="1379"/>
      <c r="BM51" s="1380" t="str">
        <f>IF('躯体天井高(住戸別)'!AN22="","",'躯体天井高(住戸別)'!AN22)</f>
        <v/>
      </c>
      <c r="BN51" s="1381"/>
      <c r="BO51" s="1380" t="str" cm="1">
        <f t="array" ref="BO51">IF(AY51="","",_xlfn.IFS(AND('躯体天井高(住戸別)'!V22="□",'躯体天井高(住戸別)'!W22="□"),"なし",AND('躯体天井高(住戸別)'!W22="■",'躯体天井高(住戸別)'!V22="□"),"柱",AND('躯体天井高(住戸別)'!V22="■",'躯体天井高(住戸別)'!W22="□"),"壁",AND('躯体天井高(住戸別)'!V22="■",'躯体天井高(住戸別)'!W22="■"),"壁柱"))</f>
        <v/>
      </c>
      <c r="BP51" s="1385"/>
      <c r="BQ51" s="1350"/>
      <c r="BR51" s="1351"/>
      <c r="BS51" s="1351"/>
      <c r="BT51" s="1351"/>
      <c r="BU51" s="397"/>
      <c r="BV51" s="398"/>
      <c r="BW51" s="382"/>
      <c r="BX51" s="363"/>
      <c r="BY51" s="1352"/>
      <c r="BZ51" s="1353"/>
      <c r="CA51" s="1352"/>
      <c r="CB51" s="1353"/>
      <c r="CC51" s="382"/>
      <c r="CD51" s="363"/>
      <c r="CE51" s="1354"/>
      <c r="CF51" s="1355"/>
      <c r="CG51" s="1356"/>
      <c r="CH51" s="1361"/>
      <c r="CI51" s="1360"/>
      <c r="CJ51" s="1355"/>
      <c r="CK51" s="1360"/>
      <c r="CL51" s="363" t="s">
        <v>71</v>
      </c>
      <c r="CM51" s="363" t="s">
        <v>71</v>
      </c>
      <c r="CN51" s="363" t="s">
        <v>71</v>
      </c>
      <c r="CO51" s="363"/>
      <c r="CP51" s="363"/>
      <c r="CQ51" s="363" t="s">
        <v>71</v>
      </c>
      <c r="CR51" s="363" t="s">
        <v>71</v>
      </c>
      <c r="CS51" s="1357"/>
      <c r="CT51" s="1358"/>
      <c r="CU51" s="1359"/>
      <c r="CV51" s="363" t="s">
        <v>71</v>
      </c>
      <c r="CW51" s="363" t="s">
        <v>71</v>
      </c>
      <c r="CX51" s="363" t="s">
        <v>71</v>
      </c>
      <c r="CY51" s="363" t="s">
        <v>71</v>
      </c>
      <c r="CZ51" s="363" t="s">
        <v>71</v>
      </c>
      <c r="DA51" s="363" t="s">
        <v>71</v>
      </c>
      <c r="DB51" s="363" t="s">
        <v>71</v>
      </c>
      <c r="DC51" s="363" t="s">
        <v>71</v>
      </c>
      <c r="DD51" s="363" t="s">
        <v>71</v>
      </c>
      <c r="DE51" s="363" t="s">
        <v>71</v>
      </c>
      <c r="DF51" s="363" t="s">
        <v>71</v>
      </c>
      <c r="DG51" s="363" t="s">
        <v>71</v>
      </c>
      <c r="DH51" s="575" t="str">
        <f>IF($B51="","",_xlfn.XLOOKUP($B51,光・視環境!$S$2:$S$113,光・視環境!$Y$2:$Y$113,"",0,1))</f>
        <v/>
      </c>
      <c r="DI51" s="576" t="str">
        <f>IF($B51="","",_xlfn.XLOOKUP($B51,光・視環境!$S$2:$S$113,光・視環境!$T$2:$T$113,"",0,1))</f>
        <v/>
      </c>
      <c r="DJ51" s="576" t="str">
        <f>IF($B51="","",_xlfn.XLOOKUP($B51,光・視環境!$S$2:$S$113,光・視環境!$U$2:$U$113,"",0,1))</f>
        <v/>
      </c>
      <c r="DK51" s="576" t="str">
        <f>IF($B51="","",_xlfn.XLOOKUP($B51,光・視環境!$S$2:$S$113,光・視環境!$V$2:$V$113,"",0,1))</f>
        <v/>
      </c>
      <c r="DL51" s="576" t="str">
        <f>IF($B51="","",_xlfn.XLOOKUP($B51,光・視環境!$S$2:$S$113,光・視環境!$W$2:$W$113,"",0,1))</f>
        <v/>
      </c>
      <c r="DM51" s="577" t="str">
        <f>IF($B51="","",_xlfn.XLOOKUP($B51,光・視環境!$S$2:$S$113,光・視環境!$X$2:$X$113,"",0,1))</f>
        <v/>
      </c>
      <c r="DN51" s="1382"/>
      <c r="DO51" s="1383"/>
      <c r="DP51" s="1383"/>
      <c r="DQ51" s="1384"/>
      <c r="DR51" s="372"/>
      <c r="DS51" s="372"/>
      <c r="DT51" s="372"/>
      <c r="DU51" s="372"/>
      <c r="DV51" s="372"/>
      <c r="DW51" s="372"/>
      <c r="DX51" s="372"/>
      <c r="DY51" s="372"/>
      <c r="DZ51" s="1382"/>
      <c r="EA51" s="1383"/>
      <c r="EB51" s="1383"/>
      <c r="EC51" s="1384"/>
      <c r="ED51" s="372"/>
      <c r="EE51" s="372"/>
      <c r="EF51" s="372"/>
      <c r="EG51" s="372"/>
      <c r="EH51" s="372"/>
      <c r="EI51" s="372"/>
      <c r="EJ51" s="372"/>
      <c r="EK51" s="372"/>
      <c r="EL51" s="372"/>
      <c r="EM51" s="372"/>
      <c r="EN51" s="372"/>
      <c r="EO51" s="372"/>
      <c r="EP51" s="372"/>
      <c r="EQ51" s="375"/>
      <c r="ER51" s="372"/>
      <c r="ES51" s="364" t="s">
        <v>71</v>
      </c>
      <c r="ET51" s="372"/>
      <c r="EU51" s="481" t="str">
        <f t="shared" si="1"/>
        <v/>
      </c>
      <c r="EV51" s="1357"/>
      <c r="EW51" s="1359"/>
      <c r="EX51" s="1357"/>
      <c r="EY51" s="1359"/>
      <c r="EZ51" s="1357"/>
      <c r="FA51" s="1359"/>
      <c r="FB51" s="1357"/>
      <c r="FC51" s="1359"/>
      <c r="FD51" s="364" t="s">
        <v>71</v>
      </c>
      <c r="FE51" s="372"/>
      <c r="FF51" s="481" t="str">
        <f t="shared" si="2"/>
        <v/>
      </c>
      <c r="FG51" s="1357"/>
      <c r="FH51" s="1359"/>
      <c r="FI51" s="1357"/>
      <c r="FJ51" s="1359"/>
      <c r="FK51" s="1357"/>
      <c r="FL51" s="1359"/>
      <c r="FM51" s="1357"/>
      <c r="FN51" s="1359"/>
      <c r="FO51" s="364" t="s">
        <v>71</v>
      </c>
      <c r="FP51" s="372"/>
      <c r="FQ51" s="481" t="str">
        <f t="shared" si="3"/>
        <v/>
      </c>
      <c r="FR51" s="1357"/>
      <c r="FS51" s="1359"/>
      <c r="FT51" s="1357"/>
      <c r="FU51" s="1359"/>
      <c r="FV51" s="1357"/>
      <c r="FW51" s="1359"/>
      <c r="FX51" s="1357"/>
      <c r="FY51" s="1359"/>
      <c r="FZ51" s="364" t="s">
        <v>71</v>
      </c>
      <c r="GA51" s="372"/>
      <c r="GB51" s="481" t="str">
        <f t="shared" si="4"/>
        <v/>
      </c>
      <c r="GC51" s="1357"/>
      <c r="GD51" s="1359"/>
      <c r="GE51" s="1357"/>
      <c r="GF51" s="1359"/>
      <c r="GG51" s="1357"/>
      <c r="GH51" s="1359"/>
      <c r="GI51" s="1357"/>
      <c r="GJ51" s="1359"/>
      <c r="GU51" s="374" t="str">
        <f t="shared" si="18"/>
        <v/>
      </c>
      <c r="GV51" s="386" t="str">
        <f t="shared" si="24"/>
        <v/>
      </c>
      <c r="GW51" s="377" t="str">
        <f t="shared" si="19"/>
        <v/>
      </c>
      <c r="GX51" s="378" t="str">
        <f t="shared" si="25"/>
        <v/>
      </c>
      <c r="GY51" s="379" t="str">
        <f t="shared" si="20"/>
        <v/>
      </c>
      <c r="GZ51" s="380">
        <v>1</v>
      </c>
      <c r="HA51" s="376" t="str">
        <f t="shared" si="21"/>
        <v/>
      </c>
      <c r="HB51" s="380" t="str">
        <f t="shared" si="5"/>
        <v/>
      </c>
      <c r="HC51" s="381" t="str">
        <f t="shared" si="6"/>
        <v/>
      </c>
      <c r="HD51" s="383" t="str">
        <f t="shared" si="7"/>
        <v/>
      </c>
      <c r="HE51" s="381" t="str">
        <f t="shared" si="26"/>
        <v/>
      </c>
      <c r="HF51" s="380" t="str">
        <f t="shared" si="8"/>
        <v/>
      </c>
      <c r="HG51" s="576" t="str">
        <f>IF($B51="","",_xlfn.XLOOKUP($B51,光・視環境!$S$2:$S$113,光・視環境!$Y$2:$Y$113,,0,1))</f>
        <v/>
      </c>
      <c r="HH51" s="362" t="str">
        <f t="shared" si="27"/>
        <v/>
      </c>
      <c r="HI51" s="384" t="str">
        <f t="shared" si="28"/>
        <v/>
      </c>
      <c r="HJ51" s="384" t="str">
        <f t="shared" si="29"/>
        <v/>
      </c>
      <c r="HK51" s="384" t="str">
        <f t="shared" si="30"/>
        <v/>
      </c>
      <c r="HL51" s="384" t="str">
        <f t="shared" si="31"/>
        <v/>
      </c>
      <c r="HM51" s="384" t="str">
        <f t="shared" si="32"/>
        <v/>
      </c>
      <c r="HN51" s="384" t="str">
        <f t="shared" si="33"/>
        <v/>
      </c>
      <c r="HO51" s="384" t="str">
        <f t="shared" si="34"/>
        <v/>
      </c>
      <c r="HP51" s="384" t="str">
        <f t="shared" si="35"/>
        <v/>
      </c>
      <c r="HQ51" s="384" t="str">
        <f t="shared" si="36"/>
        <v/>
      </c>
      <c r="HR51" s="384" t="str">
        <f t="shared" si="37"/>
        <v/>
      </c>
      <c r="HS51" s="384" t="str">
        <f t="shared" si="38"/>
        <v/>
      </c>
      <c r="HT51" s="384" t="str">
        <f t="shared" si="39"/>
        <v/>
      </c>
      <c r="HU51" s="352" t="str">
        <f t="shared" si="10"/>
        <v/>
      </c>
      <c r="HV51" s="384" t="str">
        <f t="shared" si="11"/>
        <v/>
      </c>
      <c r="HW51" s="384" t="str">
        <f t="shared" si="12"/>
        <v/>
      </c>
      <c r="HX51" s="384" t="str">
        <f t="shared" si="13"/>
        <v/>
      </c>
      <c r="HY51" s="384" t="str">
        <f t="shared" si="14"/>
        <v/>
      </c>
      <c r="HZ51" s="352" t="str">
        <f t="shared" si="15"/>
        <v/>
      </c>
      <c r="IA51" s="365" t="str">
        <f t="shared" si="40"/>
        <v/>
      </c>
      <c r="IB51" s="386" t="str">
        <f t="shared" si="16"/>
        <v/>
      </c>
      <c r="IC51" s="380" t="str">
        <f t="shared" si="41"/>
        <v/>
      </c>
      <c r="ID51" s="387" t="str">
        <f t="shared" si="52"/>
        <v/>
      </c>
      <c r="IE51" s="378" t="str">
        <f t="shared" si="42"/>
        <v/>
      </c>
      <c r="IF51" s="381" t="str">
        <f t="shared" si="43"/>
        <v/>
      </c>
      <c r="IG51" s="381" t="str">
        <f t="shared" si="44"/>
        <v/>
      </c>
      <c r="IH51" s="388" t="str">
        <f t="shared" si="45"/>
        <v/>
      </c>
    </row>
    <row r="52" spans="1:242" ht="23.1" customHeight="1">
      <c r="A52" s="351">
        <f t="shared" si="0"/>
        <v>18</v>
      </c>
      <c r="B52" s="1362"/>
      <c r="C52" s="1363"/>
      <c r="D52" s="1364" t="str">
        <f t="shared" si="51"/>
        <v/>
      </c>
      <c r="E52" s="1365"/>
      <c r="F52" s="1362"/>
      <c r="G52" s="1363"/>
      <c r="H52" s="1362"/>
      <c r="I52" s="1363"/>
      <c r="J52" s="1366"/>
      <c r="K52" s="1367"/>
      <c r="L52" s="1367"/>
      <c r="M52" s="1367"/>
      <c r="N52" s="1367"/>
      <c r="O52" s="1367"/>
      <c r="P52" s="1368" t="str">
        <f t="shared" si="50"/>
        <v/>
      </c>
      <c r="Q52" s="1368"/>
      <c r="R52" s="352"/>
      <c r="S52" s="352"/>
      <c r="T52" s="352"/>
      <c r="U52" s="352"/>
      <c r="V52" s="1369"/>
      <c r="W52" s="1369"/>
      <c r="X52" s="1370"/>
      <c r="Y52" s="375"/>
      <c r="Z52" s="372"/>
      <c r="AA52" s="363" t="s">
        <v>71</v>
      </c>
      <c r="AB52" s="1371"/>
      <c r="AC52" s="1372"/>
      <c r="AD52" s="1372"/>
      <c r="AE52" s="1372"/>
      <c r="AF52" s="1373"/>
      <c r="AG52" s="1371"/>
      <c r="AH52" s="1372"/>
      <c r="AI52" s="1373"/>
      <c r="AJ52" s="363"/>
      <c r="AK52" s="363" t="s">
        <v>71</v>
      </c>
      <c r="AL52" s="363" t="s">
        <v>71</v>
      </c>
      <c r="AM52" s="363" t="s">
        <v>71</v>
      </c>
      <c r="AN52" s="363" t="s">
        <v>71</v>
      </c>
      <c r="AO52" s="1374"/>
      <c r="AP52" s="1374"/>
      <c r="AQ52" s="363"/>
      <c r="AR52" s="1374"/>
      <c r="AS52" s="1374"/>
      <c r="AT52" s="385"/>
      <c r="AU52" s="364"/>
      <c r="AV52" s="363" t="s">
        <v>71</v>
      </c>
      <c r="AW52" s="363"/>
      <c r="AX52" s="480" t="str">
        <f t="shared" si="48"/>
        <v/>
      </c>
      <c r="AY52" s="1375" t="str">
        <f>IF('躯体天井高(住戸別)'!M23="","",'躯体天井高(住戸別)'!M23)</f>
        <v/>
      </c>
      <c r="AZ52" s="1376"/>
      <c r="BA52" s="1377" t="str">
        <f>IF('躯体天井高(住戸別)'!U23="","",'躯体天井高(住戸別)'!U23)</f>
        <v/>
      </c>
      <c r="BB52" s="1378"/>
      <c r="BC52" s="1379"/>
      <c r="BD52" s="1380" t="str">
        <f>IF('躯体天井高(住戸別)'!T23="","",'躯体天井高(住戸別)'!T23)</f>
        <v/>
      </c>
      <c r="BE52" s="1381"/>
      <c r="BF52" s="363"/>
      <c r="BG52" s="480" t="str">
        <f>IF('躯体天井高(住戸別)'!Y23="","",'躯体天井高(住戸別)'!Y23)</f>
        <v/>
      </c>
      <c r="BH52" s="1375" t="str">
        <f>IF('躯体天井高(住戸別)'!AG23="","",'躯体天井高(住戸別)'!AG23)</f>
        <v/>
      </c>
      <c r="BI52" s="1376"/>
      <c r="BJ52" s="1377" t="str">
        <f>IF('躯体天井高(住戸別)'!AO23="","",'躯体天井高(住戸別)'!AO23)</f>
        <v/>
      </c>
      <c r="BK52" s="1378"/>
      <c r="BL52" s="1379"/>
      <c r="BM52" s="1380" t="str">
        <f>IF('躯体天井高(住戸別)'!AN23="","",'躯体天井高(住戸別)'!AN23)</f>
        <v/>
      </c>
      <c r="BN52" s="1381"/>
      <c r="BO52" s="1380" t="str" cm="1">
        <f t="array" ref="BO52">IF(AY52="","",_xlfn.IFS(AND('躯体天井高(住戸別)'!V23="□",'躯体天井高(住戸別)'!W23="□"),"なし",AND('躯体天井高(住戸別)'!W23="■",'躯体天井高(住戸別)'!V23="□"),"柱",AND('躯体天井高(住戸別)'!V23="■",'躯体天井高(住戸別)'!W23="□"),"壁",AND('躯体天井高(住戸別)'!V23="■",'躯体天井高(住戸別)'!W23="■"),"壁柱"))</f>
        <v/>
      </c>
      <c r="BP52" s="1385"/>
      <c r="BQ52" s="1350"/>
      <c r="BR52" s="1351"/>
      <c r="BS52" s="1351"/>
      <c r="BT52" s="1351"/>
      <c r="BU52" s="397"/>
      <c r="BV52" s="398"/>
      <c r="BW52" s="382"/>
      <c r="BX52" s="363"/>
      <c r="BY52" s="1352"/>
      <c r="BZ52" s="1353"/>
      <c r="CA52" s="1352"/>
      <c r="CB52" s="1353"/>
      <c r="CC52" s="382"/>
      <c r="CD52" s="363"/>
      <c r="CE52" s="1354"/>
      <c r="CF52" s="1355"/>
      <c r="CG52" s="1356"/>
      <c r="CH52" s="1361"/>
      <c r="CI52" s="1360"/>
      <c r="CJ52" s="1355"/>
      <c r="CK52" s="1360"/>
      <c r="CL52" s="363" t="s">
        <v>71</v>
      </c>
      <c r="CM52" s="363" t="s">
        <v>71</v>
      </c>
      <c r="CN52" s="363" t="s">
        <v>71</v>
      </c>
      <c r="CO52" s="363"/>
      <c r="CP52" s="363"/>
      <c r="CQ52" s="363" t="s">
        <v>71</v>
      </c>
      <c r="CR52" s="363" t="s">
        <v>71</v>
      </c>
      <c r="CS52" s="1357"/>
      <c r="CT52" s="1358"/>
      <c r="CU52" s="1359"/>
      <c r="CV52" s="363" t="s">
        <v>71</v>
      </c>
      <c r="CW52" s="363" t="s">
        <v>71</v>
      </c>
      <c r="CX52" s="363" t="s">
        <v>71</v>
      </c>
      <c r="CY52" s="363" t="s">
        <v>71</v>
      </c>
      <c r="CZ52" s="363" t="s">
        <v>71</v>
      </c>
      <c r="DA52" s="363" t="s">
        <v>71</v>
      </c>
      <c r="DB52" s="363" t="s">
        <v>71</v>
      </c>
      <c r="DC52" s="363" t="s">
        <v>71</v>
      </c>
      <c r="DD52" s="363" t="s">
        <v>71</v>
      </c>
      <c r="DE52" s="363" t="s">
        <v>71</v>
      </c>
      <c r="DF52" s="363" t="s">
        <v>71</v>
      </c>
      <c r="DG52" s="363" t="s">
        <v>71</v>
      </c>
      <c r="DH52" s="575" t="str">
        <f>IF($B52="","",_xlfn.XLOOKUP($B52,光・視環境!$S$2:$S$113,光・視環境!$Y$2:$Y$113,"",0,1))</f>
        <v/>
      </c>
      <c r="DI52" s="576" t="str">
        <f>IF($B52="","",_xlfn.XLOOKUP($B52,光・視環境!$S$2:$S$113,光・視環境!$T$2:$T$113,"",0,1))</f>
        <v/>
      </c>
      <c r="DJ52" s="576" t="str">
        <f>IF($B52="","",_xlfn.XLOOKUP($B52,光・視環境!$S$2:$S$113,光・視環境!$U$2:$U$113,"",0,1))</f>
        <v/>
      </c>
      <c r="DK52" s="576" t="str">
        <f>IF($B52="","",_xlfn.XLOOKUP($B52,光・視環境!$S$2:$S$113,光・視環境!$V$2:$V$113,"",0,1))</f>
        <v/>
      </c>
      <c r="DL52" s="576" t="str">
        <f>IF($B52="","",_xlfn.XLOOKUP($B52,光・視環境!$S$2:$S$113,光・視環境!$W$2:$W$113,"",0,1))</f>
        <v/>
      </c>
      <c r="DM52" s="577" t="str">
        <f>IF($B52="","",_xlfn.XLOOKUP($B52,光・視環境!$S$2:$S$113,光・視環境!$X$2:$X$113,"",0,1))</f>
        <v/>
      </c>
      <c r="DN52" s="1382"/>
      <c r="DO52" s="1383"/>
      <c r="DP52" s="1383"/>
      <c r="DQ52" s="1384"/>
      <c r="DR52" s="372"/>
      <c r="DS52" s="372"/>
      <c r="DT52" s="372"/>
      <c r="DU52" s="372"/>
      <c r="DV52" s="372"/>
      <c r="DW52" s="372"/>
      <c r="DX52" s="372"/>
      <c r="DY52" s="372"/>
      <c r="DZ52" s="1382"/>
      <c r="EA52" s="1383"/>
      <c r="EB52" s="1383"/>
      <c r="EC52" s="1384"/>
      <c r="ED52" s="372"/>
      <c r="EE52" s="372"/>
      <c r="EF52" s="372"/>
      <c r="EG52" s="372"/>
      <c r="EH52" s="372"/>
      <c r="EI52" s="372"/>
      <c r="EJ52" s="372"/>
      <c r="EK52" s="372"/>
      <c r="EL52" s="372"/>
      <c r="EM52" s="372"/>
      <c r="EN52" s="372"/>
      <c r="EO52" s="372"/>
      <c r="EP52" s="372"/>
      <c r="EQ52" s="375"/>
      <c r="ER52" s="372"/>
      <c r="ES52" s="364" t="s">
        <v>71</v>
      </c>
      <c r="ET52" s="372"/>
      <c r="EU52" s="481" t="str">
        <f t="shared" si="1"/>
        <v/>
      </c>
      <c r="EV52" s="1357"/>
      <c r="EW52" s="1359"/>
      <c r="EX52" s="1357"/>
      <c r="EY52" s="1359"/>
      <c r="EZ52" s="1357"/>
      <c r="FA52" s="1359"/>
      <c r="FB52" s="1357"/>
      <c r="FC52" s="1359"/>
      <c r="FD52" s="364" t="s">
        <v>71</v>
      </c>
      <c r="FE52" s="372"/>
      <c r="FF52" s="481" t="str">
        <f t="shared" si="2"/>
        <v/>
      </c>
      <c r="FG52" s="1357"/>
      <c r="FH52" s="1359"/>
      <c r="FI52" s="1357"/>
      <c r="FJ52" s="1359"/>
      <c r="FK52" s="1357"/>
      <c r="FL52" s="1359"/>
      <c r="FM52" s="1357"/>
      <c r="FN52" s="1359"/>
      <c r="FO52" s="364" t="s">
        <v>71</v>
      </c>
      <c r="FP52" s="372"/>
      <c r="FQ52" s="481" t="str">
        <f t="shared" si="3"/>
        <v/>
      </c>
      <c r="FR52" s="1357"/>
      <c r="FS52" s="1359"/>
      <c r="FT52" s="1357"/>
      <c r="FU52" s="1359"/>
      <c r="FV52" s="1357"/>
      <c r="FW52" s="1359"/>
      <c r="FX52" s="1357"/>
      <c r="FY52" s="1359"/>
      <c r="FZ52" s="364" t="s">
        <v>71</v>
      </c>
      <c r="GA52" s="372"/>
      <c r="GB52" s="481" t="str">
        <f t="shared" si="4"/>
        <v/>
      </c>
      <c r="GC52" s="1357"/>
      <c r="GD52" s="1359"/>
      <c r="GE52" s="1357"/>
      <c r="GF52" s="1359"/>
      <c r="GG52" s="1357"/>
      <c r="GH52" s="1359"/>
      <c r="GI52" s="1357"/>
      <c r="GJ52" s="1359"/>
      <c r="GU52" s="374" t="str">
        <f t="shared" si="18"/>
        <v/>
      </c>
      <c r="GV52" s="386" t="str">
        <f t="shared" si="24"/>
        <v/>
      </c>
      <c r="GW52" s="377" t="str">
        <f t="shared" si="19"/>
        <v/>
      </c>
      <c r="GX52" s="378" t="str">
        <f t="shared" si="25"/>
        <v/>
      </c>
      <c r="GY52" s="379" t="str">
        <f t="shared" si="20"/>
        <v/>
      </c>
      <c r="GZ52" s="380">
        <v>1</v>
      </c>
      <c r="HA52" s="376" t="str">
        <f t="shared" si="21"/>
        <v/>
      </c>
      <c r="HB52" s="380" t="str">
        <f t="shared" si="5"/>
        <v/>
      </c>
      <c r="HC52" s="381" t="str">
        <f t="shared" si="6"/>
        <v/>
      </c>
      <c r="HD52" s="383" t="str">
        <f t="shared" si="7"/>
        <v/>
      </c>
      <c r="HE52" s="381" t="str">
        <f t="shared" si="26"/>
        <v/>
      </c>
      <c r="HF52" s="380" t="str">
        <f t="shared" si="8"/>
        <v/>
      </c>
      <c r="HG52" s="576" t="str">
        <f>IF($B52="","",_xlfn.XLOOKUP($B52,光・視環境!$S$2:$S$113,光・視環境!$Y$2:$Y$113,,0,1))</f>
        <v/>
      </c>
      <c r="HH52" s="362" t="str">
        <f t="shared" si="27"/>
        <v/>
      </c>
      <c r="HI52" s="384" t="str">
        <f t="shared" si="28"/>
        <v/>
      </c>
      <c r="HJ52" s="384" t="str">
        <f t="shared" si="29"/>
        <v/>
      </c>
      <c r="HK52" s="384" t="str">
        <f t="shared" si="30"/>
        <v/>
      </c>
      <c r="HL52" s="384" t="str">
        <f t="shared" si="31"/>
        <v/>
      </c>
      <c r="HM52" s="384" t="str">
        <f t="shared" si="32"/>
        <v/>
      </c>
      <c r="HN52" s="384" t="str">
        <f t="shared" si="33"/>
        <v/>
      </c>
      <c r="HO52" s="384" t="str">
        <f t="shared" si="34"/>
        <v/>
      </c>
      <c r="HP52" s="384" t="str">
        <f t="shared" si="35"/>
        <v/>
      </c>
      <c r="HQ52" s="384" t="str">
        <f t="shared" si="36"/>
        <v/>
      </c>
      <c r="HR52" s="384" t="str">
        <f t="shared" si="37"/>
        <v/>
      </c>
      <c r="HS52" s="384" t="str">
        <f t="shared" si="38"/>
        <v/>
      </c>
      <c r="HT52" s="384" t="str">
        <f t="shared" si="39"/>
        <v/>
      </c>
      <c r="HU52" s="352" t="str">
        <f t="shared" si="10"/>
        <v/>
      </c>
      <c r="HV52" s="384" t="str">
        <f t="shared" si="11"/>
        <v/>
      </c>
      <c r="HW52" s="384" t="str">
        <f t="shared" si="12"/>
        <v/>
      </c>
      <c r="HX52" s="384" t="str">
        <f t="shared" si="13"/>
        <v/>
      </c>
      <c r="HY52" s="384" t="str">
        <f t="shared" si="14"/>
        <v/>
      </c>
      <c r="HZ52" s="352" t="str">
        <f t="shared" si="15"/>
        <v/>
      </c>
      <c r="IA52" s="365" t="str">
        <f t="shared" si="40"/>
        <v/>
      </c>
      <c r="IB52" s="386" t="str">
        <f t="shared" si="16"/>
        <v/>
      </c>
      <c r="IC52" s="380" t="str">
        <f t="shared" si="41"/>
        <v/>
      </c>
      <c r="ID52" s="387" t="str">
        <f t="shared" si="52"/>
        <v/>
      </c>
      <c r="IE52" s="378" t="str">
        <f t="shared" si="42"/>
        <v/>
      </c>
      <c r="IF52" s="381" t="str">
        <f t="shared" si="43"/>
        <v/>
      </c>
      <c r="IG52" s="381" t="str">
        <f t="shared" si="44"/>
        <v/>
      </c>
      <c r="IH52" s="388" t="str">
        <f t="shared" si="45"/>
        <v/>
      </c>
    </row>
    <row r="53" spans="1:242" ht="23.1" customHeight="1">
      <c r="A53" s="373">
        <f t="shared" si="0"/>
        <v>19</v>
      </c>
      <c r="B53" s="1362"/>
      <c r="C53" s="1363"/>
      <c r="D53" s="1364" t="str">
        <f t="shared" si="51"/>
        <v/>
      </c>
      <c r="E53" s="1365"/>
      <c r="F53" s="1362"/>
      <c r="G53" s="1363"/>
      <c r="H53" s="1362"/>
      <c r="I53" s="1363"/>
      <c r="J53" s="1366"/>
      <c r="K53" s="1367"/>
      <c r="L53" s="1367"/>
      <c r="M53" s="1367"/>
      <c r="N53" s="1367"/>
      <c r="O53" s="1367"/>
      <c r="P53" s="1368" t="str">
        <f t="shared" si="50"/>
        <v/>
      </c>
      <c r="Q53" s="1368"/>
      <c r="R53" s="352"/>
      <c r="S53" s="352"/>
      <c r="T53" s="352"/>
      <c r="U53" s="352"/>
      <c r="V53" s="1369"/>
      <c r="W53" s="1369"/>
      <c r="X53" s="1370"/>
      <c r="Y53" s="375"/>
      <c r="Z53" s="372"/>
      <c r="AA53" s="363" t="s">
        <v>71</v>
      </c>
      <c r="AB53" s="1371"/>
      <c r="AC53" s="1372"/>
      <c r="AD53" s="1372"/>
      <c r="AE53" s="1372"/>
      <c r="AF53" s="1373"/>
      <c r="AG53" s="1371"/>
      <c r="AH53" s="1372"/>
      <c r="AI53" s="1373"/>
      <c r="AJ53" s="363"/>
      <c r="AK53" s="363" t="s">
        <v>71</v>
      </c>
      <c r="AL53" s="363" t="s">
        <v>71</v>
      </c>
      <c r="AM53" s="363" t="s">
        <v>71</v>
      </c>
      <c r="AN53" s="363" t="s">
        <v>71</v>
      </c>
      <c r="AO53" s="1374"/>
      <c r="AP53" s="1374"/>
      <c r="AQ53" s="363"/>
      <c r="AR53" s="1374"/>
      <c r="AS53" s="1374"/>
      <c r="AT53" s="385"/>
      <c r="AU53" s="364"/>
      <c r="AV53" s="363" t="s">
        <v>71</v>
      </c>
      <c r="AW53" s="363"/>
      <c r="AX53" s="480" t="str">
        <f t="shared" si="48"/>
        <v/>
      </c>
      <c r="AY53" s="1375" t="str">
        <f>IF('躯体天井高(住戸別)'!M24="","",'躯体天井高(住戸別)'!M24)</f>
        <v/>
      </c>
      <c r="AZ53" s="1376"/>
      <c r="BA53" s="1377" t="str">
        <f>IF('躯体天井高(住戸別)'!U24="","",'躯体天井高(住戸別)'!U24)</f>
        <v/>
      </c>
      <c r="BB53" s="1378"/>
      <c r="BC53" s="1379"/>
      <c r="BD53" s="1380" t="str">
        <f>IF('躯体天井高(住戸別)'!T24="","",'躯体天井高(住戸別)'!T24)</f>
        <v/>
      </c>
      <c r="BE53" s="1381"/>
      <c r="BF53" s="363"/>
      <c r="BG53" s="480" t="str">
        <f>IF('躯体天井高(住戸別)'!Y24="","",'躯体天井高(住戸別)'!Y24)</f>
        <v/>
      </c>
      <c r="BH53" s="1375" t="str">
        <f>IF('躯体天井高(住戸別)'!AG24="","",'躯体天井高(住戸別)'!AG24)</f>
        <v/>
      </c>
      <c r="BI53" s="1376"/>
      <c r="BJ53" s="1377" t="str">
        <f>IF('躯体天井高(住戸別)'!AO24="","",'躯体天井高(住戸別)'!AO24)</f>
        <v/>
      </c>
      <c r="BK53" s="1378"/>
      <c r="BL53" s="1379"/>
      <c r="BM53" s="1380" t="str">
        <f>IF('躯体天井高(住戸別)'!AN24="","",'躯体天井高(住戸別)'!AN24)</f>
        <v/>
      </c>
      <c r="BN53" s="1381"/>
      <c r="BO53" s="1380" t="str" cm="1">
        <f t="array" ref="BO53">IF(AY53="","",_xlfn.IFS(AND('躯体天井高(住戸別)'!V24="□",'躯体天井高(住戸別)'!W24="□"),"なし",AND('躯体天井高(住戸別)'!W24="■",'躯体天井高(住戸別)'!V24="□"),"柱",AND('躯体天井高(住戸別)'!V24="■",'躯体天井高(住戸別)'!W24="□"),"壁",AND('躯体天井高(住戸別)'!V24="■",'躯体天井高(住戸別)'!W24="■"),"壁柱"))</f>
        <v/>
      </c>
      <c r="BP53" s="1385"/>
      <c r="BQ53" s="1350"/>
      <c r="BR53" s="1351"/>
      <c r="BS53" s="1351"/>
      <c r="BT53" s="1351"/>
      <c r="BU53" s="397"/>
      <c r="BV53" s="398"/>
      <c r="BW53" s="382"/>
      <c r="BX53" s="363"/>
      <c r="BY53" s="1352"/>
      <c r="BZ53" s="1353"/>
      <c r="CA53" s="1352"/>
      <c r="CB53" s="1353"/>
      <c r="CC53" s="382"/>
      <c r="CD53" s="363"/>
      <c r="CE53" s="1354"/>
      <c r="CF53" s="1355"/>
      <c r="CG53" s="1356"/>
      <c r="CH53" s="1361"/>
      <c r="CI53" s="1360"/>
      <c r="CJ53" s="1355"/>
      <c r="CK53" s="1360"/>
      <c r="CL53" s="363" t="s">
        <v>71</v>
      </c>
      <c r="CM53" s="363" t="s">
        <v>71</v>
      </c>
      <c r="CN53" s="363" t="s">
        <v>71</v>
      </c>
      <c r="CO53" s="363"/>
      <c r="CP53" s="363"/>
      <c r="CQ53" s="363" t="s">
        <v>71</v>
      </c>
      <c r="CR53" s="363" t="s">
        <v>71</v>
      </c>
      <c r="CS53" s="1357"/>
      <c r="CT53" s="1358"/>
      <c r="CU53" s="1359"/>
      <c r="CV53" s="363" t="s">
        <v>71</v>
      </c>
      <c r="CW53" s="363" t="s">
        <v>71</v>
      </c>
      <c r="CX53" s="363" t="s">
        <v>71</v>
      </c>
      <c r="CY53" s="363" t="s">
        <v>71</v>
      </c>
      <c r="CZ53" s="363" t="s">
        <v>71</v>
      </c>
      <c r="DA53" s="363" t="s">
        <v>71</v>
      </c>
      <c r="DB53" s="363" t="s">
        <v>71</v>
      </c>
      <c r="DC53" s="363" t="s">
        <v>71</v>
      </c>
      <c r="DD53" s="363" t="s">
        <v>71</v>
      </c>
      <c r="DE53" s="363" t="s">
        <v>71</v>
      </c>
      <c r="DF53" s="363" t="s">
        <v>71</v>
      </c>
      <c r="DG53" s="363" t="s">
        <v>71</v>
      </c>
      <c r="DH53" s="575" t="str">
        <f>IF($B53="","",_xlfn.XLOOKUP($B53,光・視環境!$S$2:$S$113,光・視環境!$Y$2:$Y$113,"",0,1))</f>
        <v/>
      </c>
      <c r="DI53" s="576" t="str">
        <f>IF($B53="","",_xlfn.XLOOKUP($B53,光・視環境!$S$2:$S$113,光・視環境!$T$2:$T$113,"",0,1))</f>
        <v/>
      </c>
      <c r="DJ53" s="576" t="str">
        <f>IF($B53="","",_xlfn.XLOOKUP($B53,光・視環境!$S$2:$S$113,光・視環境!$U$2:$U$113,"",0,1))</f>
        <v/>
      </c>
      <c r="DK53" s="576" t="str">
        <f>IF($B53="","",_xlfn.XLOOKUP($B53,光・視環境!$S$2:$S$113,光・視環境!$V$2:$V$113,"",0,1))</f>
        <v/>
      </c>
      <c r="DL53" s="576" t="str">
        <f>IF($B53="","",_xlfn.XLOOKUP($B53,光・視環境!$S$2:$S$113,光・視環境!$W$2:$W$113,"",0,1))</f>
        <v/>
      </c>
      <c r="DM53" s="577" t="str">
        <f>IF($B53="","",_xlfn.XLOOKUP($B53,光・視環境!$S$2:$S$113,光・視環境!$X$2:$X$113,"",0,1))</f>
        <v/>
      </c>
      <c r="DN53" s="1382"/>
      <c r="DO53" s="1383"/>
      <c r="DP53" s="1383"/>
      <c r="DQ53" s="1384"/>
      <c r="DR53" s="372"/>
      <c r="DS53" s="372"/>
      <c r="DT53" s="372"/>
      <c r="DU53" s="372"/>
      <c r="DV53" s="372"/>
      <c r="DW53" s="372"/>
      <c r="DX53" s="372"/>
      <c r="DY53" s="372"/>
      <c r="DZ53" s="1382"/>
      <c r="EA53" s="1383"/>
      <c r="EB53" s="1383"/>
      <c r="EC53" s="1384"/>
      <c r="ED53" s="372"/>
      <c r="EE53" s="372"/>
      <c r="EF53" s="372"/>
      <c r="EG53" s="372"/>
      <c r="EH53" s="372"/>
      <c r="EI53" s="372"/>
      <c r="EJ53" s="372"/>
      <c r="EK53" s="372"/>
      <c r="EL53" s="372"/>
      <c r="EM53" s="372"/>
      <c r="EN53" s="372"/>
      <c r="EO53" s="372"/>
      <c r="EP53" s="372"/>
      <c r="EQ53" s="375"/>
      <c r="ER53" s="372"/>
      <c r="ES53" s="364" t="s">
        <v>71</v>
      </c>
      <c r="ET53" s="372"/>
      <c r="EU53" s="481" t="str">
        <f t="shared" si="1"/>
        <v/>
      </c>
      <c r="EV53" s="1357"/>
      <c r="EW53" s="1359"/>
      <c r="EX53" s="1357"/>
      <c r="EY53" s="1359"/>
      <c r="EZ53" s="1357"/>
      <c r="FA53" s="1359"/>
      <c r="FB53" s="1357"/>
      <c r="FC53" s="1359"/>
      <c r="FD53" s="364" t="s">
        <v>71</v>
      </c>
      <c r="FE53" s="372"/>
      <c r="FF53" s="481" t="str">
        <f t="shared" si="2"/>
        <v/>
      </c>
      <c r="FG53" s="1357"/>
      <c r="FH53" s="1359"/>
      <c r="FI53" s="1357"/>
      <c r="FJ53" s="1359"/>
      <c r="FK53" s="1357"/>
      <c r="FL53" s="1359"/>
      <c r="FM53" s="1357"/>
      <c r="FN53" s="1359"/>
      <c r="FO53" s="364" t="s">
        <v>71</v>
      </c>
      <c r="FP53" s="372"/>
      <c r="FQ53" s="481" t="str">
        <f t="shared" si="3"/>
        <v/>
      </c>
      <c r="FR53" s="1357"/>
      <c r="FS53" s="1359"/>
      <c r="FT53" s="1357"/>
      <c r="FU53" s="1359"/>
      <c r="FV53" s="1357"/>
      <c r="FW53" s="1359"/>
      <c r="FX53" s="1357"/>
      <c r="FY53" s="1359"/>
      <c r="FZ53" s="364" t="s">
        <v>71</v>
      </c>
      <c r="GA53" s="372"/>
      <c r="GB53" s="481" t="str">
        <f t="shared" si="4"/>
        <v/>
      </c>
      <c r="GC53" s="1357"/>
      <c r="GD53" s="1359"/>
      <c r="GE53" s="1357"/>
      <c r="GF53" s="1359"/>
      <c r="GG53" s="1357"/>
      <c r="GH53" s="1359"/>
      <c r="GI53" s="1357"/>
      <c r="GJ53" s="1359"/>
      <c r="GU53" s="374" t="str">
        <f t="shared" si="18"/>
        <v/>
      </c>
      <c r="GV53" s="386" t="str">
        <f t="shared" si="24"/>
        <v/>
      </c>
      <c r="GW53" s="377" t="str">
        <f t="shared" si="19"/>
        <v/>
      </c>
      <c r="GX53" s="378" t="str">
        <f t="shared" si="25"/>
        <v/>
      </c>
      <c r="GY53" s="379" t="str">
        <f t="shared" si="20"/>
        <v/>
      </c>
      <c r="GZ53" s="380">
        <v>1</v>
      </c>
      <c r="HA53" s="376" t="str">
        <f t="shared" si="21"/>
        <v/>
      </c>
      <c r="HB53" s="380" t="str">
        <f t="shared" si="5"/>
        <v/>
      </c>
      <c r="HC53" s="381" t="str">
        <f t="shared" si="6"/>
        <v/>
      </c>
      <c r="HD53" s="383" t="str">
        <f t="shared" si="7"/>
        <v/>
      </c>
      <c r="HE53" s="381" t="str">
        <f t="shared" si="26"/>
        <v/>
      </c>
      <c r="HF53" s="380" t="str">
        <f t="shared" si="8"/>
        <v/>
      </c>
      <c r="HG53" s="576" t="str">
        <f>IF($B53="","",_xlfn.XLOOKUP($B53,光・視環境!$S$2:$S$113,光・視環境!$Y$2:$Y$113,,0,1))</f>
        <v/>
      </c>
      <c r="HH53" s="362" t="str">
        <f t="shared" si="27"/>
        <v/>
      </c>
      <c r="HI53" s="384" t="str">
        <f t="shared" si="28"/>
        <v/>
      </c>
      <c r="HJ53" s="384" t="str">
        <f t="shared" si="29"/>
        <v/>
      </c>
      <c r="HK53" s="384" t="str">
        <f t="shared" si="30"/>
        <v/>
      </c>
      <c r="HL53" s="384" t="str">
        <f t="shared" si="31"/>
        <v/>
      </c>
      <c r="HM53" s="384" t="str">
        <f t="shared" si="32"/>
        <v/>
      </c>
      <c r="HN53" s="384" t="str">
        <f t="shared" si="33"/>
        <v/>
      </c>
      <c r="HO53" s="384" t="str">
        <f t="shared" si="34"/>
        <v/>
      </c>
      <c r="HP53" s="384" t="str">
        <f t="shared" si="35"/>
        <v/>
      </c>
      <c r="HQ53" s="384" t="str">
        <f t="shared" si="36"/>
        <v/>
      </c>
      <c r="HR53" s="384" t="str">
        <f t="shared" si="37"/>
        <v/>
      </c>
      <c r="HS53" s="384" t="str">
        <f t="shared" si="38"/>
        <v/>
      </c>
      <c r="HT53" s="384" t="str">
        <f t="shared" si="39"/>
        <v/>
      </c>
      <c r="HU53" s="352" t="str">
        <f t="shared" si="10"/>
        <v/>
      </c>
      <c r="HV53" s="384" t="str">
        <f t="shared" si="11"/>
        <v/>
      </c>
      <c r="HW53" s="384" t="str">
        <f t="shared" si="12"/>
        <v/>
      </c>
      <c r="HX53" s="384" t="str">
        <f t="shared" si="13"/>
        <v/>
      </c>
      <c r="HY53" s="384" t="str">
        <f t="shared" si="14"/>
        <v/>
      </c>
      <c r="HZ53" s="352" t="str">
        <f t="shared" si="15"/>
        <v/>
      </c>
      <c r="IA53" s="365" t="str">
        <f t="shared" si="40"/>
        <v/>
      </c>
      <c r="IB53" s="386" t="str">
        <f t="shared" si="16"/>
        <v/>
      </c>
      <c r="IC53" s="380" t="str">
        <f t="shared" si="41"/>
        <v/>
      </c>
      <c r="ID53" s="387" t="str">
        <f t="shared" si="52"/>
        <v/>
      </c>
      <c r="IE53" s="378" t="str">
        <f t="shared" si="42"/>
        <v/>
      </c>
      <c r="IF53" s="381" t="str">
        <f t="shared" si="43"/>
        <v/>
      </c>
      <c r="IG53" s="381" t="str">
        <f t="shared" si="44"/>
        <v/>
      </c>
      <c r="IH53" s="388" t="str">
        <f t="shared" si="45"/>
        <v/>
      </c>
    </row>
    <row r="54" spans="1:242" ht="23.1" customHeight="1">
      <c r="A54" s="373">
        <f t="shared" si="0"/>
        <v>20</v>
      </c>
      <c r="B54" s="1362"/>
      <c r="C54" s="1363"/>
      <c r="D54" s="1364" t="str">
        <f t="shared" si="51"/>
        <v/>
      </c>
      <c r="E54" s="1365"/>
      <c r="F54" s="1362"/>
      <c r="G54" s="1363"/>
      <c r="H54" s="1362"/>
      <c r="I54" s="1363"/>
      <c r="J54" s="1366"/>
      <c r="K54" s="1367"/>
      <c r="L54" s="1367"/>
      <c r="M54" s="1367"/>
      <c r="N54" s="1367"/>
      <c r="O54" s="1367"/>
      <c r="P54" s="1368" t="str">
        <f t="shared" si="50"/>
        <v/>
      </c>
      <c r="Q54" s="1368"/>
      <c r="R54" s="352"/>
      <c r="S54" s="352"/>
      <c r="T54" s="352"/>
      <c r="U54" s="352"/>
      <c r="V54" s="1369"/>
      <c r="W54" s="1369"/>
      <c r="X54" s="1370"/>
      <c r="Y54" s="375"/>
      <c r="Z54" s="372"/>
      <c r="AA54" s="363" t="s">
        <v>71</v>
      </c>
      <c r="AB54" s="1371"/>
      <c r="AC54" s="1372"/>
      <c r="AD54" s="1372"/>
      <c r="AE54" s="1372"/>
      <c r="AF54" s="1373"/>
      <c r="AG54" s="1371"/>
      <c r="AH54" s="1372"/>
      <c r="AI54" s="1373"/>
      <c r="AJ54" s="363"/>
      <c r="AK54" s="363" t="s">
        <v>71</v>
      </c>
      <c r="AL54" s="363" t="s">
        <v>71</v>
      </c>
      <c r="AM54" s="363" t="s">
        <v>71</v>
      </c>
      <c r="AN54" s="363" t="s">
        <v>71</v>
      </c>
      <c r="AO54" s="1374"/>
      <c r="AP54" s="1374"/>
      <c r="AQ54" s="363"/>
      <c r="AR54" s="1374"/>
      <c r="AS54" s="1374"/>
      <c r="AT54" s="385"/>
      <c r="AU54" s="364"/>
      <c r="AV54" s="363" t="s">
        <v>71</v>
      </c>
      <c r="AW54" s="363"/>
      <c r="AX54" s="480" t="str">
        <f t="shared" si="48"/>
        <v/>
      </c>
      <c r="AY54" s="1375" t="str">
        <f>IF('躯体天井高(住戸別)'!M25="","",'躯体天井高(住戸別)'!M25)</f>
        <v/>
      </c>
      <c r="AZ54" s="1376"/>
      <c r="BA54" s="1377" t="str">
        <f>IF('躯体天井高(住戸別)'!U25="","",'躯体天井高(住戸別)'!U25)</f>
        <v/>
      </c>
      <c r="BB54" s="1378"/>
      <c r="BC54" s="1379"/>
      <c r="BD54" s="1380" t="str">
        <f>IF('躯体天井高(住戸別)'!T25="","",'躯体天井高(住戸別)'!T25)</f>
        <v/>
      </c>
      <c r="BE54" s="1381"/>
      <c r="BF54" s="363"/>
      <c r="BG54" s="480" t="str">
        <f>IF('躯体天井高(住戸別)'!Y25="","",'躯体天井高(住戸別)'!Y25)</f>
        <v/>
      </c>
      <c r="BH54" s="1375" t="str">
        <f>IF('躯体天井高(住戸別)'!AG25="","",'躯体天井高(住戸別)'!AG25)</f>
        <v/>
      </c>
      <c r="BI54" s="1376"/>
      <c r="BJ54" s="1377" t="str">
        <f>IF('躯体天井高(住戸別)'!AO25="","",'躯体天井高(住戸別)'!AO25)</f>
        <v/>
      </c>
      <c r="BK54" s="1378"/>
      <c r="BL54" s="1379"/>
      <c r="BM54" s="1380" t="str">
        <f>IF('躯体天井高(住戸別)'!AN25="","",'躯体天井高(住戸別)'!AN25)</f>
        <v/>
      </c>
      <c r="BN54" s="1381"/>
      <c r="BO54" s="1380" t="str" cm="1">
        <f t="array" ref="BO54">IF(AY54="","",_xlfn.IFS(AND('躯体天井高(住戸別)'!V25="□",'躯体天井高(住戸別)'!W25="□"),"なし",AND('躯体天井高(住戸別)'!W25="■",'躯体天井高(住戸別)'!V25="□"),"柱",AND('躯体天井高(住戸別)'!V25="■",'躯体天井高(住戸別)'!W25="□"),"壁",AND('躯体天井高(住戸別)'!V25="■",'躯体天井高(住戸別)'!W25="■"),"壁柱"))</f>
        <v/>
      </c>
      <c r="BP54" s="1385"/>
      <c r="BQ54" s="1350"/>
      <c r="BR54" s="1351"/>
      <c r="BS54" s="1351"/>
      <c r="BT54" s="1351"/>
      <c r="BU54" s="397"/>
      <c r="BV54" s="398"/>
      <c r="BW54" s="382"/>
      <c r="BX54" s="363"/>
      <c r="BY54" s="1352"/>
      <c r="BZ54" s="1353"/>
      <c r="CA54" s="1352"/>
      <c r="CB54" s="1353"/>
      <c r="CC54" s="382"/>
      <c r="CD54" s="363"/>
      <c r="CE54" s="1354"/>
      <c r="CF54" s="1355"/>
      <c r="CG54" s="1356"/>
      <c r="CH54" s="1361"/>
      <c r="CI54" s="1360"/>
      <c r="CJ54" s="1355"/>
      <c r="CK54" s="1360"/>
      <c r="CL54" s="363" t="s">
        <v>71</v>
      </c>
      <c r="CM54" s="363" t="s">
        <v>71</v>
      </c>
      <c r="CN54" s="363" t="s">
        <v>71</v>
      </c>
      <c r="CO54" s="363"/>
      <c r="CP54" s="363"/>
      <c r="CQ54" s="363" t="s">
        <v>71</v>
      </c>
      <c r="CR54" s="363" t="s">
        <v>71</v>
      </c>
      <c r="CS54" s="1357"/>
      <c r="CT54" s="1358"/>
      <c r="CU54" s="1359"/>
      <c r="CV54" s="363" t="s">
        <v>71</v>
      </c>
      <c r="CW54" s="363" t="s">
        <v>71</v>
      </c>
      <c r="CX54" s="363" t="s">
        <v>71</v>
      </c>
      <c r="CY54" s="363" t="s">
        <v>71</v>
      </c>
      <c r="CZ54" s="363" t="s">
        <v>71</v>
      </c>
      <c r="DA54" s="363" t="s">
        <v>71</v>
      </c>
      <c r="DB54" s="363" t="s">
        <v>71</v>
      </c>
      <c r="DC54" s="363" t="s">
        <v>71</v>
      </c>
      <c r="DD54" s="363" t="s">
        <v>71</v>
      </c>
      <c r="DE54" s="363" t="s">
        <v>71</v>
      </c>
      <c r="DF54" s="363" t="s">
        <v>71</v>
      </c>
      <c r="DG54" s="363" t="s">
        <v>71</v>
      </c>
      <c r="DH54" s="575" t="str">
        <f>IF($B54="","",_xlfn.XLOOKUP($B54,光・視環境!$S$2:$S$113,光・視環境!$Y$2:$Y$113,"",0,1))</f>
        <v/>
      </c>
      <c r="DI54" s="576" t="str">
        <f>IF($B54="","",_xlfn.XLOOKUP($B54,光・視環境!$S$2:$S$113,光・視環境!$T$2:$T$113,"",0,1))</f>
        <v/>
      </c>
      <c r="DJ54" s="576" t="str">
        <f>IF($B54="","",_xlfn.XLOOKUP($B54,光・視環境!$S$2:$S$113,光・視環境!$U$2:$U$113,"",0,1))</f>
        <v/>
      </c>
      <c r="DK54" s="576" t="str">
        <f>IF($B54="","",_xlfn.XLOOKUP($B54,光・視環境!$S$2:$S$113,光・視環境!$V$2:$V$113,"",0,1))</f>
        <v/>
      </c>
      <c r="DL54" s="576" t="str">
        <f>IF($B54="","",_xlfn.XLOOKUP($B54,光・視環境!$S$2:$S$113,光・視環境!$W$2:$W$113,"",0,1))</f>
        <v/>
      </c>
      <c r="DM54" s="577" t="str">
        <f>IF($B54="","",_xlfn.XLOOKUP($B54,光・視環境!$S$2:$S$113,光・視環境!$X$2:$X$113,"",0,1))</f>
        <v/>
      </c>
      <c r="DN54" s="1382"/>
      <c r="DO54" s="1383"/>
      <c r="DP54" s="1383"/>
      <c r="DQ54" s="1384"/>
      <c r="DR54" s="372"/>
      <c r="DS54" s="372"/>
      <c r="DT54" s="372"/>
      <c r="DU54" s="372"/>
      <c r="DV54" s="372"/>
      <c r="DW54" s="372"/>
      <c r="DX54" s="372"/>
      <c r="DY54" s="372"/>
      <c r="DZ54" s="1382"/>
      <c r="EA54" s="1383"/>
      <c r="EB54" s="1383"/>
      <c r="EC54" s="1384"/>
      <c r="ED54" s="372"/>
      <c r="EE54" s="372"/>
      <c r="EF54" s="372"/>
      <c r="EG54" s="372"/>
      <c r="EH54" s="372"/>
      <c r="EI54" s="372"/>
      <c r="EJ54" s="372"/>
      <c r="EK54" s="372"/>
      <c r="EL54" s="372"/>
      <c r="EM54" s="372"/>
      <c r="EN54" s="372"/>
      <c r="EO54" s="372"/>
      <c r="EP54" s="372"/>
      <c r="EQ54" s="375"/>
      <c r="ER54" s="372"/>
      <c r="ES54" s="364" t="s">
        <v>71</v>
      </c>
      <c r="ET54" s="372"/>
      <c r="EU54" s="481" t="str">
        <f t="shared" si="1"/>
        <v/>
      </c>
      <c r="EV54" s="1357"/>
      <c r="EW54" s="1359"/>
      <c r="EX54" s="1357"/>
      <c r="EY54" s="1359"/>
      <c r="EZ54" s="1357"/>
      <c r="FA54" s="1359"/>
      <c r="FB54" s="1357"/>
      <c r="FC54" s="1359"/>
      <c r="FD54" s="364" t="s">
        <v>71</v>
      </c>
      <c r="FE54" s="372"/>
      <c r="FF54" s="481" t="str">
        <f t="shared" si="2"/>
        <v/>
      </c>
      <c r="FG54" s="1357"/>
      <c r="FH54" s="1359"/>
      <c r="FI54" s="1357"/>
      <c r="FJ54" s="1359"/>
      <c r="FK54" s="1357"/>
      <c r="FL54" s="1359"/>
      <c r="FM54" s="1357"/>
      <c r="FN54" s="1359"/>
      <c r="FO54" s="364" t="s">
        <v>71</v>
      </c>
      <c r="FP54" s="372"/>
      <c r="FQ54" s="481" t="str">
        <f t="shared" si="3"/>
        <v/>
      </c>
      <c r="FR54" s="1357"/>
      <c r="FS54" s="1359"/>
      <c r="FT54" s="1357"/>
      <c r="FU54" s="1359"/>
      <c r="FV54" s="1357"/>
      <c r="FW54" s="1359"/>
      <c r="FX54" s="1357"/>
      <c r="FY54" s="1359"/>
      <c r="FZ54" s="364" t="s">
        <v>71</v>
      </c>
      <c r="GA54" s="372"/>
      <c r="GB54" s="481" t="str">
        <f t="shared" si="4"/>
        <v/>
      </c>
      <c r="GC54" s="1357"/>
      <c r="GD54" s="1359"/>
      <c r="GE54" s="1357"/>
      <c r="GF54" s="1359"/>
      <c r="GG54" s="1357"/>
      <c r="GH54" s="1359"/>
      <c r="GI54" s="1357"/>
      <c r="GJ54" s="1359"/>
      <c r="GU54" s="374" t="str">
        <f t="shared" si="18"/>
        <v/>
      </c>
      <c r="GV54" s="386" t="str">
        <f t="shared" si="24"/>
        <v/>
      </c>
      <c r="GW54" s="377" t="str">
        <f t="shared" si="19"/>
        <v/>
      </c>
      <c r="GX54" s="378" t="str">
        <f t="shared" si="25"/>
        <v/>
      </c>
      <c r="GY54" s="379" t="str">
        <f t="shared" si="20"/>
        <v/>
      </c>
      <c r="GZ54" s="380">
        <v>1</v>
      </c>
      <c r="HA54" s="376" t="str">
        <f t="shared" si="21"/>
        <v/>
      </c>
      <c r="HB54" s="380" t="str">
        <f t="shared" si="5"/>
        <v/>
      </c>
      <c r="HC54" s="381" t="str">
        <f t="shared" si="6"/>
        <v/>
      </c>
      <c r="HD54" s="383" t="str">
        <f t="shared" si="7"/>
        <v/>
      </c>
      <c r="HE54" s="381" t="str">
        <f t="shared" si="26"/>
        <v/>
      </c>
      <c r="HF54" s="380" t="str">
        <f t="shared" si="8"/>
        <v/>
      </c>
      <c r="HG54" s="576" t="str">
        <f>IF($B54="","",_xlfn.XLOOKUP($B54,光・視環境!$S$2:$S$113,光・視環境!$Y$2:$Y$113,,0,1))</f>
        <v/>
      </c>
      <c r="HH54" s="362" t="str">
        <f t="shared" si="27"/>
        <v/>
      </c>
      <c r="HI54" s="384" t="str">
        <f t="shared" si="28"/>
        <v/>
      </c>
      <c r="HJ54" s="384" t="str">
        <f t="shared" si="29"/>
        <v/>
      </c>
      <c r="HK54" s="384" t="str">
        <f t="shared" si="30"/>
        <v/>
      </c>
      <c r="HL54" s="384" t="str">
        <f t="shared" si="31"/>
        <v/>
      </c>
      <c r="HM54" s="384" t="str">
        <f t="shared" si="32"/>
        <v/>
      </c>
      <c r="HN54" s="384" t="str">
        <f t="shared" si="33"/>
        <v/>
      </c>
      <c r="HO54" s="384" t="str">
        <f t="shared" si="34"/>
        <v/>
      </c>
      <c r="HP54" s="384" t="str">
        <f t="shared" si="35"/>
        <v/>
      </c>
      <c r="HQ54" s="384" t="str">
        <f t="shared" si="36"/>
        <v/>
      </c>
      <c r="HR54" s="384" t="str">
        <f t="shared" si="37"/>
        <v/>
      </c>
      <c r="HS54" s="384" t="str">
        <f t="shared" si="38"/>
        <v/>
      </c>
      <c r="HT54" s="384" t="str">
        <f t="shared" si="39"/>
        <v/>
      </c>
      <c r="HU54" s="352" t="str">
        <f t="shared" si="10"/>
        <v/>
      </c>
      <c r="HV54" s="384" t="str">
        <f t="shared" si="11"/>
        <v/>
      </c>
      <c r="HW54" s="384" t="str">
        <f t="shared" si="12"/>
        <v/>
      </c>
      <c r="HX54" s="384" t="str">
        <f t="shared" si="13"/>
        <v/>
      </c>
      <c r="HY54" s="384" t="str">
        <f t="shared" si="14"/>
        <v/>
      </c>
      <c r="HZ54" s="352" t="str">
        <f t="shared" si="15"/>
        <v/>
      </c>
      <c r="IA54" s="365" t="str">
        <f t="shared" si="40"/>
        <v/>
      </c>
      <c r="IB54" s="386" t="str">
        <f t="shared" si="16"/>
        <v/>
      </c>
      <c r="IC54" s="380" t="str">
        <f t="shared" si="41"/>
        <v/>
      </c>
      <c r="ID54" s="387" t="str">
        <f t="shared" si="52"/>
        <v/>
      </c>
      <c r="IE54" s="378" t="str">
        <f t="shared" si="42"/>
        <v/>
      </c>
      <c r="IF54" s="381" t="str">
        <f t="shared" si="43"/>
        <v/>
      </c>
      <c r="IG54" s="381" t="str">
        <f t="shared" si="44"/>
        <v/>
      </c>
      <c r="IH54" s="388" t="str">
        <f t="shared" si="45"/>
        <v/>
      </c>
    </row>
    <row r="55" spans="1:242" ht="23.1" customHeight="1">
      <c r="A55" s="351">
        <f t="shared" si="0"/>
        <v>21</v>
      </c>
      <c r="B55" s="1362"/>
      <c r="C55" s="1363"/>
      <c r="D55" s="1364" t="str">
        <f t="shared" si="51"/>
        <v/>
      </c>
      <c r="E55" s="1365"/>
      <c r="F55" s="1362"/>
      <c r="G55" s="1363"/>
      <c r="H55" s="1362"/>
      <c r="I55" s="1363"/>
      <c r="J55" s="1366"/>
      <c r="K55" s="1367"/>
      <c r="L55" s="1367"/>
      <c r="M55" s="1367"/>
      <c r="N55" s="1367"/>
      <c r="O55" s="1367"/>
      <c r="P55" s="1368" t="str">
        <f t="shared" si="50"/>
        <v/>
      </c>
      <c r="Q55" s="1368"/>
      <c r="R55" s="352"/>
      <c r="S55" s="352"/>
      <c r="T55" s="352"/>
      <c r="U55" s="352"/>
      <c r="V55" s="1369"/>
      <c r="W55" s="1369"/>
      <c r="X55" s="1370"/>
      <c r="Y55" s="375"/>
      <c r="Z55" s="372"/>
      <c r="AA55" s="363" t="s">
        <v>71</v>
      </c>
      <c r="AB55" s="1371"/>
      <c r="AC55" s="1372"/>
      <c r="AD55" s="1372"/>
      <c r="AE55" s="1372"/>
      <c r="AF55" s="1373"/>
      <c r="AG55" s="1371"/>
      <c r="AH55" s="1372"/>
      <c r="AI55" s="1373"/>
      <c r="AJ55" s="363"/>
      <c r="AK55" s="363" t="s">
        <v>71</v>
      </c>
      <c r="AL55" s="363" t="s">
        <v>71</v>
      </c>
      <c r="AM55" s="363" t="s">
        <v>71</v>
      </c>
      <c r="AN55" s="363" t="s">
        <v>71</v>
      </c>
      <c r="AO55" s="1374"/>
      <c r="AP55" s="1374"/>
      <c r="AQ55" s="363"/>
      <c r="AR55" s="1374"/>
      <c r="AS55" s="1374"/>
      <c r="AT55" s="385"/>
      <c r="AU55" s="364"/>
      <c r="AV55" s="363" t="s">
        <v>71</v>
      </c>
      <c r="AW55" s="363"/>
      <c r="AX55" s="480" t="str">
        <f t="shared" si="48"/>
        <v/>
      </c>
      <c r="AY55" s="1375" t="str">
        <f>IF('躯体天井高(住戸別)'!M26="","",'躯体天井高(住戸別)'!M26)</f>
        <v/>
      </c>
      <c r="AZ55" s="1376"/>
      <c r="BA55" s="1377" t="str">
        <f>IF('躯体天井高(住戸別)'!U26="","",'躯体天井高(住戸別)'!U26)</f>
        <v/>
      </c>
      <c r="BB55" s="1378"/>
      <c r="BC55" s="1379"/>
      <c r="BD55" s="1380" t="str">
        <f>IF('躯体天井高(住戸別)'!T26="","",'躯体天井高(住戸別)'!T26)</f>
        <v/>
      </c>
      <c r="BE55" s="1381"/>
      <c r="BF55" s="363"/>
      <c r="BG55" s="480" t="str">
        <f>IF('躯体天井高(住戸別)'!Y26="","",'躯体天井高(住戸別)'!Y26)</f>
        <v/>
      </c>
      <c r="BH55" s="1375" t="str">
        <f>IF('躯体天井高(住戸別)'!AG26="","",'躯体天井高(住戸別)'!AG26)</f>
        <v/>
      </c>
      <c r="BI55" s="1376"/>
      <c r="BJ55" s="1377" t="str">
        <f>IF('躯体天井高(住戸別)'!AO26="","",'躯体天井高(住戸別)'!AO26)</f>
        <v/>
      </c>
      <c r="BK55" s="1378"/>
      <c r="BL55" s="1379"/>
      <c r="BM55" s="1380" t="str">
        <f>IF('躯体天井高(住戸別)'!AN26="","",'躯体天井高(住戸別)'!AN26)</f>
        <v/>
      </c>
      <c r="BN55" s="1381"/>
      <c r="BO55" s="1380" t="str" cm="1">
        <f t="array" ref="BO55">IF(AY55="","",_xlfn.IFS(AND('躯体天井高(住戸別)'!V26="□",'躯体天井高(住戸別)'!W26="□"),"なし",AND('躯体天井高(住戸別)'!W26="■",'躯体天井高(住戸別)'!V26="□"),"柱",AND('躯体天井高(住戸別)'!V26="■",'躯体天井高(住戸別)'!W26="□"),"壁",AND('躯体天井高(住戸別)'!V26="■",'躯体天井高(住戸別)'!W26="■"),"壁柱"))</f>
        <v/>
      </c>
      <c r="BP55" s="1385"/>
      <c r="BQ55" s="1350"/>
      <c r="BR55" s="1351"/>
      <c r="BS55" s="1351"/>
      <c r="BT55" s="1351"/>
      <c r="BU55" s="397"/>
      <c r="BV55" s="398"/>
      <c r="BW55" s="382"/>
      <c r="BX55" s="363"/>
      <c r="BY55" s="1352"/>
      <c r="BZ55" s="1353"/>
      <c r="CA55" s="1352"/>
      <c r="CB55" s="1353"/>
      <c r="CC55" s="382"/>
      <c r="CD55" s="363"/>
      <c r="CE55" s="1354"/>
      <c r="CF55" s="1355"/>
      <c r="CG55" s="1356"/>
      <c r="CH55" s="1361"/>
      <c r="CI55" s="1360"/>
      <c r="CJ55" s="1355"/>
      <c r="CK55" s="1360"/>
      <c r="CL55" s="363" t="s">
        <v>71</v>
      </c>
      <c r="CM55" s="363" t="s">
        <v>71</v>
      </c>
      <c r="CN55" s="363" t="s">
        <v>71</v>
      </c>
      <c r="CO55" s="363"/>
      <c r="CP55" s="363"/>
      <c r="CQ55" s="363" t="s">
        <v>71</v>
      </c>
      <c r="CR55" s="363" t="s">
        <v>71</v>
      </c>
      <c r="CS55" s="1357"/>
      <c r="CT55" s="1358"/>
      <c r="CU55" s="1359"/>
      <c r="CV55" s="363" t="s">
        <v>71</v>
      </c>
      <c r="CW55" s="363" t="s">
        <v>71</v>
      </c>
      <c r="CX55" s="363" t="s">
        <v>71</v>
      </c>
      <c r="CY55" s="363" t="s">
        <v>71</v>
      </c>
      <c r="CZ55" s="363" t="s">
        <v>71</v>
      </c>
      <c r="DA55" s="363" t="s">
        <v>71</v>
      </c>
      <c r="DB55" s="363" t="s">
        <v>71</v>
      </c>
      <c r="DC55" s="363" t="s">
        <v>71</v>
      </c>
      <c r="DD55" s="363" t="s">
        <v>71</v>
      </c>
      <c r="DE55" s="363" t="s">
        <v>71</v>
      </c>
      <c r="DF55" s="363" t="s">
        <v>71</v>
      </c>
      <c r="DG55" s="363" t="s">
        <v>71</v>
      </c>
      <c r="DH55" s="575" t="str">
        <f>IF($B55="","",_xlfn.XLOOKUP($B55,光・視環境!$S$2:$S$113,光・視環境!$Y$2:$Y$113,"",0,1))</f>
        <v/>
      </c>
      <c r="DI55" s="576" t="str">
        <f>IF($B55="","",_xlfn.XLOOKUP($B55,光・視環境!$S$2:$S$113,光・視環境!$T$2:$T$113,"",0,1))</f>
        <v/>
      </c>
      <c r="DJ55" s="576" t="str">
        <f>IF($B55="","",_xlfn.XLOOKUP($B55,光・視環境!$S$2:$S$113,光・視環境!$U$2:$U$113,"",0,1))</f>
        <v/>
      </c>
      <c r="DK55" s="576" t="str">
        <f>IF($B55="","",_xlfn.XLOOKUP($B55,光・視環境!$S$2:$S$113,光・視環境!$V$2:$V$113,"",0,1))</f>
        <v/>
      </c>
      <c r="DL55" s="576" t="str">
        <f>IF($B55="","",_xlfn.XLOOKUP($B55,光・視環境!$S$2:$S$113,光・視環境!$W$2:$W$113,"",0,1))</f>
        <v/>
      </c>
      <c r="DM55" s="577" t="str">
        <f>IF($B55="","",_xlfn.XLOOKUP($B55,光・視環境!$S$2:$S$113,光・視環境!$X$2:$X$113,"",0,1))</f>
        <v/>
      </c>
      <c r="DN55" s="1382"/>
      <c r="DO55" s="1383"/>
      <c r="DP55" s="1383"/>
      <c r="DQ55" s="1384"/>
      <c r="DR55" s="372"/>
      <c r="DS55" s="372"/>
      <c r="DT55" s="372"/>
      <c r="DU55" s="372"/>
      <c r="DV55" s="372"/>
      <c r="DW55" s="372"/>
      <c r="DX55" s="372"/>
      <c r="DY55" s="372"/>
      <c r="DZ55" s="1382"/>
      <c r="EA55" s="1383"/>
      <c r="EB55" s="1383"/>
      <c r="EC55" s="1384"/>
      <c r="ED55" s="372"/>
      <c r="EE55" s="372"/>
      <c r="EF55" s="372"/>
      <c r="EG55" s="372"/>
      <c r="EH55" s="372"/>
      <c r="EI55" s="372"/>
      <c r="EJ55" s="372"/>
      <c r="EK55" s="372"/>
      <c r="EL55" s="372"/>
      <c r="EM55" s="372"/>
      <c r="EN55" s="372"/>
      <c r="EO55" s="372"/>
      <c r="EP55" s="372"/>
      <c r="EQ55" s="375"/>
      <c r="ER55" s="372"/>
      <c r="ES55" s="364" t="s">
        <v>71</v>
      </c>
      <c r="ET55" s="372"/>
      <c r="EU55" s="481" t="str">
        <f t="shared" si="1"/>
        <v/>
      </c>
      <c r="EV55" s="1357"/>
      <c r="EW55" s="1359"/>
      <c r="EX55" s="1357"/>
      <c r="EY55" s="1359"/>
      <c r="EZ55" s="1357"/>
      <c r="FA55" s="1359"/>
      <c r="FB55" s="1357"/>
      <c r="FC55" s="1359"/>
      <c r="FD55" s="364" t="s">
        <v>71</v>
      </c>
      <c r="FE55" s="372"/>
      <c r="FF55" s="481" t="str">
        <f t="shared" si="2"/>
        <v/>
      </c>
      <c r="FG55" s="1357"/>
      <c r="FH55" s="1359"/>
      <c r="FI55" s="1357"/>
      <c r="FJ55" s="1359"/>
      <c r="FK55" s="1357"/>
      <c r="FL55" s="1359"/>
      <c r="FM55" s="1357"/>
      <c r="FN55" s="1359"/>
      <c r="FO55" s="364" t="s">
        <v>71</v>
      </c>
      <c r="FP55" s="372"/>
      <c r="FQ55" s="481" t="str">
        <f t="shared" si="3"/>
        <v/>
      </c>
      <c r="FR55" s="1357"/>
      <c r="FS55" s="1359"/>
      <c r="FT55" s="1357"/>
      <c r="FU55" s="1359"/>
      <c r="FV55" s="1357"/>
      <c r="FW55" s="1359"/>
      <c r="FX55" s="1357"/>
      <c r="FY55" s="1359"/>
      <c r="FZ55" s="364" t="s">
        <v>71</v>
      </c>
      <c r="GA55" s="372"/>
      <c r="GB55" s="481" t="str">
        <f t="shared" si="4"/>
        <v/>
      </c>
      <c r="GC55" s="1357"/>
      <c r="GD55" s="1359"/>
      <c r="GE55" s="1357"/>
      <c r="GF55" s="1359"/>
      <c r="GG55" s="1357"/>
      <c r="GH55" s="1359"/>
      <c r="GI55" s="1357"/>
      <c r="GJ55" s="1359"/>
      <c r="GU55" s="374" t="str">
        <f t="shared" si="18"/>
        <v/>
      </c>
      <c r="GV55" s="386" t="str">
        <f t="shared" si="24"/>
        <v/>
      </c>
      <c r="GW55" s="377" t="str">
        <f t="shared" si="19"/>
        <v/>
      </c>
      <c r="GX55" s="378" t="str">
        <f t="shared" si="25"/>
        <v/>
      </c>
      <c r="GY55" s="379" t="str">
        <f t="shared" si="20"/>
        <v/>
      </c>
      <c r="GZ55" s="380">
        <v>1</v>
      </c>
      <c r="HA55" s="376" t="str">
        <f t="shared" si="21"/>
        <v/>
      </c>
      <c r="HB55" s="380" t="str">
        <f t="shared" si="5"/>
        <v/>
      </c>
      <c r="HC55" s="381" t="str">
        <f t="shared" si="6"/>
        <v/>
      </c>
      <c r="HD55" s="383" t="str">
        <f t="shared" si="7"/>
        <v/>
      </c>
      <c r="HE55" s="381" t="str">
        <f t="shared" si="26"/>
        <v/>
      </c>
      <c r="HF55" s="380" t="str">
        <f t="shared" si="8"/>
        <v/>
      </c>
      <c r="HG55" s="576" t="str">
        <f>IF($B55="","",_xlfn.XLOOKUP($B55,光・視環境!$S$2:$S$113,光・視環境!$Y$2:$Y$113,,0,1))</f>
        <v/>
      </c>
      <c r="HH55" s="362" t="str">
        <f t="shared" si="27"/>
        <v/>
      </c>
      <c r="HI55" s="384" t="str">
        <f t="shared" si="28"/>
        <v/>
      </c>
      <c r="HJ55" s="384" t="str">
        <f t="shared" si="29"/>
        <v/>
      </c>
      <c r="HK55" s="384" t="str">
        <f t="shared" si="30"/>
        <v/>
      </c>
      <c r="HL55" s="384" t="str">
        <f t="shared" si="31"/>
        <v/>
      </c>
      <c r="HM55" s="384" t="str">
        <f t="shared" si="32"/>
        <v/>
      </c>
      <c r="HN55" s="384" t="str">
        <f t="shared" si="33"/>
        <v/>
      </c>
      <c r="HO55" s="384" t="str">
        <f t="shared" si="34"/>
        <v/>
      </c>
      <c r="HP55" s="384" t="str">
        <f t="shared" si="35"/>
        <v/>
      </c>
      <c r="HQ55" s="384" t="str">
        <f t="shared" si="36"/>
        <v/>
      </c>
      <c r="HR55" s="384" t="str">
        <f t="shared" si="37"/>
        <v/>
      </c>
      <c r="HS55" s="384" t="str">
        <f t="shared" si="38"/>
        <v/>
      </c>
      <c r="HT55" s="384" t="str">
        <f t="shared" si="39"/>
        <v/>
      </c>
      <c r="HU55" s="352" t="str">
        <f t="shared" si="10"/>
        <v/>
      </c>
      <c r="HV55" s="384" t="str">
        <f t="shared" si="11"/>
        <v/>
      </c>
      <c r="HW55" s="384" t="str">
        <f t="shared" si="12"/>
        <v/>
      </c>
      <c r="HX55" s="384" t="str">
        <f t="shared" si="13"/>
        <v/>
      </c>
      <c r="HY55" s="384" t="str">
        <f t="shared" si="14"/>
        <v/>
      </c>
      <c r="HZ55" s="352" t="str">
        <f t="shared" si="15"/>
        <v/>
      </c>
      <c r="IA55" s="365" t="str">
        <f t="shared" si="40"/>
        <v/>
      </c>
      <c r="IB55" s="386" t="str">
        <f t="shared" si="16"/>
        <v/>
      </c>
      <c r="IC55" s="380" t="str">
        <f t="shared" si="41"/>
        <v/>
      </c>
      <c r="ID55" s="387" t="str">
        <f t="shared" si="52"/>
        <v/>
      </c>
      <c r="IE55" s="378" t="str">
        <f t="shared" si="42"/>
        <v/>
      </c>
      <c r="IF55" s="381" t="str">
        <f t="shared" si="43"/>
        <v/>
      </c>
      <c r="IG55" s="381" t="str">
        <f t="shared" si="44"/>
        <v/>
      </c>
      <c r="IH55" s="388" t="str">
        <f t="shared" si="45"/>
        <v/>
      </c>
    </row>
    <row r="56" spans="1:242" ht="22.5" customHeight="1">
      <c r="A56" s="373">
        <f t="shared" si="0"/>
        <v>22</v>
      </c>
      <c r="B56" s="1362"/>
      <c r="C56" s="1363"/>
      <c r="D56" s="1364" t="str">
        <f>IF(B56="","",B56)</f>
        <v/>
      </c>
      <c r="E56" s="1365"/>
      <c r="F56" s="1362"/>
      <c r="G56" s="1363"/>
      <c r="H56" s="1362"/>
      <c r="I56" s="1363"/>
      <c r="J56" s="1366"/>
      <c r="K56" s="1367"/>
      <c r="L56" s="1367"/>
      <c r="M56" s="1367"/>
      <c r="N56" s="1367"/>
      <c r="O56" s="1367"/>
      <c r="P56" s="1368" t="str">
        <f t="shared" si="50"/>
        <v/>
      </c>
      <c r="Q56" s="1368"/>
      <c r="R56" s="352"/>
      <c r="S56" s="352"/>
      <c r="T56" s="352"/>
      <c r="U56" s="352"/>
      <c r="V56" s="1369"/>
      <c r="W56" s="1369"/>
      <c r="X56" s="1370"/>
      <c r="Y56" s="375"/>
      <c r="Z56" s="372"/>
      <c r="AA56" s="363" t="s">
        <v>71</v>
      </c>
      <c r="AB56" s="1371"/>
      <c r="AC56" s="1372"/>
      <c r="AD56" s="1372"/>
      <c r="AE56" s="1372"/>
      <c r="AF56" s="1373"/>
      <c r="AG56" s="1371"/>
      <c r="AH56" s="1372"/>
      <c r="AI56" s="1373"/>
      <c r="AJ56" s="363"/>
      <c r="AK56" s="363" t="s">
        <v>71</v>
      </c>
      <c r="AL56" s="363" t="s">
        <v>71</v>
      </c>
      <c r="AM56" s="363" t="s">
        <v>71</v>
      </c>
      <c r="AN56" s="363" t="s">
        <v>71</v>
      </c>
      <c r="AO56" s="1374"/>
      <c r="AP56" s="1374"/>
      <c r="AQ56" s="363"/>
      <c r="AR56" s="1374"/>
      <c r="AS56" s="1374"/>
      <c r="AT56" s="385"/>
      <c r="AU56" s="364"/>
      <c r="AV56" s="363" t="s">
        <v>71</v>
      </c>
      <c r="AW56" s="363"/>
      <c r="AX56" s="480" t="str">
        <f t="shared" si="48"/>
        <v/>
      </c>
      <c r="AY56" s="1375" t="str">
        <f>IF('躯体天井高(住戸別)'!M27="","",'躯体天井高(住戸別)'!M27)</f>
        <v/>
      </c>
      <c r="AZ56" s="1376"/>
      <c r="BA56" s="1377" t="str">
        <f>IF('躯体天井高(住戸別)'!U27="","",'躯体天井高(住戸別)'!U27)</f>
        <v/>
      </c>
      <c r="BB56" s="1378"/>
      <c r="BC56" s="1379"/>
      <c r="BD56" s="1380" t="str">
        <f>IF('躯体天井高(住戸別)'!T27="","",'躯体天井高(住戸別)'!T27)</f>
        <v/>
      </c>
      <c r="BE56" s="1381"/>
      <c r="BF56" s="363"/>
      <c r="BG56" s="480" t="str">
        <f>IF('躯体天井高(住戸別)'!Y27="","",'躯体天井高(住戸別)'!Y27)</f>
        <v/>
      </c>
      <c r="BH56" s="1375" t="str">
        <f>IF('躯体天井高(住戸別)'!AG27="","",'躯体天井高(住戸別)'!AG27)</f>
        <v/>
      </c>
      <c r="BI56" s="1376"/>
      <c r="BJ56" s="1377" t="str">
        <f>IF('躯体天井高(住戸別)'!AO27="","",'躯体天井高(住戸別)'!AO27)</f>
        <v/>
      </c>
      <c r="BK56" s="1378"/>
      <c r="BL56" s="1379"/>
      <c r="BM56" s="1380" t="str">
        <f>IF('躯体天井高(住戸別)'!AN27="","",'躯体天井高(住戸別)'!AN27)</f>
        <v/>
      </c>
      <c r="BN56" s="1381"/>
      <c r="BO56" s="1380" t="str" cm="1">
        <f t="array" ref="BO56">IF(AY56="","",_xlfn.IFS(AND('躯体天井高(住戸別)'!V27="□",'躯体天井高(住戸別)'!W27="□"),"なし",AND('躯体天井高(住戸別)'!W27="■",'躯体天井高(住戸別)'!V27="□"),"柱",AND('躯体天井高(住戸別)'!V27="■",'躯体天井高(住戸別)'!W27="□"),"壁",AND('躯体天井高(住戸別)'!V27="■",'躯体天井高(住戸別)'!W27="■"),"壁柱"))</f>
        <v/>
      </c>
      <c r="BP56" s="1385"/>
      <c r="BQ56" s="1350"/>
      <c r="BR56" s="1351"/>
      <c r="BS56" s="1351"/>
      <c r="BT56" s="1351"/>
      <c r="BU56" s="397"/>
      <c r="BV56" s="398"/>
      <c r="BW56" s="382"/>
      <c r="BX56" s="363"/>
      <c r="BY56" s="1352"/>
      <c r="BZ56" s="1353"/>
      <c r="CA56" s="1352"/>
      <c r="CB56" s="1353"/>
      <c r="CC56" s="382"/>
      <c r="CD56" s="363"/>
      <c r="CE56" s="1354"/>
      <c r="CF56" s="1355"/>
      <c r="CG56" s="1356"/>
      <c r="CH56" s="1361"/>
      <c r="CI56" s="1360"/>
      <c r="CJ56" s="1355"/>
      <c r="CK56" s="1360"/>
      <c r="CL56" s="363" t="s">
        <v>71</v>
      </c>
      <c r="CM56" s="363" t="s">
        <v>71</v>
      </c>
      <c r="CN56" s="363" t="s">
        <v>71</v>
      </c>
      <c r="CO56" s="363"/>
      <c r="CP56" s="363"/>
      <c r="CQ56" s="363" t="s">
        <v>71</v>
      </c>
      <c r="CR56" s="363" t="s">
        <v>71</v>
      </c>
      <c r="CS56" s="1357"/>
      <c r="CT56" s="1358"/>
      <c r="CU56" s="1359"/>
      <c r="CV56" s="363" t="s">
        <v>71</v>
      </c>
      <c r="CW56" s="363" t="s">
        <v>71</v>
      </c>
      <c r="CX56" s="363" t="s">
        <v>71</v>
      </c>
      <c r="CY56" s="363" t="s">
        <v>71</v>
      </c>
      <c r="CZ56" s="363" t="s">
        <v>71</v>
      </c>
      <c r="DA56" s="363" t="s">
        <v>71</v>
      </c>
      <c r="DB56" s="363" t="s">
        <v>71</v>
      </c>
      <c r="DC56" s="363" t="s">
        <v>71</v>
      </c>
      <c r="DD56" s="363" t="s">
        <v>71</v>
      </c>
      <c r="DE56" s="363" t="s">
        <v>71</v>
      </c>
      <c r="DF56" s="363" t="s">
        <v>71</v>
      </c>
      <c r="DG56" s="363" t="s">
        <v>71</v>
      </c>
      <c r="DH56" s="575" t="str">
        <f>IF($B56="","",_xlfn.XLOOKUP($B56,光・視環境!$S$2:$S$113,光・視環境!$Y$2:$Y$113,"",0,1))</f>
        <v/>
      </c>
      <c r="DI56" s="576" t="str">
        <f>IF($B56="","",_xlfn.XLOOKUP($B56,光・視環境!$S$2:$S$113,光・視環境!$T$2:$T$113,"",0,1))</f>
        <v/>
      </c>
      <c r="DJ56" s="576" t="str">
        <f>IF($B56="","",_xlfn.XLOOKUP($B56,光・視環境!$S$2:$S$113,光・視環境!$U$2:$U$113,"",0,1))</f>
        <v/>
      </c>
      <c r="DK56" s="576" t="str">
        <f>IF($B56="","",_xlfn.XLOOKUP($B56,光・視環境!$S$2:$S$113,光・視環境!$V$2:$V$113,"",0,1))</f>
        <v/>
      </c>
      <c r="DL56" s="576" t="str">
        <f>IF($B56="","",_xlfn.XLOOKUP($B56,光・視環境!$S$2:$S$113,光・視環境!$W$2:$W$113,"",0,1))</f>
        <v/>
      </c>
      <c r="DM56" s="577" t="str">
        <f>IF($B56="","",_xlfn.XLOOKUP($B56,光・視環境!$S$2:$S$113,光・視環境!$X$2:$X$113,"",0,1))</f>
        <v/>
      </c>
      <c r="DN56" s="1382"/>
      <c r="DO56" s="1383"/>
      <c r="DP56" s="1383"/>
      <c r="DQ56" s="1384"/>
      <c r="DR56" s="372"/>
      <c r="DS56" s="372"/>
      <c r="DT56" s="372"/>
      <c r="DU56" s="372"/>
      <c r="DV56" s="372"/>
      <c r="DW56" s="372"/>
      <c r="DX56" s="372"/>
      <c r="DY56" s="372"/>
      <c r="DZ56" s="1382"/>
      <c r="EA56" s="1383"/>
      <c r="EB56" s="1383"/>
      <c r="EC56" s="1384"/>
      <c r="ED56" s="372"/>
      <c r="EE56" s="372"/>
      <c r="EF56" s="372"/>
      <c r="EG56" s="372"/>
      <c r="EH56" s="372"/>
      <c r="EI56" s="372"/>
      <c r="EJ56" s="372"/>
      <c r="EK56" s="372"/>
      <c r="EL56" s="372"/>
      <c r="EM56" s="372"/>
      <c r="EN56" s="372"/>
      <c r="EO56" s="372"/>
      <c r="EP56" s="372"/>
      <c r="EQ56" s="375"/>
      <c r="ER56" s="372"/>
      <c r="ES56" s="364" t="s">
        <v>71</v>
      </c>
      <c r="ET56" s="372"/>
      <c r="EU56" s="481" t="str">
        <f t="shared" si="1"/>
        <v/>
      </c>
      <c r="EV56" s="1357"/>
      <c r="EW56" s="1359"/>
      <c r="EX56" s="1357"/>
      <c r="EY56" s="1359"/>
      <c r="EZ56" s="1357"/>
      <c r="FA56" s="1359"/>
      <c r="FB56" s="1357"/>
      <c r="FC56" s="1359"/>
      <c r="FD56" s="364" t="s">
        <v>71</v>
      </c>
      <c r="FE56" s="372"/>
      <c r="FF56" s="481" t="str">
        <f t="shared" si="2"/>
        <v/>
      </c>
      <c r="FG56" s="1357"/>
      <c r="FH56" s="1359"/>
      <c r="FI56" s="1357"/>
      <c r="FJ56" s="1359"/>
      <c r="FK56" s="1357"/>
      <c r="FL56" s="1359"/>
      <c r="FM56" s="1357"/>
      <c r="FN56" s="1359"/>
      <c r="FO56" s="364" t="s">
        <v>71</v>
      </c>
      <c r="FP56" s="372"/>
      <c r="FQ56" s="481" t="str">
        <f t="shared" si="3"/>
        <v/>
      </c>
      <c r="FR56" s="1357"/>
      <c r="FS56" s="1359"/>
      <c r="FT56" s="1357"/>
      <c r="FU56" s="1359"/>
      <c r="FV56" s="1357"/>
      <c r="FW56" s="1359"/>
      <c r="FX56" s="1357"/>
      <c r="FY56" s="1359"/>
      <c r="FZ56" s="364" t="s">
        <v>71</v>
      </c>
      <c r="GA56" s="372"/>
      <c r="GB56" s="481" t="str">
        <f t="shared" si="4"/>
        <v/>
      </c>
      <c r="GC56" s="1357"/>
      <c r="GD56" s="1359"/>
      <c r="GE56" s="1357"/>
      <c r="GF56" s="1359"/>
      <c r="GG56" s="1357"/>
      <c r="GH56" s="1359"/>
      <c r="GI56" s="1357"/>
      <c r="GJ56" s="1359"/>
      <c r="GU56" s="374" t="str">
        <f t="shared" si="18"/>
        <v/>
      </c>
      <c r="GV56" s="386" t="str">
        <f t="shared" si="24"/>
        <v/>
      </c>
      <c r="GW56" s="377" t="str">
        <f t="shared" si="19"/>
        <v/>
      </c>
      <c r="GX56" s="378" t="str">
        <f t="shared" si="25"/>
        <v/>
      </c>
      <c r="GY56" s="379" t="str">
        <f t="shared" si="20"/>
        <v/>
      </c>
      <c r="GZ56" s="380">
        <v>1</v>
      </c>
      <c r="HA56" s="376" t="str">
        <f t="shared" si="21"/>
        <v/>
      </c>
      <c r="HB56" s="380" t="str">
        <f t="shared" si="5"/>
        <v/>
      </c>
      <c r="HC56" s="381" t="str">
        <f t="shared" si="6"/>
        <v/>
      </c>
      <c r="HD56" s="383" t="str">
        <f t="shared" si="7"/>
        <v/>
      </c>
      <c r="HE56" s="381" t="str">
        <f t="shared" si="26"/>
        <v/>
      </c>
      <c r="HF56" s="380" t="str">
        <f t="shared" si="8"/>
        <v/>
      </c>
      <c r="HG56" s="576" t="str">
        <f>IF($B56="","",_xlfn.XLOOKUP($B56,光・視環境!$S$2:$S$113,光・視環境!$Y$2:$Y$113,,0,1))</f>
        <v/>
      </c>
      <c r="HH56" s="362" t="str">
        <f t="shared" si="27"/>
        <v/>
      </c>
      <c r="HI56" s="384" t="str">
        <f t="shared" si="28"/>
        <v/>
      </c>
      <c r="HJ56" s="384" t="str">
        <f t="shared" si="29"/>
        <v/>
      </c>
      <c r="HK56" s="384" t="str">
        <f t="shared" si="30"/>
        <v/>
      </c>
      <c r="HL56" s="384" t="str">
        <f t="shared" si="31"/>
        <v/>
      </c>
      <c r="HM56" s="384" t="str">
        <f t="shared" si="32"/>
        <v/>
      </c>
      <c r="HN56" s="384" t="str">
        <f t="shared" si="33"/>
        <v/>
      </c>
      <c r="HO56" s="384" t="str">
        <f t="shared" si="34"/>
        <v/>
      </c>
      <c r="HP56" s="384" t="str">
        <f t="shared" si="35"/>
        <v/>
      </c>
      <c r="HQ56" s="384" t="str">
        <f t="shared" si="36"/>
        <v/>
      </c>
      <c r="HR56" s="384" t="str">
        <f t="shared" si="37"/>
        <v/>
      </c>
      <c r="HS56" s="384" t="str">
        <f t="shared" si="38"/>
        <v/>
      </c>
      <c r="HT56" s="384" t="str">
        <f t="shared" si="39"/>
        <v/>
      </c>
      <c r="HU56" s="352" t="str">
        <f t="shared" si="10"/>
        <v/>
      </c>
      <c r="HV56" s="384" t="str">
        <f t="shared" si="11"/>
        <v/>
      </c>
      <c r="HW56" s="384" t="str">
        <f t="shared" si="12"/>
        <v/>
      </c>
      <c r="HX56" s="384" t="str">
        <f t="shared" si="13"/>
        <v/>
      </c>
      <c r="HY56" s="384" t="str">
        <f t="shared" si="14"/>
        <v/>
      </c>
      <c r="HZ56" s="352" t="str">
        <f t="shared" si="15"/>
        <v/>
      </c>
      <c r="IA56" s="365" t="str">
        <f t="shared" si="40"/>
        <v/>
      </c>
      <c r="IB56" s="386" t="str">
        <f t="shared" si="16"/>
        <v/>
      </c>
      <c r="IC56" s="380" t="str">
        <f t="shared" si="41"/>
        <v/>
      </c>
      <c r="ID56" s="387" t="str">
        <f>IF(OR(IE56=1,IF56=1,IG56=1,IH56=1),1,"")</f>
        <v/>
      </c>
      <c r="IE56" s="378" t="str">
        <f t="shared" si="42"/>
        <v/>
      </c>
      <c r="IF56" s="381" t="str">
        <f t="shared" si="43"/>
        <v/>
      </c>
      <c r="IG56" s="381" t="str">
        <f t="shared" si="44"/>
        <v/>
      </c>
      <c r="IH56" s="388" t="str">
        <f t="shared" si="45"/>
        <v/>
      </c>
    </row>
    <row r="57" spans="1:242" ht="23.1" customHeight="1">
      <c r="A57" s="373">
        <f t="shared" si="0"/>
        <v>23</v>
      </c>
      <c r="B57" s="1362"/>
      <c r="C57" s="1363"/>
      <c r="D57" s="1364" t="str">
        <f>IF(B57="","",B57)</f>
        <v/>
      </c>
      <c r="E57" s="1365"/>
      <c r="F57" s="1362"/>
      <c r="G57" s="1363"/>
      <c r="H57" s="1362"/>
      <c r="I57" s="1363"/>
      <c r="J57" s="1366"/>
      <c r="K57" s="1367"/>
      <c r="L57" s="1367"/>
      <c r="M57" s="1367"/>
      <c r="N57" s="1367"/>
      <c r="O57" s="1367"/>
      <c r="P57" s="1368" t="str">
        <f t="shared" si="50"/>
        <v/>
      </c>
      <c r="Q57" s="1368"/>
      <c r="R57" s="352"/>
      <c r="S57" s="352"/>
      <c r="T57" s="352"/>
      <c r="U57" s="352"/>
      <c r="V57" s="1369"/>
      <c r="W57" s="1369"/>
      <c r="X57" s="1370"/>
      <c r="Y57" s="375"/>
      <c r="Z57" s="372"/>
      <c r="AA57" s="363" t="s">
        <v>71</v>
      </c>
      <c r="AB57" s="1371"/>
      <c r="AC57" s="1372"/>
      <c r="AD57" s="1372"/>
      <c r="AE57" s="1372"/>
      <c r="AF57" s="1373"/>
      <c r="AG57" s="1371"/>
      <c r="AH57" s="1372"/>
      <c r="AI57" s="1373"/>
      <c r="AJ57" s="363"/>
      <c r="AK57" s="363" t="s">
        <v>71</v>
      </c>
      <c r="AL57" s="363" t="s">
        <v>71</v>
      </c>
      <c r="AM57" s="363" t="s">
        <v>71</v>
      </c>
      <c r="AN57" s="363" t="s">
        <v>71</v>
      </c>
      <c r="AO57" s="1374"/>
      <c r="AP57" s="1374"/>
      <c r="AQ57" s="363"/>
      <c r="AR57" s="1374"/>
      <c r="AS57" s="1374"/>
      <c r="AT57" s="385"/>
      <c r="AU57" s="364"/>
      <c r="AV57" s="363" t="s">
        <v>71</v>
      </c>
      <c r="AW57" s="363"/>
      <c r="AX57" s="480" t="str">
        <f t="shared" si="48"/>
        <v/>
      </c>
      <c r="AY57" s="1375" t="str">
        <f>IF('躯体天井高(住戸別)'!M28="","",'躯体天井高(住戸別)'!M28)</f>
        <v/>
      </c>
      <c r="AZ57" s="1376"/>
      <c r="BA57" s="1377" t="str">
        <f>IF('躯体天井高(住戸別)'!U28="","",'躯体天井高(住戸別)'!U28)</f>
        <v/>
      </c>
      <c r="BB57" s="1378"/>
      <c r="BC57" s="1379"/>
      <c r="BD57" s="1380" t="str">
        <f>IF('躯体天井高(住戸別)'!T28="","",'躯体天井高(住戸別)'!T28)</f>
        <v/>
      </c>
      <c r="BE57" s="1381"/>
      <c r="BF57" s="363"/>
      <c r="BG57" s="480" t="str">
        <f>IF('躯体天井高(住戸別)'!Y28="","",'躯体天井高(住戸別)'!Y28)</f>
        <v/>
      </c>
      <c r="BH57" s="1375" t="str">
        <f>IF('躯体天井高(住戸別)'!AG28="","",'躯体天井高(住戸別)'!AG28)</f>
        <v/>
      </c>
      <c r="BI57" s="1376"/>
      <c r="BJ57" s="1377" t="str">
        <f>IF('躯体天井高(住戸別)'!AO28="","",'躯体天井高(住戸別)'!AO28)</f>
        <v/>
      </c>
      <c r="BK57" s="1378"/>
      <c r="BL57" s="1379"/>
      <c r="BM57" s="1380" t="str">
        <f>IF('躯体天井高(住戸別)'!AN28="","",'躯体天井高(住戸別)'!AN28)</f>
        <v/>
      </c>
      <c r="BN57" s="1381"/>
      <c r="BO57" s="1380" t="str" cm="1">
        <f t="array" ref="BO57">IF(AY57="","",_xlfn.IFS(AND('躯体天井高(住戸別)'!V28="□",'躯体天井高(住戸別)'!W28="□"),"なし",AND('躯体天井高(住戸別)'!W28="■",'躯体天井高(住戸別)'!V28="□"),"柱",AND('躯体天井高(住戸別)'!V28="■",'躯体天井高(住戸別)'!W28="□"),"壁",AND('躯体天井高(住戸別)'!V28="■",'躯体天井高(住戸別)'!W28="■"),"壁柱"))</f>
        <v/>
      </c>
      <c r="BP57" s="1385"/>
      <c r="BQ57" s="1350"/>
      <c r="BR57" s="1351"/>
      <c r="BS57" s="1351"/>
      <c r="BT57" s="1351"/>
      <c r="BU57" s="397"/>
      <c r="BV57" s="398"/>
      <c r="BW57" s="382"/>
      <c r="BX57" s="363"/>
      <c r="BY57" s="1352"/>
      <c r="BZ57" s="1353"/>
      <c r="CA57" s="1352"/>
      <c r="CB57" s="1353"/>
      <c r="CC57" s="382"/>
      <c r="CD57" s="363"/>
      <c r="CE57" s="1354"/>
      <c r="CF57" s="1355"/>
      <c r="CG57" s="1356"/>
      <c r="CH57" s="1361"/>
      <c r="CI57" s="1360"/>
      <c r="CJ57" s="1355"/>
      <c r="CK57" s="1360"/>
      <c r="CL57" s="363" t="s">
        <v>71</v>
      </c>
      <c r="CM57" s="363" t="s">
        <v>71</v>
      </c>
      <c r="CN57" s="363" t="s">
        <v>71</v>
      </c>
      <c r="CO57" s="363"/>
      <c r="CP57" s="363"/>
      <c r="CQ57" s="363" t="s">
        <v>71</v>
      </c>
      <c r="CR57" s="363" t="s">
        <v>71</v>
      </c>
      <c r="CS57" s="1357"/>
      <c r="CT57" s="1358"/>
      <c r="CU57" s="1359"/>
      <c r="CV57" s="363" t="s">
        <v>71</v>
      </c>
      <c r="CW57" s="363" t="s">
        <v>71</v>
      </c>
      <c r="CX57" s="363" t="s">
        <v>71</v>
      </c>
      <c r="CY57" s="363" t="s">
        <v>71</v>
      </c>
      <c r="CZ57" s="363" t="s">
        <v>71</v>
      </c>
      <c r="DA57" s="363" t="s">
        <v>71</v>
      </c>
      <c r="DB57" s="363" t="s">
        <v>71</v>
      </c>
      <c r="DC57" s="363" t="s">
        <v>71</v>
      </c>
      <c r="DD57" s="363" t="s">
        <v>71</v>
      </c>
      <c r="DE57" s="363" t="s">
        <v>71</v>
      </c>
      <c r="DF57" s="363" t="s">
        <v>71</v>
      </c>
      <c r="DG57" s="363" t="s">
        <v>71</v>
      </c>
      <c r="DH57" s="575" t="str">
        <f>IF($B57="","",_xlfn.XLOOKUP($B57,光・視環境!$S$2:$S$113,光・視環境!$Y$2:$Y$113,"",0,1))</f>
        <v/>
      </c>
      <c r="DI57" s="576" t="str">
        <f>IF($B57="","",_xlfn.XLOOKUP($B57,光・視環境!$S$2:$S$113,光・視環境!$T$2:$T$113,"",0,1))</f>
        <v/>
      </c>
      <c r="DJ57" s="576" t="str">
        <f>IF($B57="","",_xlfn.XLOOKUP($B57,光・視環境!$S$2:$S$113,光・視環境!$U$2:$U$113,"",0,1))</f>
        <v/>
      </c>
      <c r="DK57" s="576" t="str">
        <f>IF($B57="","",_xlfn.XLOOKUP($B57,光・視環境!$S$2:$S$113,光・視環境!$V$2:$V$113,"",0,1))</f>
        <v/>
      </c>
      <c r="DL57" s="576" t="str">
        <f>IF($B57="","",_xlfn.XLOOKUP($B57,光・視環境!$S$2:$S$113,光・視環境!$W$2:$W$113,"",0,1))</f>
        <v/>
      </c>
      <c r="DM57" s="577" t="str">
        <f>IF($B57="","",_xlfn.XLOOKUP($B57,光・視環境!$S$2:$S$113,光・視環境!$X$2:$X$113,"",0,1))</f>
        <v/>
      </c>
      <c r="DN57" s="1382"/>
      <c r="DO57" s="1383"/>
      <c r="DP57" s="1383"/>
      <c r="DQ57" s="1384"/>
      <c r="DR57" s="372"/>
      <c r="DS57" s="372"/>
      <c r="DT57" s="372"/>
      <c r="DU57" s="372"/>
      <c r="DV57" s="372"/>
      <c r="DW57" s="372"/>
      <c r="DX57" s="372"/>
      <c r="DY57" s="372"/>
      <c r="DZ57" s="1382"/>
      <c r="EA57" s="1383"/>
      <c r="EB57" s="1383"/>
      <c r="EC57" s="1384"/>
      <c r="ED57" s="372"/>
      <c r="EE57" s="372"/>
      <c r="EF57" s="372"/>
      <c r="EG57" s="372"/>
      <c r="EH57" s="372"/>
      <c r="EI57" s="372"/>
      <c r="EJ57" s="372"/>
      <c r="EK57" s="372"/>
      <c r="EL57" s="372"/>
      <c r="EM57" s="372"/>
      <c r="EN57" s="372"/>
      <c r="EO57" s="372"/>
      <c r="EP57" s="372"/>
      <c r="EQ57" s="375"/>
      <c r="ER57" s="372"/>
      <c r="ES57" s="364" t="s">
        <v>71</v>
      </c>
      <c r="ET57" s="372"/>
      <c r="EU57" s="481" t="str">
        <f t="shared" si="1"/>
        <v/>
      </c>
      <c r="EV57" s="1357"/>
      <c r="EW57" s="1359"/>
      <c r="EX57" s="1357"/>
      <c r="EY57" s="1359"/>
      <c r="EZ57" s="1357"/>
      <c r="FA57" s="1359"/>
      <c r="FB57" s="1357"/>
      <c r="FC57" s="1359"/>
      <c r="FD57" s="364" t="s">
        <v>71</v>
      </c>
      <c r="FE57" s="372"/>
      <c r="FF57" s="481" t="str">
        <f t="shared" si="2"/>
        <v/>
      </c>
      <c r="FG57" s="1357"/>
      <c r="FH57" s="1359"/>
      <c r="FI57" s="1357"/>
      <c r="FJ57" s="1359"/>
      <c r="FK57" s="1357"/>
      <c r="FL57" s="1359"/>
      <c r="FM57" s="1357"/>
      <c r="FN57" s="1359"/>
      <c r="FO57" s="364" t="s">
        <v>71</v>
      </c>
      <c r="FP57" s="372"/>
      <c r="FQ57" s="481" t="str">
        <f t="shared" si="3"/>
        <v/>
      </c>
      <c r="FR57" s="1357"/>
      <c r="FS57" s="1359"/>
      <c r="FT57" s="1357"/>
      <c r="FU57" s="1359"/>
      <c r="FV57" s="1357"/>
      <c r="FW57" s="1359"/>
      <c r="FX57" s="1357"/>
      <c r="FY57" s="1359"/>
      <c r="FZ57" s="364" t="s">
        <v>71</v>
      </c>
      <c r="GA57" s="372"/>
      <c r="GB57" s="481" t="str">
        <f t="shared" si="4"/>
        <v/>
      </c>
      <c r="GC57" s="1357"/>
      <c r="GD57" s="1359"/>
      <c r="GE57" s="1357"/>
      <c r="GF57" s="1359"/>
      <c r="GG57" s="1357"/>
      <c r="GH57" s="1359"/>
      <c r="GI57" s="1357"/>
      <c r="GJ57" s="1359"/>
      <c r="GU57" s="374" t="str">
        <f t="shared" si="18"/>
        <v/>
      </c>
      <c r="GV57" s="386" t="str">
        <f t="shared" si="24"/>
        <v/>
      </c>
      <c r="GW57" s="377" t="str">
        <f t="shared" si="19"/>
        <v/>
      </c>
      <c r="GX57" s="378" t="str">
        <f t="shared" si="25"/>
        <v/>
      </c>
      <c r="GY57" s="379" t="str">
        <f t="shared" si="20"/>
        <v/>
      </c>
      <c r="GZ57" s="380">
        <v>1</v>
      </c>
      <c r="HA57" s="376" t="str">
        <f t="shared" si="21"/>
        <v/>
      </c>
      <c r="HB57" s="380" t="str">
        <f t="shared" si="5"/>
        <v/>
      </c>
      <c r="HC57" s="381" t="str">
        <f t="shared" si="6"/>
        <v/>
      </c>
      <c r="HD57" s="383" t="str">
        <f t="shared" si="7"/>
        <v/>
      </c>
      <c r="HE57" s="381" t="str">
        <f t="shared" si="26"/>
        <v/>
      </c>
      <c r="HF57" s="380" t="str">
        <f t="shared" si="8"/>
        <v/>
      </c>
      <c r="HG57" s="576" t="str">
        <f>IF($B57="","",_xlfn.XLOOKUP($B57,光・視環境!$S$2:$S$113,光・視環境!$Y$2:$Y$113,,0,1))</f>
        <v/>
      </c>
      <c r="HH57" s="362" t="str">
        <f t="shared" si="27"/>
        <v/>
      </c>
      <c r="HI57" s="384" t="str">
        <f t="shared" si="28"/>
        <v/>
      </c>
      <c r="HJ57" s="384" t="str">
        <f t="shared" si="29"/>
        <v/>
      </c>
      <c r="HK57" s="384" t="str">
        <f t="shared" si="30"/>
        <v/>
      </c>
      <c r="HL57" s="384" t="str">
        <f t="shared" si="31"/>
        <v/>
      </c>
      <c r="HM57" s="384" t="str">
        <f t="shared" si="32"/>
        <v/>
      </c>
      <c r="HN57" s="384" t="str">
        <f t="shared" si="33"/>
        <v/>
      </c>
      <c r="HO57" s="384" t="str">
        <f t="shared" si="34"/>
        <v/>
      </c>
      <c r="HP57" s="384" t="str">
        <f t="shared" si="35"/>
        <v/>
      </c>
      <c r="HQ57" s="384" t="str">
        <f t="shared" si="36"/>
        <v/>
      </c>
      <c r="HR57" s="384" t="str">
        <f t="shared" si="37"/>
        <v/>
      </c>
      <c r="HS57" s="384" t="str">
        <f t="shared" si="38"/>
        <v/>
      </c>
      <c r="HT57" s="384" t="str">
        <f t="shared" si="39"/>
        <v/>
      </c>
      <c r="HU57" s="352" t="str">
        <f t="shared" si="10"/>
        <v/>
      </c>
      <c r="HV57" s="384" t="str">
        <f t="shared" si="11"/>
        <v/>
      </c>
      <c r="HW57" s="384" t="str">
        <f t="shared" si="12"/>
        <v/>
      </c>
      <c r="HX57" s="384" t="str">
        <f t="shared" si="13"/>
        <v/>
      </c>
      <c r="HY57" s="384" t="str">
        <f t="shared" si="14"/>
        <v/>
      </c>
      <c r="HZ57" s="352" t="str">
        <f t="shared" si="15"/>
        <v/>
      </c>
      <c r="IA57" s="365" t="str">
        <f t="shared" si="40"/>
        <v/>
      </c>
      <c r="IB57" s="386" t="str">
        <f t="shared" si="16"/>
        <v/>
      </c>
      <c r="IC57" s="380" t="str">
        <f t="shared" si="41"/>
        <v/>
      </c>
      <c r="ID57" s="387" t="str">
        <f>IF(OR(IE57=1,IF57=1,IG57=1,IH57=1),1,"")</f>
        <v/>
      </c>
      <c r="IE57" s="378" t="str">
        <f t="shared" si="42"/>
        <v/>
      </c>
      <c r="IF57" s="381" t="str">
        <f t="shared" si="43"/>
        <v/>
      </c>
      <c r="IG57" s="381" t="str">
        <f t="shared" si="44"/>
        <v/>
      </c>
      <c r="IH57" s="388" t="str">
        <f t="shared" si="45"/>
        <v/>
      </c>
    </row>
    <row r="58" spans="1:242" ht="23.1" customHeight="1">
      <c r="A58" s="373">
        <f t="shared" si="0"/>
        <v>24</v>
      </c>
      <c r="B58" s="1362"/>
      <c r="C58" s="1363"/>
      <c r="D58" s="1364" t="str">
        <f t="shared" ref="D58:D61" si="53">IF(B58="","",B58)</f>
        <v/>
      </c>
      <c r="E58" s="1365"/>
      <c r="F58" s="1362"/>
      <c r="G58" s="1363"/>
      <c r="H58" s="1362"/>
      <c r="I58" s="1363"/>
      <c r="J58" s="1366"/>
      <c r="K58" s="1367"/>
      <c r="L58" s="1367"/>
      <c r="M58" s="1367"/>
      <c r="N58" s="1367"/>
      <c r="O58" s="1367"/>
      <c r="P58" s="1368" t="str">
        <f t="shared" si="50"/>
        <v/>
      </c>
      <c r="Q58" s="1368"/>
      <c r="R58" s="352"/>
      <c r="S58" s="352"/>
      <c r="T58" s="352"/>
      <c r="U58" s="352"/>
      <c r="V58" s="1369"/>
      <c r="W58" s="1369"/>
      <c r="X58" s="1370"/>
      <c r="Y58" s="375"/>
      <c r="Z58" s="372"/>
      <c r="AA58" s="363" t="s">
        <v>71</v>
      </c>
      <c r="AB58" s="1371"/>
      <c r="AC58" s="1372"/>
      <c r="AD58" s="1372"/>
      <c r="AE58" s="1372"/>
      <c r="AF58" s="1373"/>
      <c r="AG58" s="1371"/>
      <c r="AH58" s="1372"/>
      <c r="AI58" s="1373"/>
      <c r="AJ58" s="363"/>
      <c r="AK58" s="363" t="s">
        <v>71</v>
      </c>
      <c r="AL58" s="363" t="s">
        <v>71</v>
      </c>
      <c r="AM58" s="363" t="s">
        <v>71</v>
      </c>
      <c r="AN58" s="363" t="s">
        <v>71</v>
      </c>
      <c r="AO58" s="1374"/>
      <c r="AP58" s="1374"/>
      <c r="AQ58" s="363"/>
      <c r="AR58" s="1374"/>
      <c r="AS58" s="1374"/>
      <c r="AT58" s="385"/>
      <c r="AU58" s="364"/>
      <c r="AV58" s="363" t="s">
        <v>71</v>
      </c>
      <c r="AW58" s="363"/>
      <c r="AX58" s="480" t="str">
        <f t="shared" si="48"/>
        <v/>
      </c>
      <c r="AY58" s="1375" t="str">
        <f>IF('躯体天井高(住戸別)'!M29="","",'躯体天井高(住戸別)'!M29)</f>
        <v/>
      </c>
      <c r="AZ58" s="1376"/>
      <c r="BA58" s="1377" t="str">
        <f>IF('躯体天井高(住戸別)'!U29="","",'躯体天井高(住戸別)'!U29)</f>
        <v/>
      </c>
      <c r="BB58" s="1378"/>
      <c r="BC58" s="1379"/>
      <c r="BD58" s="1380" t="str">
        <f>IF('躯体天井高(住戸別)'!T29="","",'躯体天井高(住戸別)'!T29)</f>
        <v/>
      </c>
      <c r="BE58" s="1381"/>
      <c r="BF58" s="363"/>
      <c r="BG58" s="480" t="str">
        <f>IF('躯体天井高(住戸別)'!Y29="","",'躯体天井高(住戸別)'!Y29)</f>
        <v/>
      </c>
      <c r="BH58" s="1375" t="str">
        <f>IF('躯体天井高(住戸別)'!AG29="","",'躯体天井高(住戸別)'!AG29)</f>
        <v/>
      </c>
      <c r="BI58" s="1376"/>
      <c r="BJ58" s="1377" t="str">
        <f>IF('躯体天井高(住戸別)'!AO29="","",'躯体天井高(住戸別)'!AO29)</f>
        <v/>
      </c>
      <c r="BK58" s="1378"/>
      <c r="BL58" s="1379"/>
      <c r="BM58" s="1380" t="str">
        <f>IF('躯体天井高(住戸別)'!AN29="","",'躯体天井高(住戸別)'!AN29)</f>
        <v/>
      </c>
      <c r="BN58" s="1381"/>
      <c r="BO58" s="1380" t="str" cm="1">
        <f t="array" ref="BO58">IF(AY58="","",_xlfn.IFS(AND('躯体天井高(住戸別)'!V29="□",'躯体天井高(住戸別)'!W29="□"),"なし",AND('躯体天井高(住戸別)'!W29="■",'躯体天井高(住戸別)'!V29="□"),"柱",AND('躯体天井高(住戸別)'!V29="■",'躯体天井高(住戸別)'!W29="□"),"壁",AND('躯体天井高(住戸別)'!V29="■",'躯体天井高(住戸別)'!W29="■"),"壁柱"))</f>
        <v/>
      </c>
      <c r="BP58" s="1385"/>
      <c r="BQ58" s="1350"/>
      <c r="BR58" s="1351"/>
      <c r="BS58" s="1351"/>
      <c r="BT58" s="1351"/>
      <c r="BU58" s="397"/>
      <c r="BV58" s="398"/>
      <c r="BW58" s="382"/>
      <c r="BX58" s="363"/>
      <c r="BY58" s="1352"/>
      <c r="BZ58" s="1353"/>
      <c r="CA58" s="1352"/>
      <c r="CB58" s="1353"/>
      <c r="CC58" s="382"/>
      <c r="CD58" s="363"/>
      <c r="CE58" s="1354"/>
      <c r="CF58" s="1355"/>
      <c r="CG58" s="1356"/>
      <c r="CH58" s="1361"/>
      <c r="CI58" s="1360"/>
      <c r="CJ58" s="1355"/>
      <c r="CK58" s="1360"/>
      <c r="CL58" s="363" t="s">
        <v>71</v>
      </c>
      <c r="CM58" s="363" t="s">
        <v>71</v>
      </c>
      <c r="CN58" s="363" t="s">
        <v>71</v>
      </c>
      <c r="CO58" s="363"/>
      <c r="CP58" s="363"/>
      <c r="CQ58" s="363" t="s">
        <v>71</v>
      </c>
      <c r="CR58" s="363" t="s">
        <v>71</v>
      </c>
      <c r="CS58" s="1357"/>
      <c r="CT58" s="1358"/>
      <c r="CU58" s="1359"/>
      <c r="CV58" s="363" t="s">
        <v>71</v>
      </c>
      <c r="CW58" s="363" t="s">
        <v>71</v>
      </c>
      <c r="CX58" s="363" t="s">
        <v>71</v>
      </c>
      <c r="CY58" s="363" t="s">
        <v>71</v>
      </c>
      <c r="CZ58" s="363" t="s">
        <v>71</v>
      </c>
      <c r="DA58" s="363" t="s">
        <v>71</v>
      </c>
      <c r="DB58" s="363" t="s">
        <v>71</v>
      </c>
      <c r="DC58" s="363" t="s">
        <v>71</v>
      </c>
      <c r="DD58" s="363" t="s">
        <v>71</v>
      </c>
      <c r="DE58" s="363" t="s">
        <v>71</v>
      </c>
      <c r="DF58" s="363" t="s">
        <v>71</v>
      </c>
      <c r="DG58" s="363" t="s">
        <v>71</v>
      </c>
      <c r="DH58" s="575" t="str">
        <f>IF($B58="","",_xlfn.XLOOKUP($B58,光・視環境!$S$2:$S$113,光・視環境!$Y$2:$Y$113,"",0,1))</f>
        <v/>
      </c>
      <c r="DI58" s="576" t="str">
        <f>IF($B58="","",_xlfn.XLOOKUP($B58,光・視環境!$S$2:$S$113,光・視環境!$T$2:$T$113,"",0,1))</f>
        <v/>
      </c>
      <c r="DJ58" s="576" t="str">
        <f>IF($B58="","",_xlfn.XLOOKUP($B58,光・視環境!$S$2:$S$113,光・視環境!$U$2:$U$113,"",0,1))</f>
        <v/>
      </c>
      <c r="DK58" s="576" t="str">
        <f>IF($B58="","",_xlfn.XLOOKUP($B58,光・視環境!$S$2:$S$113,光・視環境!$V$2:$V$113,"",0,1))</f>
        <v/>
      </c>
      <c r="DL58" s="576" t="str">
        <f>IF($B58="","",_xlfn.XLOOKUP($B58,光・視環境!$S$2:$S$113,光・視環境!$W$2:$W$113,"",0,1))</f>
        <v/>
      </c>
      <c r="DM58" s="577" t="str">
        <f>IF($B58="","",_xlfn.XLOOKUP($B58,光・視環境!$S$2:$S$113,光・視環境!$X$2:$X$113,"",0,1))</f>
        <v/>
      </c>
      <c r="DN58" s="1382"/>
      <c r="DO58" s="1383"/>
      <c r="DP58" s="1383"/>
      <c r="DQ58" s="1384"/>
      <c r="DR58" s="372"/>
      <c r="DS58" s="372"/>
      <c r="DT58" s="372"/>
      <c r="DU58" s="372"/>
      <c r="DV58" s="372"/>
      <c r="DW58" s="372"/>
      <c r="DX58" s="372"/>
      <c r="DY58" s="372"/>
      <c r="DZ58" s="1382"/>
      <c r="EA58" s="1383"/>
      <c r="EB58" s="1383"/>
      <c r="EC58" s="1384"/>
      <c r="ED58" s="372"/>
      <c r="EE58" s="372"/>
      <c r="EF58" s="372"/>
      <c r="EG58" s="372"/>
      <c r="EH58" s="372"/>
      <c r="EI58" s="372"/>
      <c r="EJ58" s="372"/>
      <c r="EK58" s="372"/>
      <c r="EL58" s="372"/>
      <c r="EM58" s="372"/>
      <c r="EN58" s="372"/>
      <c r="EO58" s="372"/>
      <c r="EP58" s="372"/>
      <c r="EQ58" s="375"/>
      <c r="ER58" s="372"/>
      <c r="ES58" s="364" t="s">
        <v>71</v>
      </c>
      <c r="ET58" s="372"/>
      <c r="EU58" s="481" t="str">
        <f t="shared" si="1"/>
        <v/>
      </c>
      <c r="EV58" s="1357"/>
      <c r="EW58" s="1359"/>
      <c r="EX58" s="1357"/>
      <c r="EY58" s="1359"/>
      <c r="EZ58" s="1357"/>
      <c r="FA58" s="1359"/>
      <c r="FB58" s="1357"/>
      <c r="FC58" s="1359"/>
      <c r="FD58" s="364" t="s">
        <v>71</v>
      </c>
      <c r="FE58" s="372"/>
      <c r="FF58" s="481" t="str">
        <f t="shared" si="2"/>
        <v/>
      </c>
      <c r="FG58" s="1357"/>
      <c r="FH58" s="1359"/>
      <c r="FI58" s="1357"/>
      <c r="FJ58" s="1359"/>
      <c r="FK58" s="1357"/>
      <c r="FL58" s="1359"/>
      <c r="FM58" s="1357"/>
      <c r="FN58" s="1359"/>
      <c r="FO58" s="364" t="s">
        <v>71</v>
      </c>
      <c r="FP58" s="372"/>
      <c r="FQ58" s="481" t="str">
        <f t="shared" si="3"/>
        <v/>
      </c>
      <c r="FR58" s="1357"/>
      <c r="FS58" s="1359"/>
      <c r="FT58" s="1357"/>
      <c r="FU58" s="1359"/>
      <c r="FV58" s="1357"/>
      <c r="FW58" s="1359"/>
      <c r="FX58" s="1357"/>
      <c r="FY58" s="1359"/>
      <c r="FZ58" s="364" t="s">
        <v>71</v>
      </c>
      <c r="GA58" s="372"/>
      <c r="GB58" s="481" t="str">
        <f t="shared" si="4"/>
        <v/>
      </c>
      <c r="GC58" s="1357"/>
      <c r="GD58" s="1359"/>
      <c r="GE58" s="1357"/>
      <c r="GF58" s="1359"/>
      <c r="GG58" s="1357"/>
      <c r="GH58" s="1359"/>
      <c r="GI58" s="1357"/>
      <c r="GJ58" s="1359"/>
      <c r="GU58" s="374" t="str">
        <f t="shared" si="18"/>
        <v/>
      </c>
      <c r="GV58" s="386" t="str">
        <f t="shared" si="24"/>
        <v/>
      </c>
      <c r="GW58" s="377" t="str">
        <f t="shared" si="19"/>
        <v/>
      </c>
      <c r="GX58" s="378" t="str">
        <f t="shared" si="25"/>
        <v/>
      </c>
      <c r="GY58" s="379" t="str">
        <f t="shared" si="20"/>
        <v/>
      </c>
      <c r="GZ58" s="380">
        <v>1</v>
      </c>
      <c r="HA58" s="376" t="str">
        <f t="shared" si="21"/>
        <v/>
      </c>
      <c r="HB58" s="380" t="str">
        <f t="shared" si="5"/>
        <v/>
      </c>
      <c r="HC58" s="381" t="str">
        <f t="shared" si="6"/>
        <v/>
      </c>
      <c r="HD58" s="383" t="str">
        <f t="shared" si="7"/>
        <v/>
      </c>
      <c r="HE58" s="381" t="str">
        <f t="shared" si="26"/>
        <v/>
      </c>
      <c r="HF58" s="380" t="str">
        <f t="shared" si="8"/>
        <v/>
      </c>
      <c r="HG58" s="576" t="str">
        <f>IF($B58="","",_xlfn.XLOOKUP($B58,光・視環境!$S$2:$S$113,光・視環境!$Y$2:$Y$113,,0,1))</f>
        <v/>
      </c>
      <c r="HH58" s="362" t="str">
        <f t="shared" si="27"/>
        <v/>
      </c>
      <c r="HI58" s="384" t="str">
        <f t="shared" si="28"/>
        <v/>
      </c>
      <c r="HJ58" s="384" t="str">
        <f t="shared" si="29"/>
        <v/>
      </c>
      <c r="HK58" s="384" t="str">
        <f t="shared" si="30"/>
        <v/>
      </c>
      <c r="HL58" s="384" t="str">
        <f t="shared" si="31"/>
        <v/>
      </c>
      <c r="HM58" s="384" t="str">
        <f t="shared" si="32"/>
        <v/>
      </c>
      <c r="HN58" s="384" t="str">
        <f t="shared" si="33"/>
        <v/>
      </c>
      <c r="HO58" s="384" t="str">
        <f t="shared" si="34"/>
        <v/>
      </c>
      <c r="HP58" s="384" t="str">
        <f t="shared" si="35"/>
        <v/>
      </c>
      <c r="HQ58" s="384" t="str">
        <f t="shared" si="36"/>
        <v/>
      </c>
      <c r="HR58" s="384" t="str">
        <f t="shared" si="37"/>
        <v/>
      </c>
      <c r="HS58" s="384" t="str">
        <f t="shared" si="38"/>
        <v/>
      </c>
      <c r="HT58" s="384" t="str">
        <f t="shared" si="39"/>
        <v/>
      </c>
      <c r="HU58" s="352" t="str">
        <f t="shared" si="10"/>
        <v/>
      </c>
      <c r="HV58" s="384" t="str">
        <f t="shared" si="11"/>
        <v/>
      </c>
      <c r="HW58" s="384" t="str">
        <f t="shared" si="12"/>
        <v/>
      </c>
      <c r="HX58" s="384" t="str">
        <f t="shared" si="13"/>
        <v/>
      </c>
      <c r="HY58" s="384" t="str">
        <f t="shared" si="14"/>
        <v/>
      </c>
      <c r="HZ58" s="352" t="str">
        <f t="shared" si="15"/>
        <v/>
      </c>
      <c r="IA58" s="365" t="str">
        <f t="shared" si="40"/>
        <v/>
      </c>
      <c r="IB58" s="386" t="str">
        <f t="shared" si="16"/>
        <v/>
      </c>
      <c r="IC58" s="380" t="str">
        <f t="shared" si="41"/>
        <v/>
      </c>
      <c r="ID58" s="387" t="str">
        <f t="shared" ref="ID58:ID61" si="54">IF(OR(IE58=1,IF58=1,IG58=1,IH58=1),1,"")</f>
        <v/>
      </c>
      <c r="IE58" s="378" t="str">
        <f t="shared" si="42"/>
        <v/>
      </c>
      <c r="IF58" s="381" t="str">
        <f t="shared" si="43"/>
        <v/>
      </c>
      <c r="IG58" s="381" t="str">
        <f t="shared" si="44"/>
        <v/>
      </c>
      <c r="IH58" s="388" t="str">
        <f t="shared" si="45"/>
        <v/>
      </c>
    </row>
    <row r="59" spans="1:242" ht="23.1" customHeight="1">
      <c r="A59" s="373">
        <f t="shared" si="0"/>
        <v>25</v>
      </c>
      <c r="B59" s="1362"/>
      <c r="C59" s="1363"/>
      <c r="D59" s="1364" t="str">
        <f t="shared" si="53"/>
        <v/>
      </c>
      <c r="E59" s="1365"/>
      <c r="F59" s="1362"/>
      <c r="G59" s="1363"/>
      <c r="H59" s="1362"/>
      <c r="I59" s="1363"/>
      <c r="J59" s="1366"/>
      <c r="K59" s="1367"/>
      <c r="L59" s="1367"/>
      <c r="M59" s="1367"/>
      <c r="N59" s="1367"/>
      <c r="O59" s="1367"/>
      <c r="P59" s="1368" t="str">
        <f t="shared" si="50"/>
        <v/>
      </c>
      <c r="Q59" s="1368"/>
      <c r="R59" s="352"/>
      <c r="S59" s="352"/>
      <c r="T59" s="352"/>
      <c r="U59" s="352"/>
      <c r="V59" s="1369"/>
      <c r="W59" s="1369"/>
      <c r="X59" s="1370"/>
      <c r="Y59" s="375"/>
      <c r="Z59" s="372"/>
      <c r="AA59" s="363" t="s">
        <v>71</v>
      </c>
      <c r="AB59" s="1371"/>
      <c r="AC59" s="1372"/>
      <c r="AD59" s="1372"/>
      <c r="AE59" s="1372"/>
      <c r="AF59" s="1373"/>
      <c r="AG59" s="1371"/>
      <c r="AH59" s="1372"/>
      <c r="AI59" s="1373"/>
      <c r="AJ59" s="363"/>
      <c r="AK59" s="363" t="s">
        <v>71</v>
      </c>
      <c r="AL59" s="363" t="s">
        <v>71</v>
      </c>
      <c r="AM59" s="363" t="s">
        <v>71</v>
      </c>
      <c r="AN59" s="363" t="s">
        <v>71</v>
      </c>
      <c r="AO59" s="1374"/>
      <c r="AP59" s="1374"/>
      <c r="AQ59" s="363"/>
      <c r="AR59" s="1374"/>
      <c r="AS59" s="1374"/>
      <c r="AT59" s="385"/>
      <c r="AU59" s="364"/>
      <c r="AV59" s="363" t="s">
        <v>71</v>
      </c>
      <c r="AW59" s="363"/>
      <c r="AX59" s="480" t="str">
        <f t="shared" si="48"/>
        <v/>
      </c>
      <c r="AY59" s="1375" t="str">
        <f>IF('躯体天井高(住戸別)'!M30="","",'躯体天井高(住戸別)'!M30)</f>
        <v/>
      </c>
      <c r="AZ59" s="1376"/>
      <c r="BA59" s="1377" t="str">
        <f>IF('躯体天井高(住戸別)'!U30="","",'躯体天井高(住戸別)'!U30)</f>
        <v/>
      </c>
      <c r="BB59" s="1378"/>
      <c r="BC59" s="1379"/>
      <c r="BD59" s="1380" t="str">
        <f>IF('躯体天井高(住戸別)'!T30="","",'躯体天井高(住戸別)'!T30)</f>
        <v/>
      </c>
      <c r="BE59" s="1381"/>
      <c r="BF59" s="363"/>
      <c r="BG59" s="480" t="str">
        <f>IF('躯体天井高(住戸別)'!Y30="","",'躯体天井高(住戸別)'!Y30)</f>
        <v/>
      </c>
      <c r="BH59" s="1375" t="str">
        <f>IF('躯体天井高(住戸別)'!AG30="","",'躯体天井高(住戸別)'!AG30)</f>
        <v/>
      </c>
      <c r="BI59" s="1376"/>
      <c r="BJ59" s="1377" t="str">
        <f>IF('躯体天井高(住戸別)'!AO30="","",'躯体天井高(住戸別)'!AO30)</f>
        <v/>
      </c>
      <c r="BK59" s="1378"/>
      <c r="BL59" s="1379"/>
      <c r="BM59" s="1380" t="str">
        <f>IF('躯体天井高(住戸別)'!AN30="","",'躯体天井高(住戸別)'!AN30)</f>
        <v/>
      </c>
      <c r="BN59" s="1381"/>
      <c r="BO59" s="1380" t="str" cm="1">
        <f t="array" ref="BO59">IF(AY59="","",_xlfn.IFS(AND('躯体天井高(住戸別)'!V30="□",'躯体天井高(住戸別)'!W30="□"),"なし",AND('躯体天井高(住戸別)'!W30="■",'躯体天井高(住戸別)'!V30="□"),"柱",AND('躯体天井高(住戸別)'!V30="■",'躯体天井高(住戸別)'!W30="□"),"壁",AND('躯体天井高(住戸別)'!V30="■",'躯体天井高(住戸別)'!W30="■"),"壁柱"))</f>
        <v/>
      </c>
      <c r="BP59" s="1385"/>
      <c r="BQ59" s="1350"/>
      <c r="BR59" s="1351"/>
      <c r="BS59" s="1351"/>
      <c r="BT59" s="1351"/>
      <c r="BU59" s="397"/>
      <c r="BV59" s="398"/>
      <c r="BW59" s="382"/>
      <c r="BX59" s="363"/>
      <c r="BY59" s="1352"/>
      <c r="BZ59" s="1353"/>
      <c r="CA59" s="1352"/>
      <c r="CB59" s="1353"/>
      <c r="CC59" s="382"/>
      <c r="CD59" s="363"/>
      <c r="CE59" s="1354"/>
      <c r="CF59" s="1355"/>
      <c r="CG59" s="1356"/>
      <c r="CH59" s="1361"/>
      <c r="CI59" s="1360"/>
      <c r="CJ59" s="1355"/>
      <c r="CK59" s="1360"/>
      <c r="CL59" s="363" t="s">
        <v>71</v>
      </c>
      <c r="CM59" s="363" t="s">
        <v>71</v>
      </c>
      <c r="CN59" s="363" t="s">
        <v>71</v>
      </c>
      <c r="CO59" s="363"/>
      <c r="CP59" s="363"/>
      <c r="CQ59" s="363" t="s">
        <v>71</v>
      </c>
      <c r="CR59" s="363" t="s">
        <v>71</v>
      </c>
      <c r="CS59" s="1357"/>
      <c r="CT59" s="1358"/>
      <c r="CU59" s="1359"/>
      <c r="CV59" s="363" t="s">
        <v>71</v>
      </c>
      <c r="CW59" s="363" t="s">
        <v>71</v>
      </c>
      <c r="CX59" s="363" t="s">
        <v>71</v>
      </c>
      <c r="CY59" s="363" t="s">
        <v>71</v>
      </c>
      <c r="CZ59" s="363" t="s">
        <v>71</v>
      </c>
      <c r="DA59" s="363" t="s">
        <v>71</v>
      </c>
      <c r="DB59" s="363" t="s">
        <v>71</v>
      </c>
      <c r="DC59" s="363" t="s">
        <v>71</v>
      </c>
      <c r="DD59" s="363" t="s">
        <v>71</v>
      </c>
      <c r="DE59" s="363" t="s">
        <v>71</v>
      </c>
      <c r="DF59" s="363" t="s">
        <v>71</v>
      </c>
      <c r="DG59" s="363" t="s">
        <v>71</v>
      </c>
      <c r="DH59" s="575" t="str">
        <f>IF($B59="","",_xlfn.XLOOKUP($B59,光・視環境!$S$2:$S$113,光・視環境!$Y$2:$Y$113,"",0,1))</f>
        <v/>
      </c>
      <c r="DI59" s="576" t="str">
        <f>IF($B59="","",_xlfn.XLOOKUP($B59,光・視環境!$S$2:$S$113,光・視環境!$T$2:$T$113,"",0,1))</f>
        <v/>
      </c>
      <c r="DJ59" s="576" t="str">
        <f>IF($B59="","",_xlfn.XLOOKUP($B59,光・視環境!$S$2:$S$113,光・視環境!$U$2:$U$113,"",0,1))</f>
        <v/>
      </c>
      <c r="DK59" s="576" t="str">
        <f>IF($B59="","",_xlfn.XLOOKUP($B59,光・視環境!$S$2:$S$113,光・視環境!$V$2:$V$113,"",0,1))</f>
        <v/>
      </c>
      <c r="DL59" s="576" t="str">
        <f>IF($B59="","",_xlfn.XLOOKUP($B59,光・視環境!$S$2:$S$113,光・視環境!$W$2:$W$113,"",0,1))</f>
        <v/>
      </c>
      <c r="DM59" s="577" t="str">
        <f>IF($B59="","",_xlfn.XLOOKUP($B59,光・視環境!$S$2:$S$113,光・視環境!$X$2:$X$113,"",0,1))</f>
        <v/>
      </c>
      <c r="DN59" s="1382"/>
      <c r="DO59" s="1383"/>
      <c r="DP59" s="1383"/>
      <c r="DQ59" s="1384"/>
      <c r="DR59" s="372"/>
      <c r="DS59" s="372"/>
      <c r="DT59" s="372"/>
      <c r="DU59" s="372"/>
      <c r="DV59" s="372"/>
      <c r="DW59" s="372"/>
      <c r="DX59" s="372"/>
      <c r="DY59" s="372"/>
      <c r="DZ59" s="1382"/>
      <c r="EA59" s="1383"/>
      <c r="EB59" s="1383"/>
      <c r="EC59" s="1384"/>
      <c r="ED59" s="372"/>
      <c r="EE59" s="372"/>
      <c r="EF59" s="372"/>
      <c r="EG59" s="372"/>
      <c r="EH59" s="372"/>
      <c r="EI59" s="372"/>
      <c r="EJ59" s="372"/>
      <c r="EK59" s="372"/>
      <c r="EL59" s="372"/>
      <c r="EM59" s="372"/>
      <c r="EN59" s="372"/>
      <c r="EO59" s="372"/>
      <c r="EP59" s="372"/>
      <c r="EQ59" s="375"/>
      <c r="ER59" s="372"/>
      <c r="ES59" s="364" t="s">
        <v>71</v>
      </c>
      <c r="ET59" s="372"/>
      <c r="EU59" s="481" t="str">
        <f t="shared" si="1"/>
        <v/>
      </c>
      <c r="EV59" s="1357"/>
      <c r="EW59" s="1359"/>
      <c r="EX59" s="1357"/>
      <c r="EY59" s="1359"/>
      <c r="EZ59" s="1357"/>
      <c r="FA59" s="1359"/>
      <c r="FB59" s="1357"/>
      <c r="FC59" s="1359"/>
      <c r="FD59" s="364" t="s">
        <v>71</v>
      </c>
      <c r="FE59" s="372"/>
      <c r="FF59" s="481" t="str">
        <f t="shared" si="2"/>
        <v/>
      </c>
      <c r="FG59" s="1357"/>
      <c r="FH59" s="1359"/>
      <c r="FI59" s="1357"/>
      <c r="FJ59" s="1359"/>
      <c r="FK59" s="1357"/>
      <c r="FL59" s="1359"/>
      <c r="FM59" s="1357"/>
      <c r="FN59" s="1359"/>
      <c r="FO59" s="364" t="s">
        <v>71</v>
      </c>
      <c r="FP59" s="372"/>
      <c r="FQ59" s="481" t="str">
        <f t="shared" si="3"/>
        <v/>
      </c>
      <c r="FR59" s="1357"/>
      <c r="FS59" s="1359"/>
      <c r="FT59" s="1357"/>
      <c r="FU59" s="1359"/>
      <c r="FV59" s="1357"/>
      <c r="FW59" s="1359"/>
      <c r="FX59" s="1357"/>
      <c r="FY59" s="1359"/>
      <c r="FZ59" s="364" t="s">
        <v>71</v>
      </c>
      <c r="GA59" s="372"/>
      <c r="GB59" s="481" t="str">
        <f t="shared" si="4"/>
        <v/>
      </c>
      <c r="GC59" s="1357"/>
      <c r="GD59" s="1359"/>
      <c r="GE59" s="1357"/>
      <c r="GF59" s="1359"/>
      <c r="GG59" s="1357"/>
      <c r="GH59" s="1359"/>
      <c r="GI59" s="1357"/>
      <c r="GJ59" s="1359"/>
      <c r="GU59" s="374" t="str">
        <f t="shared" si="18"/>
        <v/>
      </c>
      <c r="GV59" s="386" t="str">
        <f t="shared" si="24"/>
        <v/>
      </c>
      <c r="GW59" s="377" t="str">
        <f t="shared" si="19"/>
        <v/>
      </c>
      <c r="GX59" s="378" t="str">
        <f t="shared" si="25"/>
        <v/>
      </c>
      <c r="GY59" s="379" t="str">
        <f t="shared" si="20"/>
        <v/>
      </c>
      <c r="GZ59" s="380">
        <v>1</v>
      </c>
      <c r="HA59" s="376" t="str">
        <f t="shared" si="21"/>
        <v/>
      </c>
      <c r="HB59" s="380" t="str">
        <f t="shared" si="5"/>
        <v/>
      </c>
      <c r="HC59" s="381" t="str">
        <f t="shared" si="6"/>
        <v/>
      </c>
      <c r="HD59" s="383" t="str">
        <f t="shared" si="7"/>
        <v/>
      </c>
      <c r="HE59" s="381" t="str">
        <f t="shared" si="26"/>
        <v/>
      </c>
      <c r="HF59" s="380" t="str">
        <f t="shared" si="8"/>
        <v/>
      </c>
      <c r="HG59" s="576" t="str">
        <f>IF($B59="","",_xlfn.XLOOKUP($B59,光・視環境!$S$2:$S$113,光・視環境!$Y$2:$Y$113,,0,1))</f>
        <v/>
      </c>
      <c r="HH59" s="362" t="str">
        <f t="shared" si="27"/>
        <v/>
      </c>
      <c r="HI59" s="384" t="str">
        <f t="shared" si="28"/>
        <v/>
      </c>
      <c r="HJ59" s="384" t="str">
        <f t="shared" si="29"/>
        <v/>
      </c>
      <c r="HK59" s="384" t="str">
        <f t="shared" si="30"/>
        <v/>
      </c>
      <c r="HL59" s="384" t="str">
        <f t="shared" si="31"/>
        <v/>
      </c>
      <c r="HM59" s="384" t="str">
        <f t="shared" si="32"/>
        <v/>
      </c>
      <c r="HN59" s="384" t="str">
        <f t="shared" si="33"/>
        <v/>
      </c>
      <c r="HO59" s="384" t="str">
        <f t="shared" si="34"/>
        <v/>
      </c>
      <c r="HP59" s="384" t="str">
        <f t="shared" si="35"/>
        <v/>
      </c>
      <c r="HQ59" s="384" t="str">
        <f t="shared" si="36"/>
        <v/>
      </c>
      <c r="HR59" s="384" t="str">
        <f t="shared" si="37"/>
        <v/>
      </c>
      <c r="HS59" s="384" t="str">
        <f t="shared" si="38"/>
        <v/>
      </c>
      <c r="HT59" s="384" t="str">
        <f t="shared" si="39"/>
        <v/>
      </c>
      <c r="HU59" s="352" t="str">
        <f t="shared" si="10"/>
        <v/>
      </c>
      <c r="HV59" s="384" t="str">
        <f t="shared" si="11"/>
        <v/>
      </c>
      <c r="HW59" s="384" t="str">
        <f t="shared" si="12"/>
        <v/>
      </c>
      <c r="HX59" s="384" t="str">
        <f t="shared" si="13"/>
        <v/>
      </c>
      <c r="HY59" s="384" t="str">
        <f t="shared" si="14"/>
        <v/>
      </c>
      <c r="HZ59" s="352" t="str">
        <f t="shared" si="15"/>
        <v/>
      </c>
      <c r="IA59" s="365" t="str">
        <f t="shared" si="40"/>
        <v/>
      </c>
      <c r="IB59" s="386" t="str">
        <f t="shared" si="16"/>
        <v/>
      </c>
      <c r="IC59" s="380" t="str">
        <f t="shared" si="41"/>
        <v/>
      </c>
      <c r="ID59" s="387" t="str">
        <f t="shared" si="54"/>
        <v/>
      </c>
      <c r="IE59" s="378" t="str">
        <f t="shared" si="42"/>
        <v/>
      </c>
      <c r="IF59" s="381" t="str">
        <f t="shared" si="43"/>
        <v/>
      </c>
      <c r="IG59" s="381" t="str">
        <f t="shared" si="44"/>
        <v/>
      </c>
      <c r="IH59" s="388" t="str">
        <f t="shared" si="45"/>
        <v/>
      </c>
    </row>
    <row r="60" spans="1:242" ht="23.1" customHeight="1">
      <c r="A60" s="373">
        <f t="shared" si="0"/>
        <v>26</v>
      </c>
      <c r="B60" s="1362"/>
      <c r="C60" s="1363"/>
      <c r="D60" s="1364" t="str">
        <f t="shared" si="53"/>
        <v/>
      </c>
      <c r="E60" s="1365"/>
      <c r="F60" s="1362"/>
      <c r="G60" s="1363"/>
      <c r="H60" s="1362"/>
      <c r="I60" s="1363"/>
      <c r="J60" s="1366"/>
      <c r="K60" s="1367"/>
      <c r="L60" s="1367"/>
      <c r="M60" s="1367"/>
      <c r="N60" s="1367"/>
      <c r="O60" s="1367"/>
      <c r="P60" s="1368" t="str">
        <f t="shared" si="50"/>
        <v/>
      </c>
      <c r="Q60" s="1368"/>
      <c r="R60" s="352"/>
      <c r="S60" s="352"/>
      <c r="T60" s="352"/>
      <c r="U60" s="352"/>
      <c r="V60" s="1369"/>
      <c r="W60" s="1369"/>
      <c r="X60" s="1370"/>
      <c r="Y60" s="375"/>
      <c r="Z60" s="372"/>
      <c r="AA60" s="363" t="s">
        <v>71</v>
      </c>
      <c r="AB60" s="1371"/>
      <c r="AC60" s="1372"/>
      <c r="AD60" s="1372"/>
      <c r="AE60" s="1372"/>
      <c r="AF60" s="1373"/>
      <c r="AG60" s="1371"/>
      <c r="AH60" s="1372"/>
      <c r="AI60" s="1373"/>
      <c r="AJ60" s="363"/>
      <c r="AK60" s="363" t="s">
        <v>71</v>
      </c>
      <c r="AL60" s="363" t="s">
        <v>71</v>
      </c>
      <c r="AM60" s="363" t="s">
        <v>71</v>
      </c>
      <c r="AN60" s="363" t="s">
        <v>71</v>
      </c>
      <c r="AO60" s="1374"/>
      <c r="AP60" s="1374"/>
      <c r="AQ60" s="363"/>
      <c r="AR60" s="1374"/>
      <c r="AS60" s="1374"/>
      <c r="AT60" s="385"/>
      <c r="AU60" s="364"/>
      <c r="AV60" s="363" t="s">
        <v>71</v>
      </c>
      <c r="AW60" s="363"/>
      <c r="AX60" s="480" t="str">
        <f t="shared" si="48"/>
        <v/>
      </c>
      <c r="AY60" s="1375" t="str">
        <f>IF('躯体天井高(住戸別)'!M31="","",'躯体天井高(住戸別)'!M31)</f>
        <v/>
      </c>
      <c r="AZ60" s="1376"/>
      <c r="BA60" s="1377" t="str">
        <f>IF('躯体天井高(住戸別)'!U31="","",'躯体天井高(住戸別)'!U31)</f>
        <v/>
      </c>
      <c r="BB60" s="1378"/>
      <c r="BC60" s="1379"/>
      <c r="BD60" s="1380" t="str">
        <f>IF('躯体天井高(住戸別)'!T31="","",'躯体天井高(住戸別)'!T31)</f>
        <v/>
      </c>
      <c r="BE60" s="1381"/>
      <c r="BF60" s="363"/>
      <c r="BG60" s="480" t="str">
        <f>IF('躯体天井高(住戸別)'!Y31="","",'躯体天井高(住戸別)'!Y31)</f>
        <v/>
      </c>
      <c r="BH60" s="1375" t="str">
        <f>IF('躯体天井高(住戸別)'!AG31="","",'躯体天井高(住戸別)'!AG31)</f>
        <v/>
      </c>
      <c r="BI60" s="1376"/>
      <c r="BJ60" s="1377" t="str">
        <f>IF('躯体天井高(住戸別)'!AO31="","",'躯体天井高(住戸別)'!AO31)</f>
        <v/>
      </c>
      <c r="BK60" s="1378"/>
      <c r="BL60" s="1379"/>
      <c r="BM60" s="1380" t="str">
        <f>IF('躯体天井高(住戸別)'!AN31="","",'躯体天井高(住戸別)'!AN31)</f>
        <v/>
      </c>
      <c r="BN60" s="1381"/>
      <c r="BO60" s="1380" t="str" cm="1">
        <f t="array" ref="BO60">IF(AY60="","",_xlfn.IFS(AND('躯体天井高(住戸別)'!V31="□",'躯体天井高(住戸別)'!W31="□"),"なし",AND('躯体天井高(住戸別)'!W31="■",'躯体天井高(住戸別)'!V31="□"),"柱",AND('躯体天井高(住戸別)'!V31="■",'躯体天井高(住戸別)'!W31="□"),"壁",AND('躯体天井高(住戸別)'!V31="■",'躯体天井高(住戸別)'!W31="■"),"壁柱"))</f>
        <v/>
      </c>
      <c r="BP60" s="1385"/>
      <c r="BQ60" s="1350"/>
      <c r="BR60" s="1351"/>
      <c r="BS60" s="1351"/>
      <c r="BT60" s="1351"/>
      <c r="BU60" s="397"/>
      <c r="BV60" s="398"/>
      <c r="BW60" s="382"/>
      <c r="BX60" s="363"/>
      <c r="BY60" s="1352"/>
      <c r="BZ60" s="1353"/>
      <c r="CA60" s="1352"/>
      <c r="CB60" s="1353"/>
      <c r="CC60" s="382"/>
      <c r="CD60" s="363"/>
      <c r="CE60" s="1354"/>
      <c r="CF60" s="1355"/>
      <c r="CG60" s="1356"/>
      <c r="CH60" s="1361"/>
      <c r="CI60" s="1360"/>
      <c r="CJ60" s="1355"/>
      <c r="CK60" s="1360"/>
      <c r="CL60" s="363" t="s">
        <v>71</v>
      </c>
      <c r="CM60" s="363" t="s">
        <v>71</v>
      </c>
      <c r="CN60" s="363" t="s">
        <v>71</v>
      </c>
      <c r="CO60" s="363"/>
      <c r="CP60" s="363"/>
      <c r="CQ60" s="363" t="s">
        <v>71</v>
      </c>
      <c r="CR60" s="363" t="s">
        <v>71</v>
      </c>
      <c r="CS60" s="1357"/>
      <c r="CT60" s="1358"/>
      <c r="CU60" s="1359"/>
      <c r="CV60" s="363" t="s">
        <v>71</v>
      </c>
      <c r="CW60" s="363" t="s">
        <v>71</v>
      </c>
      <c r="CX60" s="363" t="s">
        <v>71</v>
      </c>
      <c r="CY60" s="363" t="s">
        <v>71</v>
      </c>
      <c r="CZ60" s="363" t="s">
        <v>71</v>
      </c>
      <c r="DA60" s="363" t="s">
        <v>71</v>
      </c>
      <c r="DB60" s="363" t="s">
        <v>71</v>
      </c>
      <c r="DC60" s="363" t="s">
        <v>71</v>
      </c>
      <c r="DD60" s="363" t="s">
        <v>71</v>
      </c>
      <c r="DE60" s="363" t="s">
        <v>71</v>
      </c>
      <c r="DF60" s="363" t="s">
        <v>71</v>
      </c>
      <c r="DG60" s="363" t="s">
        <v>71</v>
      </c>
      <c r="DH60" s="575" t="str">
        <f>IF($B60="","",_xlfn.XLOOKUP($B60,光・視環境!$S$2:$S$113,光・視環境!$Y$2:$Y$113,"",0,1))</f>
        <v/>
      </c>
      <c r="DI60" s="576" t="str">
        <f>IF($B60="","",_xlfn.XLOOKUP($B60,光・視環境!$S$2:$S$113,光・視環境!$T$2:$T$113,"",0,1))</f>
        <v/>
      </c>
      <c r="DJ60" s="576" t="str">
        <f>IF($B60="","",_xlfn.XLOOKUP($B60,光・視環境!$S$2:$S$113,光・視環境!$U$2:$U$113,"",0,1))</f>
        <v/>
      </c>
      <c r="DK60" s="576" t="str">
        <f>IF($B60="","",_xlfn.XLOOKUP($B60,光・視環境!$S$2:$S$113,光・視環境!$V$2:$V$113,"",0,1))</f>
        <v/>
      </c>
      <c r="DL60" s="576" t="str">
        <f>IF($B60="","",_xlfn.XLOOKUP($B60,光・視環境!$S$2:$S$113,光・視環境!$W$2:$W$113,"",0,1))</f>
        <v/>
      </c>
      <c r="DM60" s="577" t="str">
        <f>IF($B60="","",_xlfn.XLOOKUP($B60,光・視環境!$S$2:$S$113,光・視環境!$X$2:$X$113,"",0,1))</f>
        <v/>
      </c>
      <c r="DN60" s="1382"/>
      <c r="DO60" s="1383"/>
      <c r="DP60" s="1383"/>
      <c r="DQ60" s="1384"/>
      <c r="DR60" s="372"/>
      <c r="DS60" s="372"/>
      <c r="DT60" s="372"/>
      <c r="DU60" s="372"/>
      <c r="DV60" s="372"/>
      <c r="DW60" s="372"/>
      <c r="DX60" s="372"/>
      <c r="DY60" s="372"/>
      <c r="DZ60" s="1382"/>
      <c r="EA60" s="1383"/>
      <c r="EB60" s="1383"/>
      <c r="EC60" s="1384"/>
      <c r="ED60" s="372"/>
      <c r="EE60" s="372"/>
      <c r="EF60" s="372"/>
      <c r="EG60" s="372"/>
      <c r="EH60" s="372"/>
      <c r="EI60" s="372"/>
      <c r="EJ60" s="372"/>
      <c r="EK60" s="372"/>
      <c r="EL60" s="372"/>
      <c r="EM60" s="372"/>
      <c r="EN60" s="372"/>
      <c r="EO60" s="372"/>
      <c r="EP60" s="372"/>
      <c r="EQ60" s="375"/>
      <c r="ER60" s="372"/>
      <c r="ES60" s="364" t="s">
        <v>71</v>
      </c>
      <c r="ET60" s="372"/>
      <c r="EU60" s="481" t="str">
        <f t="shared" si="1"/>
        <v/>
      </c>
      <c r="EV60" s="1357"/>
      <c r="EW60" s="1359"/>
      <c r="EX60" s="1357"/>
      <c r="EY60" s="1359"/>
      <c r="EZ60" s="1357"/>
      <c r="FA60" s="1359"/>
      <c r="FB60" s="1357"/>
      <c r="FC60" s="1359"/>
      <c r="FD60" s="364" t="s">
        <v>71</v>
      </c>
      <c r="FE60" s="372"/>
      <c r="FF60" s="481" t="str">
        <f t="shared" si="2"/>
        <v/>
      </c>
      <c r="FG60" s="1357"/>
      <c r="FH60" s="1359"/>
      <c r="FI60" s="1357"/>
      <c r="FJ60" s="1359"/>
      <c r="FK60" s="1357"/>
      <c r="FL60" s="1359"/>
      <c r="FM60" s="1357"/>
      <c r="FN60" s="1359"/>
      <c r="FO60" s="364" t="s">
        <v>71</v>
      </c>
      <c r="FP60" s="372"/>
      <c r="FQ60" s="481" t="str">
        <f t="shared" si="3"/>
        <v/>
      </c>
      <c r="FR60" s="1357"/>
      <c r="FS60" s="1359"/>
      <c r="FT60" s="1357"/>
      <c r="FU60" s="1359"/>
      <c r="FV60" s="1357"/>
      <c r="FW60" s="1359"/>
      <c r="FX60" s="1357"/>
      <c r="FY60" s="1359"/>
      <c r="FZ60" s="364" t="s">
        <v>71</v>
      </c>
      <c r="GA60" s="372"/>
      <c r="GB60" s="481" t="str">
        <f t="shared" si="4"/>
        <v/>
      </c>
      <c r="GC60" s="1357"/>
      <c r="GD60" s="1359"/>
      <c r="GE60" s="1357"/>
      <c r="GF60" s="1359"/>
      <c r="GG60" s="1357"/>
      <c r="GH60" s="1359"/>
      <c r="GI60" s="1357"/>
      <c r="GJ60" s="1359"/>
      <c r="GU60" s="374" t="str">
        <f t="shared" si="18"/>
        <v/>
      </c>
      <c r="GV60" s="386" t="str">
        <f t="shared" si="24"/>
        <v/>
      </c>
      <c r="GW60" s="377" t="e">
        <f>IF(OR(AA60="○",AB60&lt;&gt;"",#REF!&lt;&gt;"",AJ60&lt;&gt;""),1,"")</f>
        <v>#REF!</v>
      </c>
      <c r="GX60" s="378" t="str">
        <f t="shared" si="25"/>
        <v/>
      </c>
      <c r="GY60" s="379" t="str">
        <f t="shared" si="20"/>
        <v/>
      </c>
      <c r="GZ60" s="380">
        <v>1</v>
      </c>
      <c r="HA60" s="376" t="str">
        <f t="shared" si="21"/>
        <v/>
      </c>
      <c r="HB60" s="380" t="str">
        <f t="shared" si="5"/>
        <v/>
      </c>
      <c r="HC60" s="381" t="str">
        <f t="shared" si="6"/>
        <v/>
      </c>
      <c r="HD60" s="383" t="str">
        <f t="shared" si="7"/>
        <v/>
      </c>
      <c r="HE60" s="381" t="str">
        <f t="shared" si="26"/>
        <v/>
      </c>
      <c r="HF60" s="380" t="str">
        <f t="shared" si="8"/>
        <v/>
      </c>
      <c r="HG60" s="576" t="str">
        <f>IF($B60="","",_xlfn.XLOOKUP($B60,光・視環境!$S$2:$S$113,光・視環境!$Y$2:$Y$113,,0,1))</f>
        <v/>
      </c>
      <c r="HH60" s="362" t="str">
        <f t="shared" si="27"/>
        <v/>
      </c>
      <c r="HI60" s="384" t="str">
        <f t="shared" si="28"/>
        <v/>
      </c>
      <c r="HJ60" s="384" t="str">
        <f t="shared" si="29"/>
        <v/>
      </c>
      <c r="HK60" s="384" t="str">
        <f t="shared" si="30"/>
        <v/>
      </c>
      <c r="HL60" s="384" t="str">
        <f t="shared" si="31"/>
        <v/>
      </c>
      <c r="HM60" s="384" t="str">
        <f t="shared" si="32"/>
        <v/>
      </c>
      <c r="HN60" s="384" t="str">
        <f t="shared" si="33"/>
        <v/>
      </c>
      <c r="HO60" s="384" t="str">
        <f t="shared" si="34"/>
        <v/>
      </c>
      <c r="HP60" s="384" t="str">
        <f t="shared" si="35"/>
        <v/>
      </c>
      <c r="HQ60" s="384" t="str">
        <f t="shared" si="36"/>
        <v/>
      </c>
      <c r="HR60" s="384" t="str">
        <f t="shared" si="37"/>
        <v/>
      </c>
      <c r="HS60" s="384" t="str">
        <f t="shared" si="38"/>
        <v/>
      </c>
      <c r="HT60" s="384" t="str">
        <f t="shared" si="39"/>
        <v/>
      </c>
      <c r="HU60" s="352" t="str">
        <f t="shared" si="10"/>
        <v/>
      </c>
      <c r="HV60" s="384" t="str">
        <f t="shared" si="11"/>
        <v/>
      </c>
      <c r="HW60" s="384" t="str">
        <f t="shared" si="12"/>
        <v/>
      </c>
      <c r="HX60" s="384" t="str">
        <f t="shared" si="13"/>
        <v/>
      </c>
      <c r="HY60" s="384" t="str">
        <f t="shared" si="14"/>
        <v/>
      </c>
      <c r="HZ60" s="352" t="str">
        <f t="shared" si="15"/>
        <v/>
      </c>
      <c r="IA60" s="365" t="str">
        <f t="shared" si="40"/>
        <v/>
      </c>
      <c r="IB60" s="386" t="str">
        <f t="shared" si="16"/>
        <v/>
      </c>
      <c r="IC60" s="380" t="str">
        <f t="shared" si="41"/>
        <v/>
      </c>
      <c r="ID60" s="387" t="str">
        <f t="shared" si="54"/>
        <v/>
      </c>
      <c r="IE60" s="378" t="str">
        <f t="shared" si="42"/>
        <v/>
      </c>
      <c r="IF60" s="381" t="str">
        <f t="shared" si="43"/>
        <v/>
      </c>
      <c r="IG60" s="381" t="str">
        <f t="shared" si="44"/>
        <v/>
      </c>
      <c r="IH60" s="388" t="str">
        <f t="shared" si="45"/>
        <v/>
      </c>
    </row>
    <row r="61" spans="1:242" ht="23.1" customHeight="1">
      <c r="A61" s="351">
        <f t="shared" si="0"/>
        <v>27</v>
      </c>
      <c r="B61" s="1362"/>
      <c r="C61" s="1363"/>
      <c r="D61" s="1364" t="str">
        <f t="shared" si="53"/>
        <v/>
      </c>
      <c r="E61" s="1365"/>
      <c r="F61" s="1362"/>
      <c r="G61" s="1363"/>
      <c r="H61" s="1362"/>
      <c r="I61" s="1363"/>
      <c r="J61" s="1366"/>
      <c r="K61" s="1367"/>
      <c r="L61" s="1367"/>
      <c r="M61" s="1367"/>
      <c r="N61" s="1367"/>
      <c r="O61" s="1367"/>
      <c r="P61" s="1368" t="str">
        <f t="shared" si="50"/>
        <v/>
      </c>
      <c r="Q61" s="1368"/>
      <c r="R61" s="352"/>
      <c r="S61" s="352"/>
      <c r="T61" s="352"/>
      <c r="U61" s="352"/>
      <c r="V61" s="1369"/>
      <c r="W61" s="1369"/>
      <c r="X61" s="1370"/>
      <c r="Y61" s="375"/>
      <c r="Z61" s="372"/>
      <c r="AA61" s="363" t="s">
        <v>71</v>
      </c>
      <c r="AB61" s="1371"/>
      <c r="AC61" s="1372"/>
      <c r="AD61" s="1372"/>
      <c r="AE61" s="1372"/>
      <c r="AF61" s="1373"/>
      <c r="AJ61" s="363"/>
      <c r="AK61" s="363" t="s">
        <v>71</v>
      </c>
      <c r="AL61" s="363" t="s">
        <v>71</v>
      </c>
      <c r="AM61" s="363" t="s">
        <v>71</v>
      </c>
      <c r="AN61" s="363" t="s">
        <v>71</v>
      </c>
      <c r="AO61" s="1374"/>
      <c r="AP61" s="1374"/>
      <c r="AQ61" s="363"/>
      <c r="AR61" s="1374"/>
      <c r="AS61" s="1374"/>
      <c r="AT61" s="385"/>
      <c r="AU61" s="364"/>
      <c r="AV61" s="363" t="s">
        <v>71</v>
      </c>
      <c r="AW61" s="363"/>
      <c r="AX61" s="480" t="str">
        <f t="shared" si="48"/>
        <v/>
      </c>
      <c r="AY61" s="1375" t="str">
        <f>IF('躯体天井高(住戸別)'!M32="","",'躯体天井高(住戸別)'!M32)</f>
        <v/>
      </c>
      <c r="AZ61" s="1376"/>
      <c r="BA61" s="1377" t="str">
        <f>IF('躯体天井高(住戸別)'!U32="","",'躯体天井高(住戸別)'!U32)</f>
        <v/>
      </c>
      <c r="BB61" s="1378"/>
      <c r="BC61" s="1379"/>
      <c r="BD61" s="1380" t="str">
        <f>IF('躯体天井高(住戸別)'!T32="","",'躯体天井高(住戸別)'!T32)</f>
        <v/>
      </c>
      <c r="BE61" s="1381"/>
      <c r="BF61" s="363"/>
      <c r="BG61" s="480" t="str">
        <f>IF('躯体天井高(住戸別)'!Y32="","",'躯体天井高(住戸別)'!Y32)</f>
        <v/>
      </c>
      <c r="BH61" s="1375" t="str">
        <f>IF('躯体天井高(住戸別)'!AG32="","",'躯体天井高(住戸別)'!AG32)</f>
        <v/>
      </c>
      <c r="BI61" s="1376"/>
      <c r="BJ61" s="1377" t="str">
        <f>IF('躯体天井高(住戸別)'!AO32="","",'躯体天井高(住戸別)'!AO32)</f>
        <v/>
      </c>
      <c r="BK61" s="1378"/>
      <c r="BL61" s="1379"/>
      <c r="BM61" s="1380" t="str">
        <f>IF('躯体天井高(住戸別)'!AN32="","",'躯体天井高(住戸別)'!AN32)</f>
        <v/>
      </c>
      <c r="BN61" s="1381"/>
      <c r="BO61" s="1380" t="str" cm="1">
        <f t="array" ref="BO61">IF(AY61="","",_xlfn.IFS(AND('躯体天井高(住戸別)'!V32="□",'躯体天井高(住戸別)'!W32="□"),"なし",AND('躯体天井高(住戸別)'!W32="■",'躯体天井高(住戸別)'!V32="□"),"柱",AND('躯体天井高(住戸別)'!V32="■",'躯体天井高(住戸別)'!W32="□"),"壁",AND('躯体天井高(住戸別)'!V32="■",'躯体天井高(住戸別)'!W32="■"),"壁柱"))</f>
        <v/>
      </c>
      <c r="BP61" s="1385"/>
      <c r="BQ61" s="1350"/>
      <c r="BR61" s="1351"/>
      <c r="BS61" s="1351"/>
      <c r="BT61" s="1351"/>
      <c r="BU61" s="397"/>
      <c r="BV61" s="398"/>
      <c r="BW61" s="382"/>
      <c r="BX61" s="363"/>
      <c r="BY61" s="1352"/>
      <c r="BZ61" s="1353"/>
      <c r="CA61" s="1352"/>
      <c r="CB61" s="1353"/>
      <c r="CC61" s="382"/>
      <c r="CD61" s="363"/>
      <c r="CE61" s="1354"/>
      <c r="CF61" s="1355"/>
      <c r="CG61" s="1356"/>
      <c r="CH61" s="1361"/>
      <c r="CI61" s="1360"/>
      <c r="CJ61" s="1355"/>
      <c r="CK61" s="1360"/>
      <c r="CL61" s="363" t="s">
        <v>71</v>
      </c>
      <c r="CM61" s="363" t="s">
        <v>71</v>
      </c>
      <c r="CN61" s="363" t="s">
        <v>71</v>
      </c>
      <c r="CO61" s="363"/>
      <c r="CP61" s="363"/>
      <c r="CQ61" s="363" t="s">
        <v>71</v>
      </c>
      <c r="CR61" s="363" t="s">
        <v>71</v>
      </c>
      <c r="CS61" s="1357"/>
      <c r="CT61" s="1358"/>
      <c r="CU61" s="1359"/>
      <c r="CV61" s="363" t="s">
        <v>71</v>
      </c>
      <c r="CW61" s="363" t="s">
        <v>71</v>
      </c>
      <c r="CX61" s="363" t="s">
        <v>71</v>
      </c>
      <c r="CY61" s="363" t="s">
        <v>71</v>
      </c>
      <c r="CZ61" s="363" t="s">
        <v>71</v>
      </c>
      <c r="DA61" s="363" t="s">
        <v>71</v>
      </c>
      <c r="DB61" s="363" t="s">
        <v>71</v>
      </c>
      <c r="DC61" s="363" t="s">
        <v>71</v>
      </c>
      <c r="DD61" s="363" t="s">
        <v>71</v>
      </c>
      <c r="DE61" s="363" t="s">
        <v>71</v>
      </c>
      <c r="DF61" s="363" t="s">
        <v>71</v>
      </c>
      <c r="DG61" s="363" t="s">
        <v>71</v>
      </c>
      <c r="DH61" s="575" t="str">
        <f>IF($B61="","",_xlfn.XLOOKUP($B61,光・視環境!$S$2:$S$113,光・視環境!$Y$2:$Y$113,"",0,1))</f>
        <v/>
      </c>
      <c r="DI61" s="576" t="str">
        <f>IF($B61="","",_xlfn.XLOOKUP($B61,光・視環境!$S$2:$S$113,光・視環境!$T$2:$T$113,"",0,1))</f>
        <v/>
      </c>
      <c r="DJ61" s="576" t="str">
        <f>IF($B61="","",_xlfn.XLOOKUP($B61,光・視環境!$S$2:$S$113,光・視環境!$U$2:$U$113,"",0,1))</f>
        <v/>
      </c>
      <c r="DK61" s="576" t="str">
        <f>IF($B61="","",_xlfn.XLOOKUP($B61,光・視環境!$S$2:$S$113,光・視環境!$V$2:$V$113,"",0,1))</f>
        <v/>
      </c>
      <c r="DL61" s="576" t="str">
        <f>IF($B61="","",_xlfn.XLOOKUP($B61,光・視環境!$S$2:$S$113,光・視環境!$W$2:$W$113,"",0,1))</f>
        <v/>
      </c>
      <c r="DM61" s="577" t="str">
        <f>IF($B61="","",_xlfn.XLOOKUP($B61,光・視環境!$S$2:$S$113,光・視環境!$X$2:$X$113,"",0,1))</f>
        <v/>
      </c>
      <c r="DN61" s="1382"/>
      <c r="DO61" s="1383"/>
      <c r="DP61" s="1383"/>
      <c r="DQ61" s="1384"/>
      <c r="DR61" s="372"/>
      <c r="DS61" s="372"/>
      <c r="DT61" s="372"/>
      <c r="DU61" s="372"/>
      <c r="DV61" s="372"/>
      <c r="DW61" s="372"/>
      <c r="DX61" s="372"/>
      <c r="DY61" s="372"/>
      <c r="DZ61" s="1382"/>
      <c r="EA61" s="1383"/>
      <c r="EB61" s="1383"/>
      <c r="EC61" s="1384"/>
      <c r="ED61" s="372"/>
      <c r="EE61" s="372"/>
      <c r="EF61" s="372"/>
      <c r="EG61" s="372"/>
      <c r="EH61" s="372"/>
      <c r="EI61" s="372"/>
      <c r="EJ61" s="372"/>
      <c r="EK61" s="372"/>
      <c r="EL61" s="372"/>
      <c r="EM61" s="372"/>
      <c r="EN61" s="372"/>
      <c r="EO61" s="372"/>
      <c r="EP61" s="372"/>
      <c r="EQ61" s="375"/>
      <c r="ER61" s="372"/>
      <c r="ES61" s="364" t="s">
        <v>71</v>
      </c>
      <c r="ET61" s="372"/>
      <c r="EU61" s="481" t="str">
        <f t="shared" si="1"/>
        <v/>
      </c>
      <c r="EV61" s="1357"/>
      <c r="EW61" s="1359"/>
      <c r="EX61" s="1357"/>
      <c r="EY61" s="1359"/>
      <c r="EZ61" s="1357"/>
      <c r="FA61" s="1359"/>
      <c r="FB61" s="1357"/>
      <c r="FC61" s="1359"/>
      <c r="FD61" s="364" t="s">
        <v>71</v>
      </c>
      <c r="FE61" s="372"/>
      <c r="FF61" s="481" t="str">
        <f t="shared" si="2"/>
        <v/>
      </c>
      <c r="FG61" s="1357"/>
      <c r="FH61" s="1359"/>
      <c r="FI61" s="1357"/>
      <c r="FJ61" s="1359"/>
      <c r="FK61" s="1357"/>
      <c r="FL61" s="1359"/>
      <c r="FM61" s="1357"/>
      <c r="FN61" s="1359"/>
      <c r="FO61" s="364" t="s">
        <v>71</v>
      </c>
      <c r="FP61" s="372"/>
      <c r="FQ61" s="481" t="str">
        <f t="shared" si="3"/>
        <v/>
      </c>
      <c r="FR61" s="1357"/>
      <c r="FS61" s="1359"/>
      <c r="FT61" s="1357"/>
      <c r="FU61" s="1359"/>
      <c r="FV61" s="1357"/>
      <c r="FW61" s="1359"/>
      <c r="FX61" s="1357"/>
      <c r="FY61" s="1359"/>
      <c r="FZ61" s="364" t="s">
        <v>71</v>
      </c>
      <c r="GA61" s="372"/>
      <c r="GB61" s="481" t="str">
        <f t="shared" si="4"/>
        <v/>
      </c>
      <c r="GC61" s="1357"/>
      <c r="GD61" s="1359"/>
      <c r="GE61" s="1357"/>
      <c r="GF61" s="1359"/>
      <c r="GG61" s="1357"/>
      <c r="GH61" s="1359"/>
      <c r="GI61" s="1357"/>
      <c r="GJ61" s="1359"/>
      <c r="GU61" s="374" t="str">
        <f t="shared" si="18"/>
        <v/>
      </c>
      <c r="GV61" s="386" t="str">
        <f t="shared" si="24"/>
        <v/>
      </c>
      <c r="GW61" s="377" t="str">
        <f>IF(OR(AA61="○",AB61&lt;&gt;"",AG60&lt;&gt;"",AJ61&lt;&gt;""),1,"")</f>
        <v/>
      </c>
      <c r="GX61" s="378" t="str">
        <f t="shared" si="25"/>
        <v/>
      </c>
      <c r="GY61" s="379" t="str">
        <f t="shared" si="20"/>
        <v/>
      </c>
      <c r="GZ61" s="380">
        <v>1</v>
      </c>
      <c r="HA61" s="376" t="str">
        <f t="shared" si="21"/>
        <v/>
      </c>
      <c r="HB61" s="380" t="str">
        <f t="shared" si="5"/>
        <v/>
      </c>
      <c r="HC61" s="381" t="str">
        <f t="shared" si="6"/>
        <v/>
      </c>
      <c r="HD61" s="383" t="str">
        <f t="shared" si="7"/>
        <v/>
      </c>
      <c r="HE61" s="381" t="str">
        <f t="shared" si="26"/>
        <v/>
      </c>
      <c r="HF61" s="380" t="str">
        <f t="shared" si="8"/>
        <v/>
      </c>
      <c r="HG61" s="576" t="str">
        <f>IF($B61="","",_xlfn.XLOOKUP($B61,光・視環境!$S$2:$S$113,光・視環境!$Y$2:$Y$113,,0,1))</f>
        <v/>
      </c>
      <c r="HH61" s="362" t="str">
        <f t="shared" si="27"/>
        <v/>
      </c>
      <c r="HI61" s="384" t="str">
        <f t="shared" si="28"/>
        <v/>
      </c>
      <c r="HJ61" s="384" t="str">
        <f t="shared" si="29"/>
        <v/>
      </c>
      <c r="HK61" s="384" t="str">
        <f t="shared" si="30"/>
        <v/>
      </c>
      <c r="HL61" s="384" t="str">
        <f t="shared" si="31"/>
        <v/>
      </c>
      <c r="HM61" s="384" t="str">
        <f t="shared" si="32"/>
        <v/>
      </c>
      <c r="HN61" s="384" t="str">
        <f t="shared" si="33"/>
        <v/>
      </c>
      <c r="HO61" s="384" t="str">
        <f t="shared" si="34"/>
        <v/>
      </c>
      <c r="HP61" s="384" t="str">
        <f t="shared" si="35"/>
        <v/>
      </c>
      <c r="HQ61" s="384" t="str">
        <f t="shared" si="36"/>
        <v/>
      </c>
      <c r="HR61" s="384" t="str">
        <f t="shared" si="37"/>
        <v/>
      </c>
      <c r="HS61" s="384" t="str">
        <f t="shared" si="38"/>
        <v/>
      </c>
      <c r="HT61" s="384" t="str">
        <f t="shared" si="39"/>
        <v/>
      </c>
      <c r="HU61" s="352" t="str">
        <f t="shared" si="10"/>
        <v/>
      </c>
      <c r="HV61" s="384" t="str">
        <f t="shared" si="11"/>
        <v/>
      </c>
      <c r="HW61" s="384" t="str">
        <f t="shared" si="12"/>
        <v/>
      </c>
      <c r="HX61" s="384" t="str">
        <f t="shared" si="13"/>
        <v/>
      </c>
      <c r="HY61" s="384" t="str">
        <f t="shared" si="14"/>
        <v/>
      </c>
      <c r="HZ61" s="352" t="str">
        <f t="shared" si="15"/>
        <v/>
      </c>
      <c r="IA61" s="365" t="str">
        <f t="shared" si="40"/>
        <v/>
      </c>
      <c r="IB61" s="386" t="str">
        <f t="shared" si="16"/>
        <v/>
      </c>
      <c r="IC61" s="380" t="str">
        <f t="shared" si="41"/>
        <v/>
      </c>
      <c r="ID61" s="387" t="str">
        <f t="shared" si="54"/>
        <v/>
      </c>
      <c r="IE61" s="378" t="str">
        <f t="shared" si="42"/>
        <v/>
      </c>
      <c r="IF61" s="381" t="str">
        <f t="shared" si="43"/>
        <v/>
      </c>
      <c r="IG61" s="381" t="str">
        <f t="shared" si="44"/>
        <v/>
      </c>
      <c r="IH61" s="388" t="str">
        <f t="shared" si="45"/>
        <v/>
      </c>
    </row>
    <row r="62" spans="1:242" ht="23.1" customHeight="1">
      <c r="A62" s="373">
        <f t="shared" si="0"/>
        <v>28</v>
      </c>
      <c r="B62" s="1362"/>
      <c r="C62" s="1363"/>
      <c r="D62" s="1364" t="str">
        <f t="shared" ref="D62:D64" si="55">IF(B62="","",B62)</f>
        <v/>
      </c>
      <c r="E62" s="1365"/>
      <c r="F62" s="1362"/>
      <c r="G62" s="1363"/>
      <c r="H62" s="1362"/>
      <c r="I62" s="1363"/>
      <c r="J62" s="1366"/>
      <c r="K62" s="1367"/>
      <c r="L62" s="1367"/>
      <c r="M62" s="1367"/>
      <c r="N62" s="1367"/>
      <c r="O62" s="1367"/>
      <c r="P62" s="1368" t="str">
        <f t="shared" si="50"/>
        <v/>
      </c>
      <c r="Q62" s="1368"/>
      <c r="R62" s="352"/>
      <c r="S62" s="352"/>
      <c r="T62" s="352"/>
      <c r="U62" s="352"/>
      <c r="V62" s="1369"/>
      <c r="W62" s="1369"/>
      <c r="X62" s="1370"/>
      <c r="Y62" s="375"/>
      <c r="Z62" s="372"/>
      <c r="AA62" s="363" t="s">
        <v>71</v>
      </c>
      <c r="AB62" s="1371"/>
      <c r="AC62" s="1372"/>
      <c r="AD62" s="1372"/>
      <c r="AE62" s="1372"/>
      <c r="AF62" s="1373"/>
      <c r="AG62" s="1371"/>
      <c r="AH62" s="1372"/>
      <c r="AI62" s="1373"/>
      <c r="AJ62" s="363"/>
      <c r="AK62" s="363" t="s">
        <v>71</v>
      </c>
      <c r="AL62" s="363" t="s">
        <v>71</v>
      </c>
      <c r="AM62" s="363" t="s">
        <v>71</v>
      </c>
      <c r="AN62" s="363" t="s">
        <v>71</v>
      </c>
      <c r="AO62" s="1374"/>
      <c r="AP62" s="1374"/>
      <c r="AQ62" s="363"/>
      <c r="AR62" s="1374"/>
      <c r="AS62" s="1374"/>
      <c r="AT62" s="385"/>
      <c r="AU62" s="364"/>
      <c r="AV62" s="363" t="s">
        <v>71</v>
      </c>
      <c r="AW62" s="363"/>
      <c r="AX62" s="480" t="str">
        <f t="shared" si="48"/>
        <v/>
      </c>
      <c r="AY62" s="1375" t="str">
        <f>IF('躯体天井高(住戸別)'!M33="","",'躯体天井高(住戸別)'!M33)</f>
        <v/>
      </c>
      <c r="AZ62" s="1376"/>
      <c r="BA62" s="1377" t="str">
        <f>IF('躯体天井高(住戸別)'!U33="","",'躯体天井高(住戸別)'!U33)</f>
        <v/>
      </c>
      <c r="BB62" s="1378"/>
      <c r="BC62" s="1379"/>
      <c r="BD62" s="1380" t="str">
        <f>IF('躯体天井高(住戸別)'!T33="","",'躯体天井高(住戸別)'!T33)</f>
        <v/>
      </c>
      <c r="BE62" s="1381"/>
      <c r="BF62" s="363"/>
      <c r="BG62" s="480" t="str">
        <f>IF('躯体天井高(住戸別)'!Y33="","",'躯体天井高(住戸別)'!Y33)</f>
        <v/>
      </c>
      <c r="BH62" s="1375" t="str">
        <f>IF('躯体天井高(住戸別)'!AG33="","",'躯体天井高(住戸別)'!AG33)</f>
        <v/>
      </c>
      <c r="BI62" s="1376"/>
      <c r="BJ62" s="1377" t="str">
        <f>IF('躯体天井高(住戸別)'!AO33="","",'躯体天井高(住戸別)'!AO33)</f>
        <v/>
      </c>
      <c r="BK62" s="1378"/>
      <c r="BL62" s="1379"/>
      <c r="BM62" s="1380" t="str">
        <f>IF('躯体天井高(住戸別)'!AN33="","",'躯体天井高(住戸別)'!AN33)</f>
        <v/>
      </c>
      <c r="BN62" s="1381"/>
      <c r="BO62" s="1380" t="str" cm="1">
        <f t="array" ref="BO62">IF(AY62="","",_xlfn.IFS(AND('躯体天井高(住戸別)'!V33="□",'躯体天井高(住戸別)'!W33="□"),"なし",AND('躯体天井高(住戸別)'!W33="■",'躯体天井高(住戸別)'!V33="□"),"柱",AND('躯体天井高(住戸別)'!V33="■",'躯体天井高(住戸別)'!W33="□"),"壁",AND('躯体天井高(住戸別)'!V33="■",'躯体天井高(住戸別)'!W33="■"),"壁柱"))</f>
        <v/>
      </c>
      <c r="BP62" s="1385"/>
      <c r="BQ62" s="1350"/>
      <c r="BR62" s="1351"/>
      <c r="BS62" s="1351"/>
      <c r="BT62" s="1351"/>
      <c r="BU62" s="397"/>
      <c r="BV62" s="398"/>
      <c r="BW62" s="382"/>
      <c r="BX62" s="363"/>
      <c r="BY62" s="1352"/>
      <c r="BZ62" s="1353"/>
      <c r="CA62" s="1352"/>
      <c r="CB62" s="1353"/>
      <c r="CC62" s="382"/>
      <c r="CD62" s="363"/>
      <c r="CE62" s="1354"/>
      <c r="CF62" s="1355"/>
      <c r="CG62" s="1356"/>
      <c r="CH62" s="1361"/>
      <c r="CI62" s="1360"/>
      <c r="CJ62" s="1355"/>
      <c r="CK62" s="1360"/>
      <c r="CL62" s="363" t="s">
        <v>71</v>
      </c>
      <c r="CM62" s="363" t="s">
        <v>71</v>
      </c>
      <c r="CN62" s="363" t="s">
        <v>71</v>
      </c>
      <c r="CO62" s="363"/>
      <c r="CP62" s="363"/>
      <c r="CQ62" s="363" t="s">
        <v>71</v>
      </c>
      <c r="CR62" s="363" t="s">
        <v>71</v>
      </c>
      <c r="CS62" s="1357"/>
      <c r="CT62" s="1358"/>
      <c r="CU62" s="1359"/>
      <c r="CV62" s="363" t="s">
        <v>71</v>
      </c>
      <c r="CW62" s="363" t="s">
        <v>71</v>
      </c>
      <c r="CX62" s="363" t="s">
        <v>71</v>
      </c>
      <c r="CY62" s="363" t="s">
        <v>71</v>
      </c>
      <c r="CZ62" s="363" t="s">
        <v>71</v>
      </c>
      <c r="DA62" s="363" t="s">
        <v>71</v>
      </c>
      <c r="DB62" s="363" t="s">
        <v>71</v>
      </c>
      <c r="DC62" s="363" t="s">
        <v>71</v>
      </c>
      <c r="DD62" s="363" t="s">
        <v>71</v>
      </c>
      <c r="DE62" s="363" t="s">
        <v>71</v>
      </c>
      <c r="DF62" s="363" t="s">
        <v>71</v>
      </c>
      <c r="DG62" s="363" t="s">
        <v>71</v>
      </c>
      <c r="DH62" s="575" t="str">
        <f>IF($B62="","",_xlfn.XLOOKUP($B62,光・視環境!$S$2:$S$113,光・視環境!$Y$2:$Y$113,"",0,1))</f>
        <v/>
      </c>
      <c r="DI62" s="576" t="str">
        <f>IF($B62="","",_xlfn.XLOOKUP($B62,光・視環境!$S$2:$S$113,光・視環境!$T$2:$T$113,"",0,1))</f>
        <v/>
      </c>
      <c r="DJ62" s="576" t="str">
        <f>IF($B62="","",_xlfn.XLOOKUP($B62,光・視環境!$S$2:$S$113,光・視環境!$U$2:$U$113,"",0,1))</f>
        <v/>
      </c>
      <c r="DK62" s="576" t="str">
        <f>IF($B62="","",_xlfn.XLOOKUP($B62,光・視環境!$S$2:$S$113,光・視環境!$V$2:$V$113,"",0,1))</f>
        <v/>
      </c>
      <c r="DL62" s="576" t="str">
        <f>IF($B62="","",_xlfn.XLOOKUP($B62,光・視環境!$S$2:$S$113,光・視環境!$W$2:$W$113,"",0,1))</f>
        <v/>
      </c>
      <c r="DM62" s="577" t="str">
        <f>IF($B62="","",_xlfn.XLOOKUP($B62,光・視環境!$S$2:$S$113,光・視環境!$X$2:$X$113,"",0,1))</f>
        <v/>
      </c>
      <c r="DN62" s="1382"/>
      <c r="DO62" s="1383"/>
      <c r="DP62" s="1383"/>
      <c r="DQ62" s="1384"/>
      <c r="DR62" s="372"/>
      <c r="DS62" s="372"/>
      <c r="DT62" s="372"/>
      <c r="DU62" s="372"/>
      <c r="DV62" s="372"/>
      <c r="DW62" s="372"/>
      <c r="DX62" s="372"/>
      <c r="DY62" s="372"/>
      <c r="DZ62" s="1382"/>
      <c r="EA62" s="1383"/>
      <c r="EB62" s="1383"/>
      <c r="EC62" s="1384"/>
      <c r="ED62" s="372"/>
      <c r="EE62" s="372"/>
      <c r="EF62" s="372"/>
      <c r="EG62" s="372"/>
      <c r="EH62" s="372"/>
      <c r="EI62" s="372"/>
      <c r="EJ62" s="372"/>
      <c r="EK62" s="372"/>
      <c r="EL62" s="372"/>
      <c r="EM62" s="372"/>
      <c r="EN62" s="372"/>
      <c r="EO62" s="372"/>
      <c r="EP62" s="372"/>
      <c r="EQ62" s="375"/>
      <c r="ER62" s="372"/>
      <c r="ES62" s="364" t="s">
        <v>71</v>
      </c>
      <c r="ET62" s="372"/>
      <c r="EU62" s="481" t="str">
        <f t="shared" si="1"/>
        <v/>
      </c>
      <c r="EV62" s="1357"/>
      <c r="EW62" s="1359"/>
      <c r="EX62" s="1357"/>
      <c r="EY62" s="1359"/>
      <c r="EZ62" s="1357"/>
      <c r="FA62" s="1359"/>
      <c r="FB62" s="1357"/>
      <c r="FC62" s="1359"/>
      <c r="FD62" s="364" t="s">
        <v>71</v>
      </c>
      <c r="FE62" s="372"/>
      <c r="FF62" s="481" t="str">
        <f t="shared" si="2"/>
        <v/>
      </c>
      <c r="FG62" s="1357"/>
      <c r="FH62" s="1359"/>
      <c r="FI62" s="1357"/>
      <c r="FJ62" s="1359"/>
      <c r="FK62" s="1357"/>
      <c r="FL62" s="1359"/>
      <c r="FM62" s="1357"/>
      <c r="FN62" s="1359"/>
      <c r="FO62" s="364" t="s">
        <v>71</v>
      </c>
      <c r="FP62" s="372"/>
      <c r="FQ62" s="481" t="str">
        <f t="shared" si="3"/>
        <v/>
      </c>
      <c r="FR62" s="1357"/>
      <c r="FS62" s="1359"/>
      <c r="FT62" s="1357"/>
      <c r="FU62" s="1359"/>
      <c r="FV62" s="1357"/>
      <c r="FW62" s="1359"/>
      <c r="FX62" s="1357"/>
      <c r="FY62" s="1359"/>
      <c r="FZ62" s="364" t="s">
        <v>71</v>
      </c>
      <c r="GA62" s="372"/>
      <c r="GB62" s="481" t="str">
        <f t="shared" si="4"/>
        <v/>
      </c>
      <c r="GC62" s="1357"/>
      <c r="GD62" s="1359"/>
      <c r="GE62" s="1357"/>
      <c r="GF62" s="1359"/>
      <c r="GG62" s="1357"/>
      <c r="GH62" s="1359"/>
      <c r="GI62" s="1357"/>
      <c r="GJ62" s="1359"/>
      <c r="GU62" s="374" t="str">
        <f t="shared" si="18"/>
        <v/>
      </c>
      <c r="GV62" s="386" t="str">
        <f t="shared" si="24"/>
        <v/>
      </c>
      <c r="GW62" s="377" t="str">
        <f t="shared" ref="GW62:GW93" si="56">IF(OR(AA62="○",AB62&lt;&gt;"",AG62&lt;&gt;"",AJ62&lt;&gt;""),1,"")</f>
        <v/>
      </c>
      <c r="GX62" s="378" t="str">
        <f t="shared" si="25"/>
        <v/>
      </c>
      <c r="GY62" s="379" t="str">
        <f t="shared" si="20"/>
        <v/>
      </c>
      <c r="GZ62" s="380">
        <v>1</v>
      </c>
      <c r="HA62" s="376" t="str">
        <f t="shared" si="21"/>
        <v/>
      </c>
      <c r="HB62" s="380" t="str">
        <f t="shared" si="5"/>
        <v/>
      </c>
      <c r="HC62" s="381" t="str">
        <f t="shared" si="6"/>
        <v/>
      </c>
      <c r="HD62" s="383" t="str">
        <f t="shared" si="7"/>
        <v/>
      </c>
      <c r="HE62" s="381" t="str">
        <f t="shared" si="26"/>
        <v/>
      </c>
      <c r="HF62" s="380" t="str">
        <f t="shared" si="8"/>
        <v/>
      </c>
      <c r="HG62" s="576" t="str">
        <f>IF($B62="","",_xlfn.XLOOKUP($B62,光・視環境!$S$2:$S$113,光・視環境!$Y$2:$Y$113,,0,1))</f>
        <v/>
      </c>
      <c r="HH62" s="362" t="str">
        <f t="shared" si="27"/>
        <v/>
      </c>
      <c r="HI62" s="384" t="str">
        <f t="shared" si="28"/>
        <v/>
      </c>
      <c r="HJ62" s="384" t="str">
        <f t="shared" si="29"/>
        <v/>
      </c>
      <c r="HK62" s="384" t="str">
        <f t="shared" si="30"/>
        <v/>
      </c>
      <c r="HL62" s="384" t="str">
        <f t="shared" si="31"/>
        <v/>
      </c>
      <c r="HM62" s="384" t="str">
        <f t="shared" si="32"/>
        <v/>
      </c>
      <c r="HN62" s="384" t="str">
        <f t="shared" si="33"/>
        <v/>
      </c>
      <c r="HO62" s="384" t="str">
        <f t="shared" si="34"/>
        <v/>
      </c>
      <c r="HP62" s="384" t="str">
        <f t="shared" si="35"/>
        <v/>
      </c>
      <c r="HQ62" s="384" t="str">
        <f t="shared" si="36"/>
        <v/>
      </c>
      <c r="HR62" s="384" t="str">
        <f t="shared" si="37"/>
        <v/>
      </c>
      <c r="HS62" s="384" t="str">
        <f t="shared" si="38"/>
        <v/>
      </c>
      <c r="HT62" s="384" t="str">
        <f t="shared" si="39"/>
        <v/>
      </c>
      <c r="HU62" s="352" t="str">
        <f t="shared" si="10"/>
        <v/>
      </c>
      <c r="HV62" s="384" t="str">
        <f t="shared" si="11"/>
        <v/>
      </c>
      <c r="HW62" s="384" t="str">
        <f t="shared" si="12"/>
        <v/>
      </c>
      <c r="HX62" s="384" t="str">
        <f t="shared" si="13"/>
        <v/>
      </c>
      <c r="HY62" s="384" t="str">
        <f t="shared" si="14"/>
        <v/>
      </c>
      <c r="HZ62" s="352" t="str">
        <f t="shared" si="15"/>
        <v/>
      </c>
      <c r="IA62" s="365" t="str">
        <f t="shared" si="40"/>
        <v/>
      </c>
      <c r="IB62" s="386" t="str">
        <f t="shared" si="16"/>
        <v/>
      </c>
      <c r="IC62" s="380" t="str">
        <f t="shared" si="41"/>
        <v/>
      </c>
      <c r="ID62" s="387" t="str">
        <f t="shared" ref="ID62:ID64" si="57">IF(OR(IE62=1,IF62=1,IG62=1,IH62=1),1,"")</f>
        <v/>
      </c>
      <c r="IE62" s="378" t="str">
        <f t="shared" si="42"/>
        <v/>
      </c>
      <c r="IF62" s="381" t="str">
        <f t="shared" si="43"/>
        <v/>
      </c>
      <c r="IG62" s="381" t="str">
        <f t="shared" si="44"/>
        <v/>
      </c>
      <c r="IH62" s="388" t="str">
        <f t="shared" si="45"/>
        <v/>
      </c>
    </row>
    <row r="63" spans="1:242" ht="23.1" customHeight="1">
      <c r="A63" s="373">
        <f t="shared" si="0"/>
        <v>29</v>
      </c>
      <c r="B63" s="1362"/>
      <c r="C63" s="1363"/>
      <c r="D63" s="1364" t="str">
        <f t="shared" si="55"/>
        <v/>
      </c>
      <c r="E63" s="1365"/>
      <c r="F63" s="1362"/>
      <c r="G63" s="1363"/>
      <c r="H63" s="1362"/>
      <c r="I63" s="1363"/>
      <c r="J63" s="1366"/>
      <c r="K63" s="1367"/>
      <c r="L63" s="1367"/>
      <c r="M63" s="1367"/>
      <c r="N63" s="1367"/>
      <c r="O63" s="1367"/>
      <c r="P63" s="1368" t="str">
        <f t="shared" si="50"/>
        <v/>
      </c>
      <c r="Q63" s="1368"/>
      <c r="R63" s="352"/>
      <c r="S63" s="352"/>
      <c r="T63" s="352"/>
      <c r="U63" s="352"/>
      <c r="V63" s="1369"/>
      <c r="W63" s="1369"/>
      <c r="X63" s="1370"/>
      <c r="Y63" s="375"/>
      <c r="Z63" s="372"/>
      <c r="AA63" s="363" t="s">
        <v>71</v>
      </c>
      <c r="AB63" s="1371"/>
      <c r="AC63" s="1372"/>
      <c r="AD63" s="1372"/>
      <c r="AE63" s="1372"/>
      <c r="AF63" s="1373"/>
      <c r="AG63" s="1371"/>
      <c r="AH63" s="1372"/>
      <c r="AI63" s="1373"/>
      <c r="AJ63" s="363"/>
      <c r="AK63" s="363" t="s">
        <v>71</v>
      </c>
      <c r="AL63" s="363" t="s">
        <v>71</v>
      </c>
      <c r="AM63" s="363" t="s">
        <v>71</v>
      </c>
      <c r="AN63" s="363" t="s">
        <v>71</v>
      </c>
      <c r="AO63" s="1374"/>
      <c r="AP63" s="1374"/>
      <c r="AQ63" s="363"/>
      <c r="AR63" s="1374"/>
      <c r="AS63" s="1374"/>
      <c r="AT63" s="385"/>
      <c r="AU63" s="364"/>
      <c r="AV63" s="363" t="s">
        <v>71</v>
      </c>
      <c r="AW63" s="363"/>
      <c r="AX63" s="480" t="str">
        <f t="shared" si="48"/>
        <v/>
      </c>
      <c r="AY63" s="1375" t="str">
        <f>IF('躯体天井高(住戸別)'!M34="","",'躯体天井高(住戸別)'!M34)</f>
        <v/>
      </c>
      <c r="AZ63" s="1376"/>
      <c r="BA63" s="1377" t="str">
        <f>IF('躯体天井高(住戸別)'!U34="","",'躯体天井高(住戸別)'!U34)</f>
        <v/>
      </c>
      <c r="BB63" s="1378"/>
      <c r="BC63" s="1379"/>
      <c r="BD63" s="1380" t="str">
        <f>IF('躯体天井高(住戸別)'!T34="","",'躯体天井高(住戸別)'!T34)</f>
        <v/>
      </c>
      <c r="BE63" s="1381"/>
      <c r="BF63" s="363"/>
      <c r="BG63" s="480" t="str">
        <f>IF('躯体天井高(住戸別)'!Y34="","",'躯体天井高(住戸別)'!Y34)</f>
        <v/>
      </c>
      <c r="BH63" s="1375" t="str">
        <f>IF('躯体天井高(住戸別)'!AG34="","",'躯体天井高(住戸別)'!AG34)</f>
        <v/>
      </c>
      <c r="BI63" s="1376"/>
      <c r="BJ63" s="1377" t="str">
        <f>IF('躯体天井高(住戸別)'!AO34="","",'躯体天井高(住戸別)'!AO34)</f>
        <v/>
      </c>
      <c r="BK63" s="1378"/>
      <c r="BL63" s="1379"/>
      <c r="BM63" s="1380" t="str">
        <f>IF('躯体天井高(住戸別)'!AN34="","",'躯体天井高(住戸別)'!AN34)</f>
        <v/>
      </c>
      <c r="BN63" s="1381"/>
      <c r="BO63" s="1380" t="str" cm="1">
        <f t="array" ref="BO63">IF(AY63="","",_xlfn.IFS(AND('躯体天井高(住戸別)'!V34="□",'躯体天井高(住戸別)'!W34="□"),"なし",AND('躯体天井高(住戸別)'!W34="■",'躯体天井高(住戸別)'!V34="□"),"柱",AND('躯体天井高(住戸別)'!V34="■",'躯体天井高(住戸別)'!W34="□"),"壁",AND('躯体天井高(住戸別)'!V34="■",'躯体天井高(住戸別)'!W34="■"),"壁柱"))</f>
        <v/>
      </c>
      <c r="BP63" s="1385"/>
      <c r="BQ63" s="1350"/>
      <c r="BR63" s="1351"/>
      <c r="BS63" s="1351"/>
      <c r="BT63" s="1351"/>
      <c r="BU63" s="397"/>
      <c r="BV63" s="398"/>
      <c r="BW63" s="382"/>
      <c r="BX63" s="363"/>
      <c r="BY63" s="1352"/>
      <c r="BZ63" s="1353"/>
      <c r="CA63" s="1352"/>
      <c r="CB63" s="1353"/>
      <c r="CC63" s="382"/>
      <c r="CD63" s="363"/>
      <c r="CE63" s="1354"/>
      <c r="CF63" s="1355"/>
      <c r="CG63" s="1356"/>
      <c r="CH63" s="1361"/>
      <c r="CI63" s="1360"/>
      <c r="CJ63" s="1355"/>
      <c r="CK63" s="1360"/>
      <c r="CL63" s="363" t="s">
        <v>71</v>
      </c>
      <c r="CM63" s="363" t="s">
        <v>71</v>
      </c>
      <c r="CN63" s="363" t="s">
        <v>71</v>
      </c>
      <c r="CO63" s="363"/>
      <c r="CP63" s="363"/>
      <c r="CQ63" s="363" t="s">
        <v>71</v>
      </c>
      <c r="CR63" s="363" t="s">
        <v>71</v>
      </c>
      <c r="CS63" s="1357"/>
      <c r="CT63" s="1358"/>
      <c r="CU63" s="1359"/>
      <c r="CV63" s="363" t="s">
        <v>71</v>
      </c>
      <c r="CW63" s="363" t="s">
        <v>71</v>
      </c>
      <c r="CX63" s="363" t="s">
        <v>71</v>
      </c>
      <c r="CY63" s="363" t="s">
        <v>71</v>
      </c>
      <c r="CZ63" s="363" t="s">
        <v>71</v>
      </c>
      <c r="DA63" s="363" t="s">
        <v>71</v>
      </c>
      <c r="DB63" s="363" t="s">
        <v>71</v>
      </c>
      <c r="DC63" s="363" t="s">
        <v>71</v>
      </c>
      <c r="DD63" s="363" t="s">
        <v>71</v>
      </c>
      <c r="DE63" s="363" t="s">
        <v>71</v>
      </c>
      <c r="DF63" s="363" t="s">
        <v>71</v>
      </c>
      <c r="DG63" s="363" t="s">
        <v>71</v>
      </c>
      <c r="DH63" s="575" t="str">
        <f>IF($B63="","",_xlfn.XLOOKUP($B63,光・視環境!$S$2:$S$113,光・視環境!$Y$2:$Y$113,"",0,1))</f>
        <v/>
      </c>
      <c r="DI63" s="576" t="str">
        <f>IF($B63="","",_xlfn.XLOOKUP($B63,光・視環境!$S$2:$S$113,光・視環境!$T$2:$T$113,"",0,1))</f>
        <v/>
      </c>
      <c r="DJ63" s="576" t="str">
        <f>IF($B63="","",_xlfn.XLOOKUP($B63,光・視環境!$S$2:$S$113,光・視環境!$U$2:$U$113,"",0,1))</f>
        <v/>
      </c>
      <c r="DK63" s="576" t="str">
        <f>IF($B63="","",_xlfn.XLOOKUP($B63,光・視環境!$S$2:$S$113,光・視環境!$V$2:$V$113,"",0,1))</f>
        <v/>
      </c>
      <c r="DL63" s="576" t="str">
        <f>IF($B63="","",_xlfn.XLOOKUP($B63,光・視環境!$S$2:$S$113,光・視環境!$W$2:$W$113,"",0,1))</f>
        <v/>
      </c>
      <c r="DM63" s="577" t="str">
        <f>IF($B63="","",_xlfn.XLOOKUP($B63,光・視環境!$S$2:$S$113,光・視環境!$X$2:$X$113,"",0,1))</f>
        <v/>
      </c>
      <c r="DN63" s="1382"/>
      <c r="DO63" s="1383"/>
      <c r="DP63" s="1383"/>
      <c r="DQ63" s="1384"/>
      <c r="DR63" s="372"/>
      <c r="DS63" s="372"/>
      <c r="DT63" s="372"/>
      <c r="DU63" s="372"/>
      <c r="DV63" s="372"/>
      <c r="DW63" s="372"/>
      <c r="DX63" s="372"/>
      <c r="DY63" s="372"/>
      <c r="DZ63" s="1382"/>
      <c r="EA63" s="1383"/>
      <c r="EB63" s="1383"/>
      <c r="EC63" s="1384"/>
      <c r="ED63" s="372"/>
      <c r="EE63" s="372"/>
      <c r="EF63" s="372"/>
      <c r="EG63" s="372"/>
      <c r="EH63" s="372"/>
      <c r="EI63" s="372"/>
      <c r="EJ63" s="372"/>
      <c r="EK63" s="372"/>
      <c r="EL63" s="372"/>
      <c r="EM63" s="372"/>
      <c r="EN63" s="372"/>
      <c r="EO63" s="372"/>
      <c r="EP63" s="372"/>
      <c r="EQ63" s="375"/>
      <c r="ER63" s="372"/>
      <c r="ES63" s="364" t="s">
        <v>71</v>
      </c>
      <c r="ET63" s="372"/>
      <c r="EU63" s="481" t="str">
        <f t="shared" si="1"/>
        <v/>
      </c>
      <c r="EV63" s="1357"/>
      <c r="EW63" s="1359"/>
      <c r="EX63" s="1357"/>
      <c r="EY63" s="1359"/>
      <c r="EZ63" s="1357"/>
      <c r="FA63" s="1359"/>
      <c r="FB63" s="1357"/>
      <c r="FC63" s="1359"/>
      <c r="FD63" s="364" t="s">
        <v>71</v>
      </c>
      <c r="FE63" s="372"/>
      <c r="FF63" s="481" t="str">
        <f t="shared" si="2"/>
        <v/>
      </c>
      <c r="FG63" s="1357"/>
      <c r="FH63" s="1359"/>
      <c r="FI63" s="1357"/>
      <c r="FJ63" s="1359"/>
      <c r="FK63" s="1357"/>
      <c r="FL63" s="1359"/>
      <c r="FM63" s="1357"/>
      <c r="FN63" s="1359"/>
      <c r="FO63" s="364" t="s">
        <v>71</v>
      </c>
      <c r="FP63" s="372"/>
      <c r="FQ63" s="481" t="str">
        <f t="shared" si="3"/>
        <v/>
      </c>
      <c r="FR63" s="1357"/>
      <c r="FS63" s="1359"/>
      <c r="FT63" s="1357"/>
      <c r="FU63" s="1359"/>
      <c r="FV63" s="1357"/>
      <c r="FW63" s="1359"/>
      <c r="FX63" s="1357"/>
      <c r="FY63" s="1359"/>
      <c r="FZ63" s="364" t="s">
        <v>71</v>
      </c>
      <c r="GA63" s="372"/>
      <c r="GB63" s="481" t="str">
        <f t="shared" si="4"/>
        <v/>
      </c>
      <c r="GC63" s="1357"/>
      <c r="GD63" s="1359"/>
      <c r="GE63" s="1357"/>
      <c r="GF63" s="1359"/>
      <c r="GG63" s="1357"/>
      <c r="GH63" s="1359"/>
      <c r="GI63" s="1357"/>
      <c r="GJ63" s="1359"/>
      <c r="GU63" s="374" t="str">
        <f t="shared" si="18"/>
        <v/>
      </c>
      <c r="GV63" s="386" t="str">
        <f t="shared" si="24"/>
        <v/>
      </c>
      <c r="GW63" s="377" t="str">
        <f t="shared" si="56"/>
        <v/>
      </c>
      <c r="GX63" s="378" t="str">
        <f t="shared" si="25"/>
        <v/>
      </c>
      <c r="GY63" s="379" t="str">
        <f t="shared" si="20"/>
        <v/>
      </c>
      <c r="GZ63" s="380">
        <v>1</v>
      </c>
      <c r="HA63" s="376" t="str">
        <f t="shared" si="21"/>
        <v/>
      </c>
      <c r="HB63" s="380" t="str">
        <f t="shared" si="5"/>
        <v/>
      </c>
      <c r="HC63" s="381" t="str">
        <f t="shared" si="6"/>
        <v/>
      </c>
      <c r="HD63" s="383" t="str">
        <f t="shared" si="7"/>
        <v/>
      </c>
      <c r="HE63" s="381" t="str">
        <f t="shared" si="26"/>
        <v/>
      </c>
      <c r="HF63" s="380" t="str">
        <f t="shared" si="8"/>
        <v/>
      </c>
      <c r="HG63" s="576" t="str">
        <f>IF($B63="","",_xlfn.XLOOKUP($B63,光・視環境!$S$2:$S$113,光・視環境!$Y$2:$Y$113,,0,1))</f>
        <v/>
      </c>
      <c r="HH63" s="362" t="str">
        <f t="shared" si="27"/>
        <v/>
      </c>
      <c r="HI63" s="384" t="str">
        <f t="shared" si="28"/>
        <v/>
      </c>
      <c r="HJ63" s="384" t="str">
        <f t="shared" si="29"/>
        <v/>
      </c>
      <c r="HK63" s="384" t="str">
        <f t="shared" si="30"/>
        <v/>
      </c>
      <c r="HL63" s="384" t="str">
        <f t="shared" si="31"/>
        <v/>
      </c>
      <c r="HM63" s="384" t="str">
        <f t="shared" si="32"/>
        <v/>
      </c>
      <c r="HN63" s="384" t="str">
        <f t="shared" si="33"/>
        <v/>
      </c>
      <c r="HO63" s="384" t="str">
        <f t="shared" si="34"/>
        <v/>
      </c>
      <c r="HP63" s="384" t="str">
        <f t="shared" si="35"/>
        <v/>
      </c>
      <c r="HQ63" s="384" t="str">
        <f t="shared" si="36"/>
        <v/>
      </c>
      <c r="HR63" s="384" t="str">
        <f t="shared" si="37"/>
        <v/>
      </c>
      <c r="HS63" s="384" t="str">
        <f t="shared" si="38"/>
        <v/>
      </c>
      <c r="HT63" s="384" t="str">
        <f t="shared" si="39"/>
        <v/>
      </c>
      <c r="HU63" s="352" t="str">
        <f t="shared" si="10"/>
        <v/>
      </c>
      <c r="HV63" s="384" t="str">
        <f t="shared" si="11"/>
        <v/>
      </c>
      <c r="HW63" s="384" t="str">
        <f t="shared" si="12"/>
        <v/>
      </c>
      <c r="HX63" s="384" t="str">
        <f t="shared" si="13"/>
        <v/>
      </c>
      <c r="HY63" s="384" t="str">
        <f t="shared" si="14"/>
        <v/>
      </c>
      <c r="HZ63" s="352" t="str">
        <f t="shared" si="15"/>
        <v/>
      </c>
      <c r="IA63" s="365" t="str">
        <f t="shared" si="40"/>
        <v/>
      </c>
      <c r="IB63" s="386" t="str">
        <f t="shared" si="16"/>
        <v/>
      </c>
      <c r="IC63" s="380" t="str">
        <f t="shared" si="41"/>
        <v/>
      </c>
      <c r="ID63" s="387" t="str">
        <f t="shared" si="57"/>
        <v/>
      </c>
      <c r="IE63" s="378" t="str">
        <f t="shared" si="42"/>
        <v/>
      </c>
      <c r="IF63" s="381" t="str">
        <f t="shared" si="43"/>
        <v/>
      </c>
      <c r="IG63" s="381" t="str">
        <f t="shared" si="44"/>
        <v/>
      </c>
      <c r="IH63" s="388" t="str">
        <f t="shared" si="45"/>
        <v/>
      </c>
    </row>
    <row r="64" spans="1:242" ht="23.1" customHeight="1">
      <c r="A64" s="351">
        <f t="shared" si="0"/>
        <v>30</v>
      </c>
      <c r="B64" s="1362"/>
      <c r="C64" s="1363"/>
      <c r="D64" s="1364" t="str">
        <f t="shared" si="55"/>
        <v/>
      </c>
      <c r="E64" s="1365"/>
      <c r="F64" s="1362"/>
      <c r="G64" s="1363"/>
      <c r="H64" s="1362"/>
      <c r="I64" s="1363"/>
      <c r="J64" s="1366"/>
      <c r="K64" s="1367"/>
      <c r="L64" s="1367"/>
      <c r="M64" s="1367"/>
      <c r="N64" s="1367"/>
      <c r="O64" s="1367"/>
      <c r="P64" s="1368" t="str">
        <f t="shared" si="50"/>
        <v/>
      </c>
      <c r="Q64" s="1368"/>
      <c r="R64" s="352"/>
      <c r="S64" s="352"/>
      <c r="T64" s="352"/>
      <c r="U64" s="352"/>
      <c r="V64" s="1369"/>
      <c r="W64" s="1369"/>
      <c r="X64" s="1370"/>
      <c r="Y64" s="375"/>
      <c r="Z64" s="372"/>
      <c r="AA64" s="363" t="s">
        <v>71</v>
      </c>
      <c r="AB64" s="1371"/>
      <c r="AC64" s="1372"/>
      <c r="AD64" s="1372"/>
      <c r="AE64" s="1372"/>
      <c r="AF64" s="1373"/>
      <c r="AG64" s="1371"/>
      <c r="AH64" s="1372"/>
      <c r="AI64" s="1373"/>
      <c r="AJ64" s="363"/>
      <c r="AK64" s="363" t="s">
        <v>71</v>
      </c>
      <c r="AL64" s="363" t="s">
        <v>71</v>
      </c>
      <c r="AM64" s="363" t="s">
        <v>71</v>
      </c>
      <c r="AN64" s="363" t="s">
        <v>71</v>
      </c>
      <c r="AO64" s="1374"/>
      <c r="AP64" s="1374"/>
      <c r="AQ64" s="363"/>
      <c r="AR64" s="1374"/>
      <c r="AS64" s="1374"/>
      <c r="AT64" s="385"/>
      <c r="AU64" s="364"/>
      <c r="AV64" s="363" t="s">
        <v>71</v>
      </c>
      <c r="AW64" s="363"/>
      <c r="AX64" s="480" t="str">
        <f t="shared" si="48"/>
        <v/>
      </c>
      <c r="AY64" s="1375" t="str">
        <f>IF('躯体天井高(住戸別)'!M35="","",'躯体天井高(住戸別)'!M35)</f>
        <v/>
      </c>
      <c r="AZ64" s="1376"/>
      <c r="BA64" s="1377" t="str">
        <f>IF('躯体天井高(住戸別)'!U35="","",'躯体天井高(住戸別)'!U35)</f>
        <v/>
      </c>
      <c r="BB64" s="1378"/>
      <c r="BC64" s="1379"/>
      <c r="BD64" s="1380" t="str">
        <f>IF('躯体天井高(住戸別)'!T35="","",'躯体天井高(住戸別)'!T35)</f>
        <v/>
      </c>
      <c r="BE64" s="1381"/>
      <c r="BF64" s="363"/>
      <c r="BG64" s="480" t="str">
        <f>IF('躯体天井高(住戸別)'!Y35="","",'躯体天井高(住戸別)'!Y35)</f>
        <v/>
      </c>
      <c r="BH64" s="1375" t="str">
        <f>IF('躯体天井高(住戸別)'!AG35="","",'躯体天井高(住戸別)'!AG35)</f>
        <v/>
      </c>
      <c r="BI64" s="1376"/>
      <c r="BJ64" s="1377" t="str">
        <f>IF('躯体天井高(住戸別)'!AO35="","",'躯体天井高(住戸別)'!AO35)</f>
        <v/>
      </c>
      <c r="BK64" s="1378"/>
      <c r="BL64" s="1379"/>
      <c r="BM64" s="1380" t="str">
        <f>IF('躯体天井高(住戸別)'!AN35="","",'躯体天井高(住戸別)'!AN35)</f>
        <v/>
      </c>
      <c r="BN64" s="1381"/>
      <c r="BO64" s="1380" t="str" cm="1">
        <f t="array" ref="BO64">IF(AY64="","",_xlfn.IFS(AND('躯体天井高(住戸別)'!V35="□",'躯体天井高(住戸別)'!W35="□"),"なし",AND('躯体天井高(住戸別)'!W35="■",'躯体天井高(住戸別)'!V35="□"),"柱",AND('躯体天井高(住戸別)'!V35="■",'躯体天井高(住戸別)'!W35="□"),"壁",AND('躯体天井高(住戸別)'!V35="■",'躯体天井高(住戸別)'!W35="■"),"壁柱"))</f>
        <v/>
      </c>
      <c r="BP64" s="1385"/>
      <c r="BQ64" s="1350"/>
      <c r="BR64" s="1351"/>
      <c r="BS64" s="1351"/>
      <c r="BT64" s="1351"/>
      <c r="BU64" s="397"/>
      <c r="BV64" s="398"/>
      <c r="BW64" s="382"/>
      <c r="BX64" s="363"/>
      <c r="BY64" s="1352"/>
      <c r="BZ64" s="1353"/>
      <c r="CA64" s="1352"/>
      <c r="CB64" s="1353"/>
      <c r="CC64" s="382"/>
      <c r="CD64" s="363"/>
      <c r="CE64" s="1354"/>
      <c r="CF64" s="1355"/>
      <c r="CG64" s="1356"/>
      <c r="CH64" s="1361"/>
      <c r="CI64" s="1360"/>
      <c r="CJ64" s="1355"/>
      <c r="CK64" s="1360"/>
      <c r="CL64" s="363" t="s">
        <v>71</v>
      </c>
      <c r="CM64" s="363" t="s">
        <v>71</v>
      </c>
      <c r="CN64" s="363" t="s">
        <v>71</v>
      </c>
      <c r="CO64" s="363"/>
      <c r="CP64" s="363"/>
      <c r="CQ64" s="363" t="s">
        <v>71</v>
      </c>
      <c r="CR64" s="363" t="s">
        <v>71</v>
      </c>
      <c r="CS64" s="1357"/>
      <c r="CT64" s="1358"/>
      <c r="CU64" s="1359"/>
      <c r="CV64" s="363" t="s">
        <v>71</v>
      </c>
      <c r="CW64" s="363" t="s">
        <v>71</v>
      </c>
      <c r="CX64" s="363" t="s">
        <v>71</v>
      </c>
      <c r="CY64" s="363" t="s">
        <v>71</v>
      </c>
      <c r="CZ64" s="363" t="s">
        <v>71</v>
      </c>
      <c r="DA64" s="363" t="s">
        <v>71</v>
      </c>
      <c r="DB64" s="363" t="s">
        <v>71</v>
      </c>
      <c r="DC64" s="363" t="s">
        <v>71</v>
      </c>
      <c r="DD64" s="363" t="s">
        <v>71</v>
      </c>
      <c r="DE64" s="363" t="s">
        <v>71</v>
      </c>
      <c r="DF64" s="363" t="s">
        <v>71</v>
      </c>
      <c r="DG64" s="363" t="s">
        <v>71</v>
      </c>
      <c r="DH64" s="575" t="str">
        <f>IF($B64="","",_xlfn.XLOOKUP($B64,光・視環境!$S$2:$S$113,光・視環境!$Y$2:$Y$113,"",0,1))</f>
        <v/>
      </c>
      <c r="DI64" s="576" t="str">
        <f>IF($B64="","",_xlfn.XLOOKUP($B64,光・視環境!$S$2:$S$113,光・視環境!$T$2:$T$113,"",0,1))</f>
        <v/>
      </c>
      <c r="DJ64" s="576" t="str">
        <f>IF($B64="","",_xlfn.XLOOKUP($B64,光・視環境!$S$2:$S$113,光・視環境!$U$2:$U$113,"",0,1))</f>
        <v/>
      </c>
      <c r="DK64" s="576" t="str">
        <f>IF($B64="","",_xlfn.XLOOKUP($B64,光・視環境!$S$2:$S$113,光・視環境!$V$2:$V$113,"",0,1))</f>
        <v/>
      </c>
      <c r="DL64" s="576" t="str">
        <f>IF($B64="","",_xlfn.XLOOKUP($B64,光・視環境!$S$2:$S$113,光・視環境!$W$2:$W$113,"",0,1))</f>
        <v/>
      </c>
      <c r="DM64" s="577" t="str">
        <f>IF($B64="","",_xlfn.XLOOKUP($B64,光・視環境!$S$2:$S$113,光・視環境!$X$2:$X$113,"",0,1))</f>
        <v/>
      </c>
      <c r="DN64" s="1382"/>
      <c r="DO64" s="1383"/>
      <c r="DP64" s="1383"/>
      <c r="DQ64" s="1384"/>
      <c r="DR64" s="372"/>
      <c r="DS64" s="372"/>
      <c r="DT64" s="372"/>
      <c r="DU64" s="372"/>
      <c r="DV64" s="372"/>
      <c r="DW64" s="372"/>
      <c r="DX64" s="372"/>
      <c r="DY64" s="372"/>
      <c r="DZ64" s="1382"/>
      <c r="EA64" s="1383"/>
      <c r="EB64" s="1383"/>
      <c r="EC64" s="1384"/>
      <c r="ED64" s="372"/>
      <c r="EE64" s="372"/>
      <c r="EF64" s="372"/>
      <c r="EG64" s="372"/>
      <c r="EH64" s="372"/>
      <c r="EI64" s="372"/>
      <c r="EJ64" s="372"/>
      <c r="EK64" s="372"/>
      <c r="EL64" s="372"/>
      <c r="EM64" s="372"/>
      <c r="EN64" s="372"/>
      <c r="EO64" s="372"/>
      <c r="EP64" s="372"/>
      <c r="EQ64" s="375"/>
      <c r="ER64" s="372"/>
      <c r="ES64" s="364" t="s">
        <v>71</v>
      </c>
      <c r="ET64" s="372"/>
      <c r="EU64" s="481" t="str">
        <f t="shared" si="1"/>
        <v/>
      </c>
      <c r="EV64" s="1357"/>
      <c r="EW64" s="1359"/>
      <c r="EX64" s="1357"/>
      <c r="EY64" s="1359"/>
      <c r="EZ64" s="1357"/>
      <c r="FA64" s="1359"/>
      <c r="FB64" s="1357"/>
      <c r="FC64" s="1359"/>
      <c r="FD64" s="364" t="s">
        <v>71</v>
      </c>
      <c r="FE64" s="372"/>
      <c r="FF64" s="481" t="str">
        <f t="shared" si="2"/>
        <v/>
      </c>
      <c r="FG64" s="1357"/>
      <c r="FH64" s="1359"/>
      <c r="FI64" s="1357"/>
      <c r="FJ64" s="1359"/>
      <c r="FK64" s="1357"/>
      <c r="FL64" s="1359"/>
      <c r="FM64" s="1357"/>
      <c r="FN64" s="1359"/>
      <c r="FO64" s="364" t="s">
        <v>71</v>
      </c>
      <c r="FP64" s="372"/>
      <c r="FQ64" s="481" t="str">
        <f t="shared" si="3"/>
        <v/>
      </c>
      <c r="FR64" s="1357"/>
      <c r="FS64" s="1359"/>
      <c r="FT64" s="1357"/>
      <c r="FU64" s="1359"/>
      <c r="FV64" s="1357"/>
      <c r="FW64" s="1359"/>
      <c r="FX64" s="1357"/>
      <c r="FY64" s="1359"/>
      <c r="FZ64" s="364" t="s">
        <v>71</v>
      </c>
      <c r="GA64" s="372"/>
      <c r="GB64" s="481" t="str">
        <f t="shared" si="4"/>
        <v/>
      </c>
      <c r="GC64" s="1357"/>
      <c r="GD64" s="1359"/>
      <c r="GE64" s="1357"/>
      <c r="GF64" s="1359"/>
      <c r="GG64" s="1357"/>
      <c r="GH64" s="1359"/>
      <c r="GI64" s="1357"/>
      <c r="GJ64" s="1359"/>
      <c r="GU64" s="374" t="str">
        <f t="shared" si="18"/>
        <v/>
      </c>
      <c r="GV64" s="386" t="str">
        <f t="shared" si="24"/>
        <v/>
      </c>
      <c r="GW64" s="377" t="str">
        <f t="shared" si="56"/>
        <v/>
      </c>
      <c r="GX64" s="378" t="str">
        <f t="shared" si="25"/>
        <v/>
      </c>
      <c r="GY64" s="379" t="str">
        <f t="shared" si="20"/>
        <v/>
      </c>
      <c r="GZ64" s="380">
        <v>1</v>
      </c>
      <c r="HA64" s="376" t="str">
        <f t="shared" si="21"/>
        <v/>
      </c>
      <c r="HB64" s="380" t="str">
        <f t="shared" si="5"/>
        <v/>
      </c>
      <c r="HC64" s="381" t="str">
        <f t="shared" si="6"/>
        <v/>
      </c>
      <c r="HD64" s="383" t="str">
        <f t="shared" si="7"/>
        <v/>
      </c>
      <c r="HE64" s="381" t="str">
        <f t="shared" si="26"/>
        <v/>
      </c>
      <c r="HF64" s="380" t="str">
        <f t="shared" si="8"/>
        <v/>
      </c>
      <c r="HG64" s="576" t="str">
        <f>IF($B64="","",_xlfn.XLOOKUP($B64,光・視環境!$S$2:$S$113,光・視環境!$Y$2:$Y$113,,0,1))</f>
        <v/>
      </c>
      <c r="HH64" s="362" t="str">
        <f t="shared" si="27"/>
        <v/>
      </c>
      <c r="HI64" s="384" t="str">
        <f t="shared" si="28"/>
        <v/>
      </c>
      <c r="HJ64" s="384" t="str">
        <f t="shared" si="29"/>
        <v/>
      </c>
      <c r="HK64" s="384" t="str">
        <f t="shared" si="30"/>
        <v/>
      </c>
      <c r="HL64" s="384" t="str">
        <f t="shared" si="31"/>
        <v/>
      </c>
      <c r="HM64" s="384" t="str">
        <f t="shared" si="32"/>
        <v/>
      </c>
      <c r="HN64" s="384" t="str">
        <f t="shared" si="33"/>
        <v/>
      </c>
      <c r="HO64" s="384" t="str">
        <f t="shared" si="34"/>
        <v/>
      </c>
      <c r="HP64" s="384" t="str">
        <f t="shared" si="35"/>
        <v/>
      </c>
      <c r="HQ64" s="384" t="str">
        <f t="shared" si="36"/>
        <v/>
      </c>
      <c r="HR64" s="384" t="str">
        <f t="shared" si="37"/>
        <v/>
      </c>
      <c r="HS64" s="384" t="str">
        <f t="shared" si="38"/>
        <v/>
      </c>
      <c r="HT64" s="384" t="str">
        <f t="shared" si="39"/>
        <v/>
      </c>
      <c r="HU64" s="352" t="str">
        <f t="shared" si="10"/>
        <v/>
      </c>
      <c r="HV64" s="384" t="str">
        <f t="shared" si="11"/>
        <v/>
      </c>
      <c r="HW64" s="384" t="str">
        <f t="shared" si="12"/>
        <v/>
      </c>
      <c r="HX64" s="384" t="str">
        <f t="shared" si="13"/>
        <v/>
      </c>
      <c r="HY64" s="384" t="str">
        <f t="shared" si="14"/>
        <v/>
      </c>
      <c r="HZ64" s="352" t="str">
        <f t="shared" si="15"/>
        <v/>
      </c>
      <c r="IA64" s="365" t="str">
        <f t="shared" si="40"/>
        <v/>
      </c>
      <c r="IB64" s="386" t="str">
        <f t="shared" si="16"/>
        <v/>
      </c>
      <c r="IC64" s="380" t="str">
        <f t="shared" si="41"/>
        <v/>
      </c>
      <c r="ID64" s="387" t="str">
        <f t="shared" si="57"/>
        <v/>
      </c>
      <c r="IE64" s="378" t="str">
        <f t="shared" si="42"/>
        <v/>
      </c>
      <c r="IF64" s="381" t="str">
        <f t="shared" si="43"/>
        <v/>
      </c>
      <c r="IG64" s="381" t="str">
        <f t="shared" si="44"/>
        <v/>
      </c>
      <c r="IH64" s="388" t="str">
        <f t="shared" si="45"/>
        <v/>
      </c>
    </row>
    <row r="65" spans="1:242" ht="23.1" customHeight="1">
      <c r="A65" s="351">
        <f t="shared" si="0"/>
        <v>31</v>
      </c>
      <c r="B65" s="1362"/>
      <c r="C65" s="1363"/>
      <c r="D65" s="1364" t="str">
        <f t="shared" ref="D65:D114" si="58">IF(B65="","",B65)</f>
        <v/>
      </c>
      <c r="E65" s="1365"/>
      <c r="F65" s="1362"/>
      <c r="G65" s="1363"/>
      <c r="H65" s="1362"/>
      <c r="I65" s="1363"/>
      <c r="J65" s="1366"/>
      <c r="K65" s="1367"/>
      <c r="L65" s="1367"/>
      <c r="M65" s="1367"/>
      <c r="N65" s="1367"/>
      <c r="O65" s="1367"/>
      <c r="P65" s="1368" t="str">
        <f t="shared" ref="P65:P114" si="59">IF(B65="","",L65+N65)</f>
        <v/>
      </c>
      <c r="Q65" s="1368"/>
      <c r="R65" s="352"/>
      <c r="S65" s="352"/>
      <c r="T65" s="352"/>
      <c r="U65" s="352"/>
      <c r="V65" s="1369"/>
      <c r="W65" s="1369"/>
      <c r="X65" s="1370"/>
      <c r="Y65" s="375"/>
      <c r="Z65" s="372"/>
      <c r="AA65" s="363" t="s">
        <v>71</v>
      </c>
      <c r="AB65" s="1371"/>
      <c r="AC65" s="1372"/>
      <c r="AD65" s="1372"/>
      <c r="AE65" s="1372"/>
      <c r="AF65" s="1373"/>
      <c r="AG65" s="1371"/>
      <c r="AH65" s="1372"/>
      <c r="AI65" s="1373"/>
      <c r="AJ65" s="363"/>
      <c r="AK65" s="363" t="s">
        <v>71</v>
      </c>
      <c r="AL65" s="363" t="s">
        <v>71</v>
      </c>
      <c r="AM65" s="363" t="s">
        <v>71</v>
      </c>
      <c r="AN65" s="363" t="s">
        <v>71</v>
      </c>
      <c r="AO65" s="1374"/>
      <c r="AP65" s="1374"/>
      <c r="AQ65" s="363"/>
      <c r="AR65" s="1374"/>
      <c r="AS65" s="1374"/>
      <c r="AT65" s="385"/>
      <c r="AU65" s="364"/>
      <c r="AV65" s="363" t="s">
        <v>71</v>
      </c>
      <c r="AW65" s="363"/>
      <c r="AX65" s="480" t="str">
        <f t="shared" si="48"/>
        <v/>
      </c>
      <c r="AY65" s="1375" t="str">
        <f>IF('躯体天井高(住戸別)'!M36="","",'躯体天井高(住戸別)'!M36)</f>
        <v/>
      </c>
      <c r="AZ65" s="1376"/>
      <c r="BA65" s="1377" t="str">
        <f>IF('躯体天井高(住戸別)'!U106="","",'躯体天井高(住戸別)'!U106)</f>
        <v/>
      </c>
      <c r="BB65" s="1378"/>
      <c r="BC65" s="1379"/>
      <c r="BD65" s="1380" t="str">
        <f>IF('躯体天井高(住戸別)'!T106="","",'躯体天井高(住戸別)'!T106)</f>
        <v/>
      </c>
      <c r="BE65" s="1381"/>
      <c r="BF65" s="363"/>
      <c r="BG65" s="480" t="str">
        <f>IF('躯体天井高(住戸別)'!Y36="","",'躯体天井高(住戸別)'!Y36)</f>
        <v/>
      </c>
      <c r="BH65" s="1375" t="str">
        <f>IF('躯体天井高(住戸別)'!AG36="","",'躯体天井高(住戸別)'!AG36)</f>
        <v/>
      </c>
      <c r="BI65" s="1376"/>
      <c r="BJ65" s="1377" t="str">
        <f>IF('躯体天井高(住戸別)'!AO36="","",'躯体天井高(住戸別)'!AO36)</f>
        <v/>
      </c>
      <c r="BK65" s="1378"/>
      <c r="BL65" s="1379"/>
      <c r="BM65" s="1380" t="str">
        <f>IF('躯体天井高(住戸別)'!AN36="","",'躯体天井高(住戸別)'!AN36)</f>
        <v/>
      </c>
      <c r="BN65" s="1381"/>
      <c r="BO65" s="1380" t="str" cm="1">
        <f t="array" ref="BO65">IF(AY65="","",_xlfn.IFS(AND('躯体天井高(住戸別)'!V106="□",'躯体天井高(住戸別)'!W106="□"),"なし",AND('躯体天井高(住戸別)'!W106="■",'躯体天井高(住戸別)'!V106="□"),"柱",AND('躯体天井高(住戸別)'!V106="■",'躯体天井高(住戸別)'!W106="□"),"壁",AND('躯体天井高(住戸別)'!V106="■",'躯体天井高(住戸別)'!W106="■"),"壁柱"))</f>
        <v/>
      </c>
      <c r="BP65" s="1385"/>
      <c r="BQ65" s="1350"/>
      <c r="BR65" s="1351"/>
      <c r="BS65" s="1351"/>
      <c r="BT65" s="1351"/>
      <c r="BU65" s="397"/>
      <c r="BV65" s="398"/>
      <c r="BW65" s="382"/>
      <c r="BX65" s="363"/>
      <c r="BY65" s="1352"/>
      <c r="BZ65" s="1353"/>
      <c r="CA65" s="1352"/>
      <c r="CB65" s="1353"/>
      <c r="CC65" s="382"/>
      <c r="CD65" s="363"/>
      <c r="CE65" s="1354"/>
      <c r="CF65" s="1355"/>
      <c r="CG65" s="1356"/>
      <c r="CH65" s="1361"/>
      <c r="CI65" s="1360"/>
      <c r="CJ65" s="1355"/>
      <c r="CK65" s="1360"/>
      <c r="CL65" s="363" t="s">
        <v>71</v>
      </c>
      <c r="CM65" s="363" t="s">
        <v>71</v>
      </c>
      <c r="CN65" s="363" t="s">
        <v>71</v>
      </c>
      <c r="CO65" s="363"/>
      <c r="CP65" s="363"/>
      <c r="CQ65" s="363" t="s">
        <v>71</v>
      </c>
      <c r="CR65" s="363" t="s">
        <v>71</v>
      </c>
      <c r="CS65" s="1357"/>
      <c r="CT65" s="1358"/>
      <c r="CU65" s="1359"/>
      <c r="CV65" s="363" t="s">
        <v>71</v>
      </c>
      <c r="CW65" s="363" t="s">
        <v>71</v>
      </c>
      <c r="CX65" s="363" t="s">
        <v>71</v>
      </c>
      <c r="CY65" s="363" t="s">
        <v>71</v>
      </c>
      <c r="CZ65" s="363" t="s">
        <v>71</v>
      </c>
      <c r="DA65" s="363" t="s">
        <v>71</v>
      </c>
      <c r="DB65" s="363" t="s">
        <v>71</v>
      </c>
      <c r="DC65" s="363" t="s">
        <v>71</v>
      </c>
      <c r="DD65" s="363" t="s">
        <v>71</v>
      </c>
      <c r="DE65" s="363" t="s">
        <v>71</v>
      </c>
      <c r="DF65" s="363" t="s">
        <v>71</v>
      </c>
      <c r="DG65" s="363" t="s">
        <v>71</v>
      </c>
      <c r="DH65" s="575" t="str">
        <f>IF($B65="","",_xlfn.XLOOKUP($B65,光・視環境!$S$2:$S$113,光・視環境!$Y$2:$Y$113,"",0,1))</f>
        <v/>
      </c>
      <c r="DI65" s="576" t="str">
        <f>IF($B65="","",_xlfn.XLOOKUP($B65,光・視環境!$S$2:$S$113,光・視環境!$T$2:$T$113,"",0,1))</f>
        <v/>
      </c>
      <c r="DJ65" s="576" t="str">
        <f>IF($B65="","",_xlfn.XLOOKUP($B65,光・視環境!$S$2:$S$113,光・視環境!$U$2:$U$113,"",0,1))</f>
        <v/>
      </c>
      <c r="DK65" s="576" t="str">
        <f>IF($B65="","",_xlfn.XLOOKUP($B65,光・視環境!$S$2:$S$113,光・視環境!$V$2:$V$113,"",0,1))</f>
        <v/>
      </c>
      <c r="DL65" s="576" t="str">
        <f>IF($B65="","",_xlfn.XLOOKUP($B65,光・視環境!$S$2:$S$113,光・視環境!$W$2:$W$113,"",0,1))</f>
        <v/>
      </c>
      <c r="DM65" s="577" t="str">
        <f>IF($B65="","",_xlfn.XLOOKUP($B65,光・視環境!$S$2:$S$113,光・視環境!$X$2:$X$113,"",0,1))</f>
        <v/>
      </c>
      <c r="DN65" s="1382"/>
      <c r="DO65" s="1383"/>
      <c r="DP65" s="1383"/>
      <c r="DQ65" s="1384"/>
      <c r="DR65" s="372"/>
      <c r="DS65" s="372"/>
      <c r="DT65" s="372"/>
      <c r="DU65" s="372"/>
      <c r="DV65" s="372"/>
      <c r="DW65" s="372"/>
      <c r="DX65" s="372"/>
      <c r="DY65" s="372"/>
      <c r="DZ65" s="1382"/>
      <c r="EA65" s="1383"/>
      <c r="EB65" s="1383"/>
      <c r="EC65" s="1384"/>
      <c r="ED65" s="372"/>
      <c r="EE65" s="372"/>
      <c r="EF65" s="372"/>
      <c r="EG65" s="372"/>
      <c r="EH65" s="372"/>
      <c r="EI65" s="372"/>
      <c r="EJ65" s="372"/>
      <c r="EK65" s="372"/>
      <c r="EL65" s="372"/>
      <c r="EM65" s="372"/>
      <c r="EN65" s="372"/>
      <c r="EO65" s="372"/>
      <c r="EP65" s="372"/>
      <c r="EQ65" s="375"/>
      <c r="ER65" s="372"/>
      <c r="ES65" s="364" t="s">
        <v>71</v>
      </c>
      <c r="ET65" s="372"/>
      <c r="EU65" s="481" t="str">
        <f t="shared" si="1"/>
        <v/>
      </c>
      <c r="EV65" s="1357"/>
      <c r="EW65" s="1359"/>
      <c r="EX65" s="1357"/>
      <c r="EY65" s="1359"/>
      <c r="EZ65" s="1357"/>
      <c r="FA65" s="1359"/>
      <c r="FB65" s="1357"/>
      <c r="FC65" s="1359"/>
      <c r="FD65" s="364" t="s">
        <v>71</v>
      </c>
      <c r="FE65" s="372"/>
      <c r="FF65" s="481" t="str">
        <f t="shared" si="2"/>
        <v/>
      </c>
      <c r="FG65" s="1357"/>
      <c r="FH65" s="1359"/>
      <c r="FI65" s="1357"/>
      <c r="FJ65" s="1359"/>
      <c r="FK65" s="1357"/>
      <c r="FL65" s="1359"/>
      <c r="FM65" s="1357"/>
      <c r="FN65" s="1359"/>
      <c r="FO65" s="364" t="s">
        <v>71</v>
      </c>
      <c r="FP65" s="372"/>
      <c r="FQ65" s="481" t="str">
        <f t="shared" si="3"/>
        <v/>
      </c>
      <c r="FR65" s="1357"/>
      <c r="FS65" s="1359"/>
      <c r="FT65" s="1357"/>
      <c r="FU65" s="1359"/>
      <c r="FV65" s="1357"/>
      <c r="FW65" s="1359"/>
      <c r="FX65" s="1357"/>
      <c r="FY65" s="1359"/>
      <c r="FZ65" s="364" t="s">
        <v>71</v>
      </c>
      <c r="GA65" s="372"/>
      <c r="GB65" s="481" t="str">
        <f t="shared" si="4"/>
        <v/>
      </c>
      <c r="GC65" s="1357"/>
      <c r="GD65" s="1359"/>
      <c r="GE65" s="1357"/>
      <c r="GF65" s="1359"/>
      <c r="GG65" s="1357"/>
      <c r="GH65" s="1359"/>
      <c r="GI65" s="1357"/>
      <c r="GJ65" s="1359"/>
      <c r="GU65" s="374" t="str">
        <f t="shared" si="18"/>
        <v/>
      </c>
      <c r="GV65" s="386" t="str">
        <f t="shared" si="24"/>
        <v/>
      </c>
      <c r="GW65" s="377" t="str">
        <f t="shared" si="56"/>
        <v/>
      </c>
      <c r="GX65" s="378" t="str">
        <f t="shared" si="25"/>
        <v/>
      </c>
      <c r="GY65" s="379" t="str">
        <f t="shared" si="20"/>
        <v/>
      </c>
      <c r="GZ65" s="380">
        <v>1</v>
      </c>
      <c r="HA65" s="376" t="str">
        <f t="shared" si="21"/>
        <v/>
      </c>
      <c r="HB65" s="380" t="str">
        <f t="shared" si="5"/>
        <v/>
      </c>
      <c r="HC65" s="381" t="str">
        <f t="shared" si="6"/>
        <v/>
      </c>
      <c r="HD65" s="383" t="str">
        <f t="shared" ref="HD65:HD114" si="60">IF(OR(CL65="○",CM65="○",CN65="○",CO65=1,CO65=2,CO65=3,CP65=1,CP65=2,CP65=3),1,"")</f>
        <v/>
      </c>
      <c r="HE65" s="381" t="str">
        <f t="shared" ref="HE65:HE114" si="61">IF(OR(CQ65="○",CR65="○",CW65="○",CX65="○",DA65="○",DB65="○",DE65="○",DF65="○"),1,"")</f>
        <v/>
      </c>
      <c r="HF65" s="380" t="str">
        <f t="shared" ref="HF65:HF114" si="62">IF(DH65="","",1)</f>
        <v/>
      </c>
      <c r="HG65" s="576" t="str">
        <f>IF($B65="","",_xlfn.XLOOKUP($B65,光・視環境!$S$2:$S$113,光・視環境!$Y$2:$Y$113,,0,1))</f>
        <v/>
      </c>
      <c r="HH65" s="362" t="str">
        <f t="shared" ref="HH65:HH114" si="63">IF(OR(HI65=1,HJ65=1,HK65=1,HL65=1,HM65=1,HN65=1,HO65=1,HP65=1),"○","")</f>
        <v/>
      </c>
      <c r="HI65" s="384" t="str">
        <f t="shared" ref="HI65:HI114" si="64">IF(OR(DR65="",DR65=0),"",1)</f>
        <v/>
      </c>
      <c r="HJ65" s="384" t="str">
        <f t="shared" ref="HJ65:HJ114" si="65">IF(OR(DS65="",DS65=0),"",1)</f>
        <v/>
      </c>
      <c r="HK65" s="384" t="str">
        <f t="shared" ref="HK65:HK114" si="66">IF(OR(DT65="",DT65=0),"",1)</f>
        <v/>
      </c>
      <c r="HL65" s="384" t="str">
        <f t="shared" ref="HL65:HL114" si="67">IF(OR(DU65="",DU65=0),"",1)</f>
        <v/>
      </c>
      <c r="HM65" s="384" t="str">
        <f t="shared" ref="HM65:HM114" si="68">IF(OR(DV65="",DV65=0),"",1)</f>
        <v/>
      </c>
      <c r="HN65" s="384" t="str">
        <f t="shared" ref="HN65:HN114" si="69">IF(OR(DW65="",DW65=0),"",1)</f>
        <v/>
      </c>
      <c r="HO65" s="384" t="str">
        <f t="shared" ref="HO65:HO114" si="70">IF(OR(DX65="",DX65=0),"",1)</f>
        <v/>
      </c>
      <c r="HP65" s="384" t="str">
        <f t="shared" ref="HP65:HP114" si="71">IF(OR(DY65="",DY65=0),"",1)</f>
        <v/>
      </c>
      <c r="HQ65" s="384" t="str">
        <f t="shared" ref="HQ65:HQ114" si="72">IF(OR(EH65="",EH65=0),"",1)</f>
        <v/>
      </c>
      <c r="HR65" s="384" t="str">
        <f t="shared" ref="HR65:HR114" si="73">IF(OR(EI65="",EI65=0),"",1)</f>
        <v/>
      </c>
      <c r="HS65" s="384" t="str">
        <f t="shared" ref="HS65:HS114" si="74">IF(OR(EJ65="",EJ65=0),"",1)</f>
        <v/>
      </c>
      <c r="HT65" s="384" t="str">
        <f t="shared" ref="HT65:HT114" si="75">IF(OR(EK65="",EK65=0),"",1)</f>
        <v/>
      </c>
      <c r="HU65" s="352" t="str">
        <f t="shared" ref="HU65:HU114" si="76">IF(OR(HV65=1,HW65=1,HX65=1,HY65=1,HQ65=1,HR65=1,HS65=1,HT65=1),"○","")</f>
        <v/>
      </c>
      <c r="HV65" s="384" t="str">
        <f t="shared" ref="HV65:HV114" si="77">IF(OR(ED65="",ED65=0),"",1)</f>
        <v/>
      </c>
      <c r="HW65" s="384" t="str">
        <f t="shared" ref="HW65:HW114" si="78">IF(OR(EE65="",EE65=0),"",1)</f>
        <v/>
      </c>
      <c r="HX65" s="384" t="str">
        <f t="shared" ref="HX65:HX114" si="79">IF(OR(EF65="",EF65=0),"",1)</f>
        <v/>
      </c>
      <c r="HY65" s="384" t="str">
        <f t="shared" ref="HY65:HY114" si="80">IF(OR(EG65="",EG65=0),"",1)</f>
        <v/>
      </c>
      <c r="HZ65" s="352" t="str">
        <f t="shared" ref="HZ65:HZ114" si="81">IF(OR(EL65=4,EL65=3,EL65=2,EL65=1),"○","")</f>
        <v/>
      </c>
      <c r="IA65" s="365" t="str">
        <f t="shared" ref="IA65:IA114" si="82">IF(OR(EM65=1,EM65=2,EM65=3),"○",IF(OR(EN65=1,EN65=2,EN65=3),"○",IF(OR(EO65=1,EO65=2,EO65=3),"○",IF(OR(EP65=1,EP65=2,EP65=3),"○",""))))</f>
        <v/>
      </c>
      <c r="IB65" s="386" t="str">
        <f t="shared" ref="IB65:IB114" si="83">IF(EQ65="","",1)</f>
        <v/>
      </c>
      <c r="IC65" s="380" t="str">
        <f t="shared" ref="IC65:IC114" si="84">IF(OR(ER65=""),"",1)</f>
        <v/>
      </c>
      <c r="ID65" s="387" t="str">
        <f t="shared" ref="ID65:ID114" si="85">IF(OR(IE65=1,IF65=1,IG65=1,IH65=1),1,"")</f>
        <v/>
      </c>
      <c r="IE65" s="378" t="str">
        <f t="shared" ref="IE65:IE114" si="86">IF(OR(EV65="",EV65="無し"),"",1)</f>
        <v/>
      </c>
      <c r="IF65" s="381" t="str">
        <f t="shared" ref="IF65:IF114" si="87">IF(OR(EX65="",EX65="無し"),"",1)</f>
        <v/>
      </c>
      <c r="IG65" s="381" t="str">
        <f t="shared" ref="IG65:IG114" si="88">IF(OR(EZ65="",EZ65="無し"),"",1)</f>
        <v/>
      </c>
      <c r="IH65" s="388" t="str">
        <f t="shared" ref="IH65:IH114" si="89">IF(OR(FB65="",FB65="無し"),"",1)</f>
        <v/>
      </c>
    </row>
    <row r="66" spans="1:242" ht="23.1" customHeight="1">
      <c r="A66" s="351">
        <f t="shared" si="0"/>
        <v>32</v>
      </c>
      <c r="B66" s="1362"/>
      <c r="C66" s="1363"/>
      <c r="D66" s="1364" t="str">
        <f t="shared" si="58"/>
        <v/>
      </c>
      <c r="E66" s="1365"/>
      <c r="F66" s="1362"/>
      <c r="G66" s="1363"/>
      <c r="H66" s="1362"/>
      <c r="I66" s="1363"/>
      <c r="J66" s="1366"/>
      <c r="K66" s="1367"/>
      <c r="L66" s="1367"/>
      <c r="M66" s="1367"/>
      <c r="N66" s="1367"/>
      <c r="O66" s="1367"/>
      <c r="P66" s="1368" t="str">
        <f t="shared" si="59"/>
        <v/>
      </c>
      <c r="Q66" s="1368"/>
      <c r="R66" s="352"/>
      <c r="S66" s="352"/>
      <c r="T66" s="352"/>
      <c r="U66" s="352"/>
      <c r="V66" s="1369"/>
      <c r="W66" s="1369"/>
      <c r="X66" s="1370"/>
      <c r="Y66" s="375"/>
      <c r="Z66" s="372"/>
      <c r="AA66" s="363" t="s">
        <v>71</v>
      </c>
      <c r="AB66" s="1371"/>
      <c r="AC66" s="1372"/>
      <c r="AD66" s="1372"/>
      <c r="AE66" s="1372"/>
      <c r="AF66" s="1373"/>
      <c r="AG66" s="1371"/>
      <c r="AH66" s="1372"/>
      <c r="AI66" s="1373"/>
      <c r="AJ66" s="363"/>
      <c r="AK66" s="363" t="s">
        <v>71</v>
      </c>
      <c r="AL66" s="363" t="s">
        <v>71</v>
      </c>
      <c r="AM66" s="363" t="s">
        <v>71</v>
      </c>
      <c r="AN66" s="363" t="s">
        <v>71</v>
      </c>
      <c r="AO66" s="1374"/>
      <c r="AP66" s="1374"/>
      <c r="AQ66" s="363"/>
      <c r="AR66" s="1374"/>
      <c r="AS66" s="1374"/>
      <c r="AT66" s="385"/>
      <c r="AU66" s="364"/>
      <c r="AV66" s="363" t="s">
        <v>71</v>
      </c>
      <c r="AW66" s="363"/>
      <c r="AX66" s="480" t="str">
        <f t="shared" si="48"/>
        <v/>
      </c>
      <c r="AY66" s="1375" t="str">
        <f>IF('躯体天井高(住戸別)'!M37="","",'躯体天井高(住戸別)'!M37)</f>
        <v/>
      </c>
      <c r="AZ66" s="1376"/>
      <c r="BA66" s="1377" t="str">
        <f>IF('躯体天井高(住戸別)'!U107="","",'躯体天井高(住戸別)'!U107)</f>
        <v/>
      </c>
      <c r="BB66" s="1378"/>
      <c r="BC66" s="1379"/>
      <c r="BD66" s="1380" t="str">
        <f>IF('躯体天井高(住戸別)'!T107="","",'躯体天井高(住戸別)'!T107)</f>
        <v/>
      </c>
      <c r="BE66" s="1381"/>
      <c r="BF66" s="363"/>
      <c r="BG66" s="480" t="str">
        <f>IF('躯体天井高(住戸別)'!Y37="","",'躯体天井高(住戸別)'!Y37)</f>
        <v/>
      </c>
      <c r="BH66" s="1375" t="str">
        <f>IF('躯体天井高(住戸別)'!AG37="","",'躯体天井高(住戸別)'!AG37)</f>
        <v/>
      </c>
      <c r="BI66" s="1376"/>
      <c r="BJ66" s="1377" t="str">
        <f>IF('躯体天井高(住戸別)'!AO37="","",'躯体天井高(住戸別)'!AO37)</f>
        <v/>
      </c>
      <c r="BK66" s="1378"/>
      <c r="BL66" s="1379"/>
      <c r="BM66" s="1380" t="str">
        <f>IF('躯体天井高(住戸別)'!AN37="","",'躯体天井高(住戸別)'!AN37)</f>
        <v/>
      </c>
      <c r="BN66" s="1381"/>
      <c r="BO66" s="1380" t="str" cm="1">
        <f t="array" ref="BO66">IF(AY66="","",_xlfn.IFS(AND('躯体天井高(住戸別)'!V107="□",'躯体天井高(住戸別)'!W107="□"),"なし",AND('躯体天井高(住戸別)'!W107="■",'躯体天井高(住戸別)'!V107="□"),"柱",AND('躯体天井高(住戸別)'!V107="■",'躯体天井高(住戸別)'!W107="□"),"壁",AND('躯体天井高(住戸別)'!V107="■",'躯体天井高(住戸別)'!W107="■"),"壁柱"))</f>
        <v/>
      </c>
      <c r="BP66" s="1385"/>
      <c r="BQ66" s="1350"/>
      <c r="BR66" s="1351"/>
      <c r="BS66" s="1351"/>
      <c r="BT66" s="1351"/>
      <c r="BU66" s="397"/>
      <c r="BV66" s="398"/>
      <c r="BW66" s="382"/>
      <c r="BX66" s="363"/>
      <c r="BY66" s="1352"/>
      <c r="BZ66" s="1353"/>
      <c r="CA66" s="1352"/>
      <c r="CB66" s="1353"/>
      <c r="CC66" s="382"/>
      <c r="CD66" s="363"/>
      <c r="CE66" s="1354"/>
      <c r="CF66" s="1355"/>
      <c r="CG66" s="1356"/>
      <c r="CH66" s="1361"/>
      <c r="CI66" s="1360"/>
      <c r="CJ66" s="1355"/>
      <c r="CK66" s="1360"/>
      <c r="CL66" s="363" t="s">
        <v>71</v>
      </c>
      <c r="CM66" s="363" t="s">
        <v>71</v>
      </c>
      <c r="CN66" s="363" t="s">
        <v>71</v>
      </c>
      <c r="CO66" s="363"/>
      <c r="CP66" s="363"/>
      <c r="CQ66" s="363" t="s">
        <v>71</v>
      </c>
      <c r="CR66" s="363" t="s">
        <v>71</v>
      </c>
      <c r="CS66" s="1357"/>
      <c r="CT66" s="1358"/>
      <c r="CU66" s="1359"/>
      <c r="CV66" s="363" t="s">
        <v>71</v>
      </c>
      <c r="CW66" s="363" t="s">
        <v>71</v>
      </c>
      <c r="CX66" s="363" t="s">
        <v>71</v>
      </c>
      <c r="CY66" s="363" t="s">
        <v>71</v>
      </c>
      <c r="CZ66" s="363" t="s">
        <v>71</v>
      </c>
      <c r="DA66" s="363" t="s">
        <v>71</v>
      </c>
      <c r="DB66" s="363" t="s">
        <v>71</v>
      </c>
      <c r="DC66" s="363" t="s">
        <v>71</v>
      </c>
      <c r="DD66" s="363" t="s">
        <v>71</v>
      </c>
      <c r="DE66" s="363" t="s">
        <v>71</v>
      </c>
      <c r="DF66" s="363" t="s">
        <v>71</v>
      </c>
      <c r="DG66" s="363" t="s">
        <v>71</v>
      </c>
      <c r="DH66" s="575" t="str">
        <f>IF($B66="","",_xlfn.XLOOKUP($B66,光・視環境!$S$2:$S$113,光・視環境!$Y$2:$Y$113,"",0,1))</f>
        <v/>
      </c>
      <c r="DI66" s="576" t="str">
        <f>IF($B66="","",_xlfn.XLOOKUP($B66,光・視環境!$S$2:$S$113,光・視環境!$T$2:$T$113,"",0,1))</f>
        <v/>
      </c>
      <c r="DJ66" s="576" t="str">
        <f>IF($B66="","",_xlfn.XLOOKUP($B66,光・視環境!$S$2:$S$113,光・視環境!$U$2:$U$113,"",0,1))</f>
        <v/>
      </c>
      <c r="DK66" s="576" t="str">
        <f>IF($B66="","",_xlfn.XLOOKUP($B66,光・視環境!$S$2:$S$113,光・視環境!$V$2:$V$113,"",0,1))</f>
        <v/>
      </c>
      <c r="DL66" s="576" t="str">
        <f>IF($B66="","",_xlfn.XLOOKUP($B66,光・視環境!$S$2:$S$113,光・視環境!$W$2:$W$113,"",0,1))</f>
        <v/>
      </c>
      <c r="DM66" s="577" t="str">
        <f>IF($B66="","",_xlfn.XLOOKUP($B66,光・視環境!$S$2:$S$113,光・視環境!$X$2:$X$113,"",0,1))</f>
        <v/>
      </c>
      <c r="DN66" s="1382"/>
      <c r="DO66" s="1383"/>
      <c r="DP66" s="1383"/>
      <c r="DQ66" s="1384"/>
      <c r="DR66" s="372"/>
      <c r="DS66" s="372"/>
      <c r="DT66" s="372"/>
      <c r="DU66" s="372"/>
      <c r="DV66" s="372"/>
      <c r="DW66" s="372"/>
      <c r="DX66" s="372"/>
      <c r="DY66" s="372"/>
      <c r="DZ66" s="1382"/>
      <c r="EA66" s="1383"/>
      <c r="EB66" s="1383"/>
      <c r="EC66" s="1384"/>
      <c r="ED66" s="372"/>
      <c r="EE66" s="372"/>
      <c r="EF66" s="372"/>
      <c r="EG66" s="372"/>
      <c r="EH66" s="372"/>
      <c r="EI66" s="372"/>
      <c r="EJ66" s="372"/>
      <c r="EK66" s="372"/>
      <c r="EL66" s="372"/>
      <c r="EM66" s="372"/>
      <c r="EN66" s="372"/>
      <c r="EO66" s="372"/>
      <c r="EP66" s="372"/>
      <c r="EQ66" s="375"/>
      <c r="ER66" s="372"/>
      <c r="ES66" s="364" t="s">
        <v>71</v>
      </c>
      <c r="ET66" s="372"/>
      <c r="EU66" s="481" t="str">
        <f t="shared" ref="EU66:EU97" si="90">IF(F66="","",F66)</f>
        <v/>
      </c>
      <c r="EV66" s="1357"/>
      <c r="EW66" s="1359"/>
      <c r="EX66" s="1357"/>
      <c r="EY66" s="1359"/>
      <c r="EZ66" s="1357"/>
      <c r="FA66" s="1359"/>
      <c r="FB66" s="1357"/>
      <c r="FC66" s="1359"/>
      <c r="FD66" s="364" t="s">
        <v>71</v>
      </c>
      <c r="FE66" s="372"/>
      <c r="FF66" s="481" t="str">
        <f t="shared" ref="FF66:FF97" si="91">IF(OR(IF(OR(FG66="",FG66="無し"),"",1)=1,IF(OR(FI66="",FI66="無し"),"",1)=1,IF(OR(FK66="",FK66="無し"),"",1)=1,IF(OR(FM66="",FM66="無し"),"",1)=1),IF(F66="","",F66),"")</f>
        <v/>
      </c>
      <c r="FG66" s="1357"/>
      <c r="FH66" s="1359"/>
      <c r="FI66" s="1357"/>
      <c r="FJ66" s="1359"/>
      <c r="FK66" s="1357"/>
      <c r="FL66" s="1359"/>
      <c r="FM66" s="1357"/>
      <c r="FN66" s="1359"/>
      <c r="FO66" s="364" t="s">
        <v>71</v>
      </c>
      <c r="FP66" s="372"/>
      <c r="FQ66" s="481" t="str">
        <f t="shared" ref="FQ66:FQ97" si="92">IF(OR(IF(OR(FR66="",FR66="無し"),"",1)=1,IF(OR(FT66="",FT66="無し"),"",1)=1,IF(OR(FV66="",FV66="無し"),"",1)=1,IF(OR(FX66="",FX66="無し"),"",1)=1),IF(F66="","",F66),"")</f>
        <v/>
      </c>
      <c r="FR66" s="1357"/>
      <c r="FS66" s="1359"/>
      <c r="FT66" s="1357"/>
      <c r="FU66" s="1359"/>
      <c r="FV66" s="1357"/>
      <c r="FW66" s="1359"/>
      <c r="FX66" s="1357"/>
      <c r="FY66" s="1359"/>
      <c r="FZ66" s="364" t="s">
        <v>71</v>
      </c>
      <c r="GA66" s="372"/>
      <c r="GB66" s="481" t="str">
        <f t="shared" ref="GB66:GB97" si="93">IF(OR(IF(OR(GC66="",GC66="無し"),"",1)=1,IF(OR(GE66="",GE66="無し"),"",1)=1,IF(OR(GG66="",GG66="無し"),"",1)=1,IF(OR(GI66="",GI66="無し"),"",1)=1),IF(F66="","",F66),"")</f>
        <v/>
      </c>
      <c r="GC66" s="1357"/>
      <c r="GD66" s="1359"/>
      <c r="GE66" s="1357"/>
      <c r="GF66" s="1359"/>
      <c r="GG66" s="1357"/>
      <c r="GH66" s="1359"/>
      <c r="GI66" s="1357"/>
      <c r="GJ66" s="1359"/>
      <c r="GU66" s="374" t="str">
        <f t="shared" si="18"/>
        <v/>
      </c>
      <c r="GV66" s="386" t="str">
        <f t="shared" si="24"/>
        <v/>
      </c>
      <c r="GW66" s="377" t="str">
        <f t="shared" si="56"/>
        <v/>
      </c>
      <c r="GX66" s="378" t="str">
        <f t="shared" si="25"/>
        <v/>
      </c>
      <c r="GY66" s="379" t="str">
        <f t="shared" si="20"/>
        <v/>
      </c>
      <c r="GZ66" s="380">
        <v>1</v>
      </c>
      <c r="HA66" s="376" t="str">
        <f t="shared" si="21"/>
        <v/>
      </c>
      <c r="HB66" s="380" t="str">
        <f t="shared" ref="HB66:HB97" si="94">IF(OR(BQ66&lt;&gt;"",BU66&lt;&gt;"",BV66&lt;&gt;"",BW66&lt;&gt;"",BX66&lt;&gt;""),1,"")</f>
        <v/>
      </c>
      <c r="HC66" s="381" t="str">
        <f t="shared" ref="HC66:HC97" si="95">IF(OR(CC66&lt;&gt;"",CD66&lt;&gt;""),1,"")</f>
        <v/>
      </c>
      <c r="HD66" s="383" t="str">
        <f t="shared" si="60"/>
        <v/>
      </c>
      <c r="HE66" s="381" t="str">
        <f t="shared" si="61"/>
        <v/>
      </c>
      <c r="HF66" s="380" t="str">
        <f t="shared" si="62"/>
        <v/>
      </c>
      <c r="HG66" s="576" t="str">
        <f>IF($B66="","",_xlfn.XLOOKUP($B66,光・視環境!$S$2:$S$113,光・視環境!$Y$2:$Y$113,,0,1))</f>
        <v/>
      </c>
      <c r="HH66" s="362" t="str">
        <f t="shared" si="63"/>
        <v/>
      </c>
      <c r="HI66" s="384" t="str">
        <f t="shared" si="64"/>
        <v/>
      </c>
      <c r="HJ66" s="384" t="str">
        <f t="shared" si="65"/>
        <v/>
      </c>
      <c r="HK66" s="384" t="str">
        <f t="shared" si="66"/>
        <v/>
      </c>
      <c r="HL66" s="384" t="str">
        <f t="shared" si="67"/>
        <v/>
      </c>
      <c r="HM66" s="384" t="str">
        <f t="shared" si="68"/>
        <v/>
      </c>
      <c r="HN66" s="384" t="str">
        <f t="shared" si="69"/>
        <v/>
      </c>
      <c r="HO66" s="384" t="str">
        <f t="shared" si="70"/>
        <v/>
      </c>
      <c r="HP66" s="384" t="str">
        <f t="shared" si="71"/>
        <v/>
      </c>
      <c r="HQ66" s="384" t="str">
        <f t="shared" si="72"/>
        <v/>
      </c>
      <c r="HR66" s="384" t="str">
        <f t="shared" si="73"/>
        <v/>
      </c>
      <c r="HS66" s="384" t="str">
        <f t="shared" si="74"/>
        <v/>
      </c>
      <c r="HT66" s="384" t="str">
        <f t="shared" si="75"/>
        <v/>
      </c>
      <c r="HU66" s="352" t="str">
        <f t="shared" si="76"/>
        <v/>
      </c>
      <c r="HV66" s="384" t="str">
        <f t="shared" si="77"/>
        <v/>
      </c>
      <c r="HW66" s="384" t="str">
        <f t="shared" si="78"/>
        <v/>
      </c>
      <c r="HX66" s="384" t="str">
        <f t="shared" si="79"/>
        <v/>
      </c>
      <c r="HY66" s="384" t="str">
        <f t="shared" si="80"/>
        <v/>
      </c>
      <c r="HZ66" s="352" t="str">
        <f t="shared" si="81"/>
        <v/>
      </c>
      <c r="IA66" s="365" t="str">
        <f t="shared" si="82"/>
        <v/>
      </c>
      <c r="IB66" s="386" t="str">
        <f t="shared" si="83"/>
        <v/>
      </c>
      <c r="IC66" s="380" t="str">
        <f t="shared" si="84"/>
        <v/>
      </c>
      <c r="ID66" s="387" t="str">
        <f t="shared" si="85"/>
        <v/>
      </c>
      <c r="IE66" s="378" t="str">
        <f t="shared" si="86"/>
        <v/>
      </c>
      <c r="IF66" s="381" t="str">
        <f t="shared" si="87"/>
        <v/>
      </c>
      <c r="IG66" s="381" t="str">
        <f t="shared" si="88"/>
        <v/>
      </c>
      <c r="IH66" s="388" t="str">
        <f t="shared" si="89"/>
        <v/>
      </c>
    </row>
    <row r="67" spans="1:242" ht="23.1" customHeight="1">
      <c r="A67" s="351">
        <f t="shared" si="0"/>
        <v>33</v>
      </c>
      <c r="B67" s="1362"/>
      <c r="C67" s="1363"/>
      <c r="D67" s="1364" t="str">
        <f t="shared" si="58"/>
        <v/>
      </c>
      <c r="E67" s="1365"/>
      <c r="F67" s="1362"/>
      <c r="G67" s="1363"/>
      <c r="H67" s="1362"/>
      <c r="I67" s="1363"/>
      <c r="J67" s="1366"/>
      <c r="K67" s="1367"/>
      <c r="L67" s="1367"/>
      <c r="M67" s="1367"/>
      <c r="N67" s="1367"/>
      <c r="O67" s="1367"/>
      <c r="P67" s="1368" t="str">
        <f t="shared" si="59"/>
        <v/>
      </c>
      <c r="Q67" s="1368"/>
      <c r="R67" s="352"/>
      <c r="S67" s="352"/>
      <c r="T67" s="352"/>
      <c r="U67" s="352"/>
      <c r="V67" s="1369"/>
      <c r="W67" s="1369"/>
      <c r="X67" s="1370"/>
      <c r="Y67" s="375"/>
      <c r="Z67" s="372"/>
      <c r="AA67" s="363" t="s">
        <v>71</v>
      </c>
      <c r="AB67" s="1371"/>
      <c r="AC67" s="1372"/>
      <c r="AD67" s="1372"/>
      <c r="AE67" s="1372"/>
      <c r="AF67" s="1373"/>
      <c r="AG67" s="1371"/>
      <c r="AH67" s="1372"/>
      <c r="AI67" s="1373"/>
      <c r="AJ67" s="363"/>
      <c r="AK67" s="363" t="s">
        <v>71</v>
      </c>
      <c r="AL67" s="363" t="s">
        <v>71</v>
      </c>
      <c r="AM67" s="363" t="s">
        <v>71</v>
      </c>
      <c r="AN67" s="363" t="s">
        <v>71</v>
      </c>
      <c r="AO67" s="1374"/>
      <c r="AP67" s="1374"/>
      <c r="AQ67" s="363"/>
      <c r="AR67" s="1374"/>
      <c r="AS67" s="1374"/>
      <c r="AT67" s="385"/>
      <c r="AU67" s="364"/>
      <c r="AV67" s="363" t="s">
        <v>71</v>
      </c>
      <c r="AW67" s="363"/>
      <c r="AX67" s="480" t="str">
        <f t="shared" si="48"/>
        <v/>
      </c>
      <c r="AY67" s="1375" t="str">
        <f>IF('躯体天井高(住戸別)'!M38="","",'躯体天井高(住戸別)'!M38)</f>
        <v/>
      </c>
      <c r="AZ67" s="1376"/>
      <c r="BA67" s="1377" t="str">
        <f>IF('躯体天井高(住戸別)'!U108="","",'躯体天井高(住戸別)'!U108)</f>
        <v/>
      </c>
      <c r="BB67" s="1378"/>
      <c r="BC67" s="1379"/>
      <c r="BD67" s="1380" t="str">
        <f>IF('躯体天井高(住戸別)'!T108="","",'躯体天井高(住戸別)'!T108)</f>
        <v/>
      </c>
      <c r="BE67" s="1381"/>
      <c r="BF67" s="363"/>
      <c r="BG67" s="480" t="str">
        <f>IF('躯体天井高(住戸別)'!Y38="","",'躯体天井高(住戸別)'!Y38)</f>
        <v/>
      </c>
      <c r="BH67" s="1375" t="str">
        <f>IF('躯体天井高(住戸別)'!AG38="","",'躯体天井高(住戸別)'!AG38)</f>
        <v/>
      </c>
      <c r="BI67" s="1376"/>
      <c r="BJ67" s="1377" t="str">
        <f>IF('躯体天井高(住戸別)'!AO38="","",'躯体天井高(住戸別)'!AO38)</f>
        <v/>
      </c>
      <c r="BK67" s="1378"/>
      <c r="BL67" s="1379"/>
      <c r="BM67" s="1380" t="str">
        <f>IF('躯体天井高(住戸別)'!AN38="","",'躯体天井高(住戸別)'!AN38)</f>
        <v/>
      </c>
      <c r="BN67" s="1381"/>
      <c r="BO67" s="1380" t="str" cm="1">
        <f t="array" ref="BO67">IF(AY67="","",_xlfn.IFS(AND('躯体天井高(住戸別)'!V108="□",'躯体天井高(住戸別)'!W108="□"),"なし",AND('躯体天井高(住戸別)'!W108="■",'躯体天井高(住戸別)'!V108="□"),"柱",AND('躯体天井高(住戸別)'!V108="■",'躯体天井高(住戸別)'!W108="□"),"壁",AND('躯体天井高(住戸別)'!V108="■",'躯体天井高(住戸別)'!W108="■"),"壁柱"))</f>
        <v/>
      </c>
      <c r="BP67" s="1385"/>
      <c r="BQ67" s="1350"/>
      <c r="BR67" s="1351"/>
      <c r="BS67" s="1351"/>
      <c r="BT67" s="1351"/>
      <c r="BU67" s="397"/>
      <c r="BV67" s="398"/>
      <c r="BW67" s="382"/>
      <c r="BX67" s="363"/>
      <c r="BY67" s="1352"/>
      <c r="BZ67" s="1353"/>
      <c r="CA67" s="1352"/>
      <c r="CB67" s="1353"/>
      <c r="CC67" s="382"/>
      <c r="CD67" s="363"/>
      <c r="CE67" s="1354"/>
      <c r="CF67" s="1355"/>
      <c r="CG67" s="1356"/>
      <c r="CH67" s="1361"/>
      <c r="CI67" s="1360"/>
      <c r="CJ67" s="1355"/>
      <c r="CK67" s="1360"/>
      <c r="CL67" s="363" t="s">
        <v>71</v>
      </c>
      <c r="CM67" s="363" t="s">
        <v>71</v>
      </c>
      <c r="CN67" s="363" t="s">
        <v>71</v>
      </c>
      <c r="CO67" s="363"/>
      <c r="CP67" s="363"/>
      <c r="CQ67" s="363" t="s">
        <v>71</v>
      </c>
      <c r="CR67" s="363" t="s">
        <v>71</v>
      </c>
      <c r="CS67" s="1357"/>
      <c r="CT67" s="1358"/>
      <c r="CU67" s="1359"/>
      <c r="CV67" s="363" t="s">
        <v>71</v>
      </c>
      <c r="CW67" s="363" t="s">
        <v>71</v>
      </c>
      <c r="CX67" s="363" t="s">
        <v>71</v>
      </c>
      <c r="CY67" s="363" t="s">
        <v>71</v>
      </c>
      <c r="CZ67" s="363" t="s">
        <v>71</v>
      </c>
      <c r="DA67" s="363" t="s">
        <v>71</v>
      </c>
      <c r="DB67" s="363" t="s">
        <v>71</v>
      </c>
      <c r="DC67" s="363" t="s">
        <v>71</v>
      </c>
      <c r="DD67" s="363" t="s">
        <v>71</v>
      </c>
      <c r="DE67" s="363" t="s">
        <v>71</v>
      </c>
      <c r="DF67" s="363" t="s">
        <v>71</v>
      </c>
      <c r="DG67" s="363" t="s">
        <v>71</v>
      </c>
      <c r="DH67" s="575" t="str">
        <f>IF($B67="","",_xlfn.XLOOKUP($B67,光・視環境!$S$2:$S$113,光・視環境!$Y$2:$Y$113,"",0,1))</f>
        <v/>
      </c>
      <c r="DI67" s="576" t="str">
        <f>IF($B67="","",_xlfn.XLOOKUP($B67,光・視環境!$S$2:$S$113,光・視環境!$T$2:$T$113,"",0,1))</f>
        <v/>
      </c>
      <c r="DJ67" s="576" t="str">
        <f>IF($B67="","",_xlfn.XLOOKUP($B67,光・視環境!$S$2:$S$113,光・視環境!$U$2:$U$113,"",0,1))</f>
        <v/>
      </c>
      <c r="DK67" s="576" t="str">
        <f>IF($B67="","",_xlfn.XLOOKUP($B67,光・視環境!$S$2:$S$113,光・視環境!$V$2:$V$113,"",0,1))</f>
        <v/>
      </c>
      <c r="DL67" s="576" t="str">
        <f>IF($B67="","",_xlfn.XLOOKUP($B67,光・視環境!$S$2:$S$113,光・視環境!$W$2:$W$113,"",0,1))</f>
        <v/>
      </c>
      <c r="DM67" s="577" t="str">
        <f>IF($B67="","",_xlfn.XLOOKUP($B67,光・視環境!$S$2:$S$113,光・視環境!$X$2:$X$113,"",0,1))</f>
        <v/>
      </c>
      <c r="DN67" s="1382"/>
      <c r="DO67" s="1383"/>
      <c r="DP67" s="1383"/>
      <c r="DQ67" s="1384"/>
      <c r="DR67" s="372"/>
      <c r="DS67" s="372"/>
      <c r="DT67" s="372"/>
      <c r="DU67" s="372"/>
      <c r="DV67" s="372"/>
      <c r="DW67" s="372"/>
      <c r="DX67" s="372"/>
      <c r="DY67" s="372"/>
      <c r="DZ67" s="1382"/>
      <c r="EA67" s="1383"/>
      <c r="EB67" s="1383"/>
      <c r="EC67" s="1384"/>
      <c r="ED67" s="372"/>
      <c r="EE67" s="372"/>
      <c r="EF67" s="372"/>
      <c r="EG67" s="372"/>
      <c r="EH67" s="372"/>
      <c r="EI67" s="372"/>
      <c r="EJ67" s="372"/>
      <c r="EK67" s="372"/>
      <c r="EL67" s="372"/>
      <c r="EM67" s="372"/>
      <c r="EN67" s="372"/>
      <c r="EO67" s="372"/>
      <c r="EP67" s="372"/>
      <c r="EQ67" s="375"/>
      <c r="ER67" s="372"/>
      <c r="ES67" s="364" t="s">
        <v>71</v>
      </c>
      <c r="ET67" s="372"/>
      <c r="EU67" s="481" t="str">
        <f t="shared" si="90"/>
        <v/>
      </c>
      <c r="EV67" s="1357"/>
      <c r="EW67" s="1359"/>
      <c r="EX67" s="1357"/>
      <c r="EY67" s="1359"/>
      <c r="EZ67" s="1357"/>
      <c r="FA67" s="1359"/>
      <c r="FB67" s="1357"/>
      <c r="FC67" s="1359"/>
      <c r="FD67" s="364" t="s">
        <v>71</v>
      </c>
      <c r="FE67" s="372"/>
      <c r="FF67" s="481" t="str">
        <f t="shared" si="91"/>
        <v/>
      </c>
      <c r="FG67" s="1357"/>
      <c r="FH67" s="1359"/>
      <c r="FI67" s="1357"/>
      <c r="FJ67" s="1359"/>
      <c r="FK67" s="1357"/>
      <c r="FL67" s="1359"/>
      <c r="FM67" s="1357"/>
      <c r="FN67" s="1359"/>
      <c r="FO67" s="364" t="s">
        <v>71</v>
      </c>
      <c r="FP67" s="372"/>
      <c r="FQ67" s="481" t="str">
        <f t="shared" si="92"/>
        <v/>
      </c>
      <c r="FR67" s="1357"/>
      <c r="FS67" s="1359"/>
      <c r="FT67" s="1357"/>
      <c r="FU67" s="1359"/>
      <c r="FV67" s="1357"/>
      <c r="FW67" s="1359"/>
      <c r="FX67" s="1357"/>
      <c r="FY67" s="1359"/>
      <c r="FZ67" s="364" t="s">
        <v>71</v>
      </c>
      <c r="GA67" s="372"/>
      <c r="GB67" s="481" t="str">
        <f t="shared" si="93"/>
        <v/>
      </c>
      <c r="GC67" s="1357"/>
      <c r="GD67" s="1359"/>
      <c r="GE67" s="1357"/>
      <c r="GF67" s="1359"/>
      <c r="GG67" s="1357"/>
      <c r="GH67" s="1359"/>
      <c r="GI67" s="1357"/>
      <c r="GJ67" s="1359"/>
      <c r="GU67" s="374" t="str">
        <f t="shared" ref="GU67:GU98" si="96">IF(Y67&lt;&gt;"",1,"")</f>
        <v/>
      </c>
      <c r="GV67" s="386" t="str">
        <f t="shared" si="24"/>
        <v/>
      </c>
      <c r="GW67" s="377" t="str">
        <f t="shared" si="56"/>
        <v/>
      </c>
      <c r="GX67" s="378" t="str">
        <f t="shared" si="25"/>
        <v/>
      </c>
      <c r="GY67" s="379" t="str">
        <f t="shared" ref="GY67:GY98" si="97">IF(OR(AT67=""),"",1)</f>
        <v/>
      </c>
      <c r="GZ67" s="380">
        <v>1</v>
      </c>
      <c r="HA67" s="376" t="str">
        <f t="shared" ref="HA67:HA98" si="98">IF(OR(AV67="○",AY67&lt;&gt;"",BA67="はり",BA67="傾斜屋根",BA67="その他",BD67&lt;&gt;""),1,"")</f>
        <v/>
      </c>
      <c r="HB67" s="380" t="str">
        <f t="shared" si="94"/>
        <v/>
      </c>
      <c r="HC67" s="381" t="str">
        <f t="shared" si="95"/>
        <v/>
      </c>
      <c r="HD67" s="383" t="str">
        <f t="shared" si="60"/>
        <v/>
      </c>
      <c r="HE67" s="381" t="str">
        <f t="shared" si="61"/>
        <v/>
      </c>
      <c r="HF67" s="380" t="str">
        <f t="shared" si="62"/>
        <v/>
      </c>
      <c r="HG67" s="576" t="str">
        <f>IF($B67="","",_xlfn.XLOOKUP($B67,光・視環境!$S$2:$S$113,光・視環境!$Y$2:$Y$113,,0,1))</f>
        <v/>
      </c>
      <c r="HH67" s="362" t="str">
        <f t="shared" si="63"/>
        <v/>
      </c>
      <c r="HI67" s="384" t="str">
        <f t="shared" si="64"/>
        <v/>
      </c>
      <c r="HJ67" s="384" t="str">
        <f t="shared" si="65"/>
        <v/>
      </c>
      <c r="HK67" s="384" t="str">
        <f t="shared" si="66"/>
        <v/>
      </c>
      <c r="HL67" s="384" t="str">
        <f t="shared" si="67"/>
        <v/>
      </c>
      <c r="HM67" s="384" t="str">
        <f t="shared" si="68"/>
        <v/>
      </c>
      <c r="HN67" s="384" t="str">
        <f t="shared" si="69"/>
        <v/>
      </c>
      <c r="HO67" s="384" t="str">
        <f t="shared" si="70"/>
        <v/>
      </c>
      <c r="HP67" s="384" t="str">
        <f t="shared" si="71"/>
        <v/>
      </c>
      <c r="HQ67" s="384" t="str">
        <f t="shared" si="72"/>
        <v/>
      </c>
      <c r="HR67" s="384" t="str">
        <f t="shared" si="73"/>
        <v/>
      </c>
      <c r="HS67" s="384" t="str">
        <f t="shared" si="74"/>
        <v/>
      </c>
      <c r="HT67" s="384" t="str">
        <f t="shared" si="75"/>
        <v/>
      </c>
      <c r="HU67" s="352" t="str">
        <f t="shared" si="76"/>
        <v/>
      </c>
      <c r="HV67" s="384" t="str">
        <f t="shared" si="77"/>
        <v/>
      </c>
      <c r="HW67" s="384" t="str">
        <f t="shared" si="78"/>
        <v/>
      </c>
      <c r="HX67" s="384" t="str">
        <f t="shared" si="79"/>
        <v/>
      </c>
      <c r="HY67" s="384" t="str">
        <f t="shared" si="80"/>
        <v/>
      </c>
      <c r="HZ67" s="352" t="str">
        <f t="shared" si="81"/>
        <v/>
      </c>
      <c r="IA67" s="365" t="str">
        <f t="shared" si="82"/>
        <v/>
      </c>
      <c r="IB67" s="386" t="str">
        <f t="shared" si="83"/>
        <v/>
      </c>
      <c r="IC67" s="380" t="str">
        <f t="shared" si="84"/>
        <v/>
      </c>
      <c r="ID67" s="387" t="str">
        <f t="shared" si="85"/>
        <v/>
      </c>
      <c r="IE67" s="378" t="str">
        <f t="shared" si="86"/>
        <v/>
      </c>
      <c r="IF67" s="381" t="str">
        <f t="shared" si="87"/>
        <v/>
      </c>
      <c r="IG67" s="381" t="str">
        <f t="shared" si="88"/>
        <v/>
      </c>
      <c r="IH67" s="388" t="str">
        <f t="shared" si="89"/>
        <v/>
      </c>
    </row>
    <row r="68" spans="1:242" ht="23.1" customHeight="1">
      <c r="A68" s="351">
        <f t="shared" si="0"/>
        <v>34</v>
      </c>
      <c r="B68" s="1362"/>
      <c r="C68" s="1363"/>
      <c r="D68" s="1364" t="str">
        <f t="shared" si="58"/>
        <v/>
      </c>
      <c r="E68" s="1365"/>
      <c r="F68" s="1362"/>
      <c r="G68" s="1363"/>
      <c r="H68" s="1362"/>
      <c r="I68" s="1363"/>
      <c r="J68" s="1366"/>
      <c r="K68" s="1367"/>
      <c r="L68" s="1367"/>
      <c r="M68" s="1367"/>
      <c r="N68" s="1367"/>
      <c r="O68" s="1367"/>
      <c r="P68" s="1368" t="str">
        <f t="shared" si="59"/>
        <v/>
      </c>
      <c r="Q68" s="1368"/>
      <c r="R68" s="352"/>
      <c r="S68" s="352"/>
      <c r="T68" s="352"/>
      <c r="U68" s="352"/>
      <c r="V68" s="1369"/>
      <c r="W68" s="1369"/>
      <c r="X68" s="1370"/>
      <c r="Y68" s="375"/>
      <c r="Z68" s="372"/>
      <c r="AA68" s="363" t="s">
        <v>71</v>
      </c>
      <c r="AB68" s="1371"/>
      <c r="AC68" s="1372"/>
      <c r="AD68" s="1372"/>
      <c r="AE68" s="1372"/>
      <c r="AF68" s="1373"/>
      <c r="AG68" s="1371"/>
      <c r="AH68" s="1372"/>
      <c r="AI68" s="1373"/>
      <c r="AJ68" s="363"/>
      <c r="AK68" s="363" t="s">
        <v>71</v>
      </c>
      <c r="AL68" s="363" t="s">
        <v>71</v>
      </c>
      <c r="AM68" s="363" t="s">
        <v>71</v>
      </c>
      <c r="AN68" s="363" t="s">
        <v>71</v>
      </c>
      <c r="AO68" s="1374"/>
      <c r="AP68" s="1374"/>
      <c r="AQ68" s="363"/>
      <c r="AR68" s="1374"/>
      <c r="AS68" s="1374"/>
      <c r="AT68" s="385"/>
      <c r="AU68" s="364"/>
      <c r="AV68" s="363" t="s">
        <v>71</v>
      </c>
      <c r="AW68" s="363"/>
      <c r="AX68" s="480" t="str">
        <f t="shared" si="48"/>
        <v/>
      </c>
      <c r="AY68" s="1375" t="str">
        <f>IF('躯体天井高(住戸別)'!M39="","",'躯体天井高(住戸別)'!M39)</f>
        <v/>
      </c>
      <c r="AZ68" s="1376"/>
      <c r="BA68" s="1377" t="str">
        <f>IF('躯体天井高(住戸別)'!U109="","",'躯体天井高(住戸別)'!U109)</f>
        <v/>
      </c>
      <c r="BB68" s="1378"/>
      <c r="BC68" s="1379"/>
      <c r="BD68" s="1380" t="str">
        <f>IF('躯体天井高(住戸別)'!T109="","",'躯体天井高(住戸別)'!T109)</f>
        <v/>
      </c>
      <c r="BE68" s="1381"/>
      <c r="BF68" s="363"/>
      <c r="BG68" s="480" t="str">
        <f>IF('躯体天井高(住戸別)'!Y39="","",'躯体天井高(住戸別)'!Y39)</f>
        <v/>
      </c>
      <c r="BH68" s="1375" t="str">
        <f>IF('躯体天井高(住戸別)'!AG39="","",'躯体天井高(住戸別)'!AG39)</f>
        <v/>
      </c>
      <c r="BI68" s="1376"/>
      <c r="BJ68" s="1377" t="str">
        <f>IF('躯体天井高(住戸別)'!AO39="","",'躯体天井高(住戸別)'!AO39)</f>
        <v/>
      </c>
      <c r="BK68" s="1378"/>
      <c r="BL68" s="1379"/>
      <c r="BM68" s="1380" t="str">
        <f>IF('躯体天井高(住戸別)'!AN39="","",'躯体天井高(住戸別)'!AN39)</f>
        <v/>
      </c>
      <c r="BN68" s="1381"/>
      <c r="BO68" s="1380" t="str" cm="1">
        <f t="array" ref="BO68">IF(AY68="","",_xlfn.IFS(AND('躯体天井高(住戸別)'!V109="□",'躯体天井高(住戸別)'!W109="□"),"なし",AND('躯体天井高(住戸別)'!W109="■",'躯体天井高(住戸別)'!V109="□"),"柱",AND('躯体天井高(住戸別)'!V109="■",'躯体天井高(住戸別)'!W109="□"),"壁",AND('躯体天井高(住戸別)'!V109="■",'躯体天井高(住戸別)'!W109="■"),"壁柱"))</f>
        <v/>
      </c>
      <c r="BP68" s="1385"/>
      <c r="BQ68" s="1350"/>
      <c r="BR68" s="1351"/>
      <c r="BS68" s="1351"/>
      <c r="BT68" s="1351"/>
      <c r="BU68" s="397"/>
      <c r="BV68" s="398"/>
      <c r="BW68" s="382"/>
      <c r="BX68" s="363"/>
      <c r="BY68" s="1352"/>
      <c r="BZ68" s="1353"/>
      <c r="CA68" s="1352"/>
      <c r="CB68" s="1353"/>
      <c r="CC68" s="382"/>
      <c r="CD68" s="363"/>
      <c r="CE68" s="1354"/>
      <c r="CF68" s="1355"/>
      <c r="CG68" s="1356"/>
      <c r="CH68" s="1361"/>
      <c r="CI68" s="1360"/>
      <c r="CJ68" s="1355"/>
      <c r="CK68" s="1360"/>
      <c r="CL68" s="363" t="s">
        <v>71</v>
      </c>
      <c r="CM68" s="363" t="s">
        <v>71</v>
      </c>
      <c r="CN68" s="363" t="s">
        <v>71</v>
      </c>
      <c r="CO68" s="363"/>
      <c r="CP68" s="363"/>
      <c r="CQ68" s="363" t="s">
        <v>71</v>
      </c>
      <c r="CR68" s="363" t="s">
        <v>71</v>
      </c>
      <c r="CS68" s="1357"/>
      <c r="CT68" s="1358"/>
      <c r="CU68" s="1359"/>
      <c r="CV68" s="363" t="s">
        <v>71</v>
      </c>
      <c r="CW68" s="363" t="s">
        <v>71</v>
      </c>
      <c r="CX68" s="363" t="s">
        <v>71</v>
      </c>
      <c r="CY68" s="363" t="s">
        <v>71</v>
      </c>
      <c r="CZ68" s="363" t="s">
        <v>71</v>
      </c>
      <c r="DA68" s="363" t="s">
        <v>71</v>
      </c>
      <c r="DB68" s="363" t="s">
        <v>71</v>
      </c>
      <c r="DC68" s="363" t="s">
        <v>71</v>
      </c>
      <c r="DD68" s="363" t="s">
        <v>71</v>
      </c>
      <c r="DE68" s="363" t="s">
        <v>71</v>
      </c>
      <c r="DF68" s="363" t="s">
        <v>71</v>
      </c>
      <c r="DG68" s="363" t="s">
        <v>71</v>
      </c>
      <c r="DH68" s="575" t="str">
        <f>IF($B68="","",_xlfn.XLOOKUP($B68,光・視環境!$S$2:$S$113,光・視環境!$Y$2:$Y$113,"",0,1))</f>
        <v/>
      </c>
      <c r="DI68" s="576" t="str">
        <f>IF($B68="","",_xlfn.XLOOKUP($B68,光・視環境!$S$2:$S$113,光・視環境!$T$2:$T$113,"",0,1))</f>
        <v/>
      </c>
      <c r="DJ68" s="576" t="str">
        <f>IF($B68="","",_xlfn.XLOOKUP($B68,光・視環境!$S$2:$S$113,光・視環境!$U$2:$U$113,"",0,1))</f>
        <v/>
      </c>
      <c r="DK68" s="576" t="str">
        <f>IF($B68="","",_xlfn.XLOOKUP($B68,光・視環境!$S$2:$S$113,光・視環境!$V$2:$V$113,"",0,1))</f>
        <v/>
      </c>
      <c r="DL68" s="576" t="str">
        <f>IF($B68="","",_xlfn.XLOOKUP($B68,光・視環境!$S$2:$S$113,光・視環境!$W$2:$W$113,"",0,1))</f>
        <v/>
      </c>
      <c r="DM68" s="577" t="str">
        <f>IF($B68="","",_xlfn.XLOOKUP($B68,光・視環境!$S$2:$S$113,光・視環境!$X$2:$X$113,"",0,1))</f>
        <v/>
      </c>
      <c r="DN68" s="1382"/>
      <c r="DO68" s="1383"/>
      <c r="DP68" s="1383"/>
      <c r="DQ68" s="1384"/>
      <c r="DR68" s="372"/>
      <c r="DS68" s="372"/>
      <c r="DT68" s="372"/>
      <c r="DU68" s="372"/>
      <c r="DV68" s="372"/>
      <c r="DW68" s="372"/>
      <c r="DX68" s="372"/>
      <c r="DY68" s="372"/>
      <c r="DZ68" s="1382"/>
      <c r="EA68" s="1383"/>
      <c r="EB68" s="1383"/>
      <c r="EC68" s="1384"/>
      <c r="ED68" s="372"/>
      <c r="EE68" s="372"/>
      <c r="EF68" s="372"/>
      <c r="EG68" s="372"/>
      <c r="EH68" s="372"/>
      <c r="EI68" s="372"/>
      <c r="EJ68" s="372"/>
      <c r="EK68" s="372"/>
      <c r="EL68" s="372"/>
      <c r="EM68" s="372"/>
      <c r="EN68" s="372"/>
      <c r="EO68" s="372"/>
      <c r="EP68" s="372"/>
      <c r="EQ68" s="375"/>
      <c r="ER68" s="372"/>
      <c r="ES68" s="364" t="s">
        <v>71</v>
      </c>
      <c r="ET68" s="372"/>
      <c r="EU68" s="481" t="str">
        <f t="shared" si="90"/>
        <v/>
      </c>
      <c r="EV68" s="1357"/>
      <c r="EW68" s="1359"/>
      <c r="EX68" s="1357"/>
      <c r="EY68" s="1359"/>
      <c r="EZ68" s="1357"/>
      <c r="FA68" s="1359"/>
      <c r="FB68" s="1357"/>
      <c r="FC68" s="1359"/>
      <c r="FD68" s="364" t="s">
        <v>71</v>
      </c>
      <c r="FE68" s="372"/>
      <c r="FF68" s="481" t="str">
        <f t="shared" si="91"/>
        <v/>
      </c>
      <c r="FG68" s="1357"/>
      <c r="FH68" s="1359"/>
      <c r="FI68" s="1357"/>
      <c r="FJ68" s="1359"/>
      <c r="FK68" s="1357"/>
      <c r="FL68" s="1359"/>
      <c r="FM68" s="1357"/>
      <c r="FN68" s="1359"/>
      <c r="FO68" s="364" t="s">
        <v>71</v>
      </c>
      <c r="FP68" s="372"/>
      <c r="FQ68" s="481" t="str">
        <f t="shared" si="92"/>
        <v/>
      </c>
      <c r="FR68" s="1357"/>
      <c r="FS68" s="1359"/>
      <c r="FT68" s="1357"/>
      <c r="FU68" s="1359"/>
      <c r="FV68" s="1357"/>
      <c r="FW68" s="1359"/>
      <c r="FX68" s="1357"/>
      <c r="FY68" s="1359"/>
      <c r="FZ68" s="364" t="s">
        <v>71</v>
      </c>
      <c r="GA68" s="372"/>
      <c r="GB68" s="481" t="str">
        <f t="shared" si="93"/>
        <v/>
      </c>
      <c r="GC68" s="1357"/>
      <c r="GD68" s="1359"/>
      <c r="GE68" s="1357"/>
      <c r="GF68" s="1359"/>
      <c r="GG68" s="1357"/>
      <c r="GH68" s="1359"/>
      <c r="GI68" s="1357"/>
      <c r="GJ68" s="1359"/>
      <c r="GU68" s="374" t="str">
        <f t="shared" si="96"/>
        <v/>
      </c>
      <c r="GV68" s="386" t="str">
        <f t="shared" ref="GV68:GV99" si="99">IF(Z68&lt;&gt;"",1,"")</f>
        <v/>
      </c>
      <c r="GW68" s="377" t="str">
        <f t="shared" si="56"/>
        <v/>
      </c>
      <c r="GX68" s="378" t="str">
        <f t="shared" ref="GX68:GX99" si="100">IF(OR(AK68="○",AL68="○",AM68="○",AN68="○",AQ68="○"),1,"")</f>
        <v/>
      </c>
      <c r="GY68" s="379" t="str">
        <f t="shared" si="97"/>
        <v/>
      </c>
      <c r="GZ68" s="380">
        <v>1</v>
      </c>
      <c r="HA68" s="376" t="str">
        <f t="shared" si="98"/>
        <v/>
      </c>
      <c r="HB68" s="380" t="str">
        <f t="shared" si="94"/>
        <v/>
      </c>
      <c r="HC68" s="381" t="str">
        <f t="shared" si="95"/>
        <v/>
      </c>
      <c r="HD68" s="383" t="str">
        <f t="shared" si="60"/>
        <v/>
      </c>
      <c r="HE68" s="381" t="str">
        <f t="shared" si="61"/>
        <v/>
      </c>
      <c r="HF68" s="380" t="str">
        <f t="shared" si="62"/>
        <v/>
      </c>
      <c r="HG68" s="576" t="str">
        <f>IF($B68="","",_xlfn.XLOOKUP($B68,光・視環境!$S$2:$S$113,光・視環境!$Y$2:$Y$113,,0,1))</f>
        <v/>
      </c>
      <c r="HH68" s="362" t="str">
        <f t="shared" si="63"/>
        <v/>
      </c>
      <c r="HI68" s="384" t="str">
        <f t="shared" si="64"/>
        <v/>
      </c>
      <c r="HJ68" s="384" t="str">
        <f t="shared" si="65"/>
        <v/>
      </c>
      <c r="HK68" s="384" t="str">
        <f t="shared" si="66"/>
        <v/>
      </c>
      <c r="HL68" s="384" t="str">
        <f t="shared" si="67"/>
        <v/>
      </c>
      <c r="HM68" s="384" t="str">
        <f t="shared" si="68"/>
        <v/>
      </c>
      <c r="HN68" s="384" t="str">
        <f t="shared" si="69"/>
        <v/>
      </c>
      <c r="HO68" s="384" t="str">
        <f t="shared" si="70"/>
        <v/>
      </c>
      <c r="HP68" s="384" t="str">
        <f t="shared" si="71"/>
        <v/>
      </c>
      <c r="HQ68" s="384" t="str">
        <f t="shared" si="72"/>
        <v/>
      </c>
      <c r="HR68" s="384" t="str">
        <f t="shared" si="73"/>
        <v/>
      </c>
      <c r="HS68" s="384" t="str">
        <f t="shared" si="74"/>
        <v/>
      </c>
      <c r="HT68" s="384" t="str">
        <f t="shared" si="75"/>
        <v/>
      </c>
      <c r="HU68" s="352" t="str">
        <f t="shared" si="76"/>
        <v/>
      </c>
      <c r="HV68" s="384" t="str">
        <f t="shared" si="77"/>
        <v/>
      </c>
      <c r="HW68" s="384" t="str">
        <f t="shared" si="78"/>
        <v/>
      </c>
      <c r="HX68" s="384" t="str">
        <f t="shared" si="79"/>
        <v/>
      </c>
      <c r="HY68" s="384" t="str">
        <f t="shared" si="80"/>
        <v/>
      </c>
      <c r="HZ68" s="352" t="str">
        <f t="shared" si="81"/>
        <v/>
      </c>
      <c r="IA68" s="365" t="str">
        <f t="shared" si="82"/>
        <v/>
      </c>
      <c r="IB68" s="386" t="str">
        <f t="shared" si="83"/>
        <v/>
      </c>
      <c r="IC68" s="380" t="str">
        <f t="shared" si="84"/>
        <v/>
      </c>
      <c r="ID68" s="387" t="str">
        <f t="shared" si="85"/>
        <v/>
      </c>
      <c r="IE68" s="378" t="str">
        <f t="shared" si="86"/>
        <v/>
      </c>
      <c r="IF68" s="381" t="str">
        <f t="shared" si="87"/>
        <v/>
      </c>
      <c r="IG68" s="381" t="str">
        <f t="shared" si="88"/>
        <v/>
      </c>
      <c r="IH68" s="388" t="str">
        <f t="shared" si="89"/>
        <v/>
      </c>
    </row>
    <row r="69" spans="1:242" ht="23.1" customHeight="1">
      <c r="A69" s="351">
        <f t="shared" si="0"/>
        <v>35</v>
      </c>
      <c r="B69" s="1362"/>
      <c r="C69" s="1363"/>
      <c r="D69" s="1364" t="str">
        <f t="shared" si="58"/>
        <v/>
      </c>
      <c r="E69" s="1365"/>
      <c r="F69" s="1362"/>
      <c r="G69" s="1363"/>
      <c r="H69" s="1362"/>
      <c r="I69" s="1363"/>
      <c r="J69" s="1366"/>
      <c r="K69" s="1367"/>
      <c r="L69" s="1367"/>
      <c r="M69" s="1367"/>
      <c r="N69" s="1367"/>
      <c r="O69" s="1367"/>
      <c r="P69" s="1368" t="str">
        <f t="shared" si="59"/>
        <v/>
      </c>
      <c r="Q69" s="1368"/>
      <c r="R69" s="352"/>
      <c r="S69" s="352"/>
      <c r="T69" s="352"/>
      <c r="U69" s="352"/>
      <c r="V69" s="1369"/>
      <c r="W69" s="1369"/>
      <c r="X69" s="1370"/>
      <c r="Y69" s="375"/>
      <c r="Z69" s="372"/>
      <c r="AA69" s="363" t="s">
        <v>71</v>
      </c>
      <c r="AB69" s="1371"/>
      <c r="AC69" s="1372"/>
      <c r="AD69" s="1372"/>
      <c r="AE69" s="1372"/>
      <c r="AF69" s="1373"/>
      <c r="AG69" s="1371"/>
      <c r="AH69" s="1372"/>
      <c r="AI69" s="1373"/>
      <c r="AJ69" s="363"/>
      <c r="AK69" s="363" t="s">
        <v>71</v>
      </c>
      <c r="AL69" s="363" t="s">
        <v>71</v>
      </c>
      <c r="AM69" s="363" t="s">
        <v>71</v>
      </c>
      <c r="AN69" s="363" t="s">
        <v>71</v>
      </c>
      <c r="AO69" s="1374"/>
      <c r="AP69" s="1374"/>
      <c r="AQ69" s="363"/>
      <c r="AR69" s="1374"/>
      <c r="AS69" s="1374"/>
      <c r="AT69" s="385"/>
      <c r="AU69" s="364"/>
      <c r="AV69" s="363" t="s">
        <v>71</v>
      </c>
      <c r="AW69" s="363"/>
      <c r="AX69" s="480" t="str">
        <f t="shared" si="48"/>
        <v/>
      </c>
      <c r="AY69" s="1375" t="str">
        <f>IF('躯体天井高(住戸別)'!M40="","",'躯体天井高(住戸別)'!M40)</f>
        <v/>
      </c>
      <c r="AZ69" s="1376"/>
      <c r="BA69" s="1377" t="str">
        <f>IF('躯体天井高(住戸別)'!U110="","",'躯体天井高(住戸別)'!U110)</f>
        <v/>
      </c>
      <c r="BB69" s="1378"/>
      <c r="BC69" s="1379"/>
      <c r="BD69" s="1380" t="str">
        <f>IF('躯体天井高(住戸別)'!T110="","",'躯体天井高(住戸別)'!T110)</f>
        <v/>
      </c>
      <c r="BE69" s="1381"/>
      <c r="BF69" s="363"/>
      <c r="BG69" s="480" t="str">
        <f>IF('躯体天井高(住戸別)'!Y40="","",'躯体天井高(住戸別)'!Y40)</f>
        <v/>
      </c>
      <c r="BH69" s="1375" t="str">
        <f>IF('躯体天井高(住戸別)'!AG40="","",'躯体天井高(住戸別)'!AG40)</f>
        <v/>
      </c>
      <c r="BI69" s="1376"/>
      <c r="BJ69" s="1377" t="str">
        <f>IF('躯体天井高(住戸別)'!AO40="","",'躯体天井高(住戸別)'!AO40)</f>
        <v/>
      </c>
      <c r="BK69" s="1378"/>
      <c r="BL69" s="1379"/>
      <c r="BM69" s="1380" t="str">
        <f>IF('躯体天井高(住戸別)'!AN40="","",'躯体天井高(住戸別)'!AN40)</f>
        <v/>
      </c>
      <c r="BN69" s="1381"/>
      <c r="BO69" s="1380" t="str" cm="1">
        <f t="array" ref="BO69">IF(AY69="","",_xlfn.IFS(AND('躯体天井高(住戸別)'!V110="□",'躯体天井高(住戸別)'!W110="□"),"なし",AND('躯体天井高(住戸別)'!W110="■",'躯体天井高(住戸別)'!V110="□"),"柱",AND('躯体天井高(住戸別)'!V110="■",'躯体天井高(住戸別)'!W110="□"),"壁",AND('躯体天井高(住戸別)'!V110="■",'躯体天井高(住戸別)'!W110="■"),"壁柱"))</f>
        <v/>
      </c>
      <c r="BP69" s="1385"/>
      <c r="BQ69" s="1350"/>
      <c r="BR69" s="1351"/>
      <c r="BS69" s="1351"/>
      <c r="BT69" s="1351"/>
      <c r="BU69" s="397"/>
      <c r="BV69" s="398"/>
      <c r="BW69" s="382"/>
      <c r="BX69" s="363"/>
      <c r="BY69" s="1352"/>
      <c r="BZ69" s="1353"/>
      <c r="CA69" s="1352"/>
      <c r="CB69" s="1353"/>
      <c r="CC69" s="382"/>
      <c r="CD69" s="363"/>
      <c r="CE69" s="1354"/>
      <c r="CF69" s="1355"/>
      <c r="CG69" s="1356"/>
      <c r="CH69" s="1361"/>
      <c r="CI69" s="1360"/>
      <c r="CJ69" s="1355"/>
      <c r="CK69" s="1360"/>
      <c r="CL69" s="363" t="s">
        <v>71</v>
      </c>
      <c r="CM69" s="363" t="s">
        <v>71</v>
      </c>
      <c r="CN69" s="363" t="s">
        <v>71</v>
      </c>
      <c r="CO69" s="363"/>
      <c r="CP69" s="363"/>
      <c r="CQ69" s="363" t="s">
        <v>71</v>
      </c>
      <c r="CR69" s="363" t="s">
        <v>71</v>
      </c>
      <c r="CS69" s="1357"/>
      <c r="CT69" s="1358"/>
      <c r="CU69" s="1359"/>
      <c r="CV69" s="363" t="s">
        <v>71</v>
      </c>
      <c r="CW69" s="363" t="s">
        <v>71</v>
      </c>
      <c r="CX69" s="363" t="s">
        <v>71</v>
      </c>
      <c r="CY69" s="363" t="s">
        <v>71</v>
      </c>
      <c r="CZ69" s="363" t="s">
        <v>71</v>
      </c>
      <c r="DA69" s="363" t="s">
        <v>71</v>
      </c>
      <c r="DB69" s="363" t="s">
        <v>71</v>
      </c>
      <c r="DC69" s="363" t="s">
        <v>71</v>
      </c>
      <c r="DD69" s="363" t="s">
        <v>71</v>
      </c>
      <c r="DE69" s="363" t="s">
        <v>71</v>
      </c>
      <c r="DF69" s="363" t="s">
        <v>71</v>
      </c>
      <c r="DG69" s="363" t="s">
        <v>71</v>
      </c>
      <c r="DH69" s="575" t="str">
        <f>IF($B69="","",_xlfn.XLOOKUP($B69,光・視環境!$S$2:$S$113,光・視環境!$Y$2:$Y$113,"",0,1))</f>
        <v/>
      </c>
      <c r="DI69" s="576" t="str">
        <f>IF($B69="","",_xlfn.XLOOKUP($B69,光・視環境!$S$2:$S$113,光・視環境!$T$2:$T$113,"",0,1))</f>
        <v/>
      </c>
      <c r="DJ69" s="576" t="str">
        <f>IF($B69="","",_xlfn.XLOOKUP($B69,光・視環境!$S$2:$S$113,光・視環境!$U$2:$U$113,"",0,1))</f>
        <v/>
      </c>
      <c r="DK69" s="576" t="str">
        <f>IF($B69="","",_xlfn.XLOOKUP($B69,光・視環境!$S$2:$S$113,光・視環境!$V$2:$V$113,"",0,1))</f>
        <v/>
      </c>
      <c r="DL69" s="576" t="str">
        <f>IF($B69="","",_xlfn.XLOOKUP($B69,光・視環境!$S$2:$S$113,光・視環境!$W$2:$W$113,"",0,1))</f>
        <v/>
      </c>
      <c r="DM69" s="577" t="str">
        <f>IF($B69="","",_xlfn.XLOOKUP($B69,光・視環境!$S$2:$S$113,光・視環境!$X$2:$X$113,"",0,1))</f>
        <v/>
      </c>
      <c r="DN69" s="1382"/>
      <c r="DO69" s="1383"/>
      <c r="DP69" s="1383"/>
      <c r="DQ69" s="1384"/>
      <c r="DR69" s="372"/>
      <c r="DS69" s="372"/>
      <c r="DT69" s="372"/>
      <c r="DU69" s="372"/>
      <c r="DV69" s="372"/>
      <c r="DW69" s="372"/>
      <c r="DX69" s="372"/>
      <c r="DY69" s="372"/>
      <c r="DZ69" s="1382"/>
      <c r="EA69" s="1383"/>
      <c r="EB69" s="1383"/>
      <c r="EC69" s="1384"/>
      <c r="ED69" s="372"/>
      <c r="EE69" s="372"/>
      <c r="EF69" s="372"/>
      <c r="EG69" s="372"/>
      <c r="EH69" s="372"/>
      <c r="EI69" s="372"/>
      <c r="EJ69" s="372"/>
      <c r="EK69" s="372"/>
      <c r="EL69" s="372"/>
      <c r="EM69" s="372"/>
      <c r="EN69" s="372"/>
      <c r="EO69" s="372"/>
      <c r="EP69" s="372"/>
      <c r="EQ69" s="375"/>
      <c r="ER69" s="372"/>
      <c r="ES69" s="364" t="s">
        <v>71</v>
      </c>
      <c r="ET69" s="372"/>
      <c r="EU69" s="481" t="str">
        <f t="shared" si="90"/>
        <v/>
      </c>
      <c r="EV69" s="1357"/>
      <c r="EW69" s="1359"/>
      <c r="EX69" s="1357"/>
      <c r="EY69" s="1359"/>
      <c r="EZ69" s="1357"/>
      <c r="FA69" s="1359"/>
      <c r="FB69" s="1357"/>
      <c r="FC69" s="1359"/>
      <c r="FD69" s="364" t="s">
        <v>71</v>
      </c>
      <c r="FE69" s="372"/>
      <c r="FF69" s="481" t="str">
        <f t="shared" si="91"/>
        <v/>
      </c>
      <c r="FG69" s="1357"/>
      <c r="FH69" s="1359"/>
      <c r="FI69" s="1357"/>
      <c r="FJ69" s="1359"/>
      <c r="FK69" s="1357"/>
      <c r="FL69" s="1359"/>
      <c r="FM69" s="1357"/>
      <c r="FN69" s="1359"/>
      <c r="FO69" s="364" t="s">
        <v>71</v>
      </c>
      <c r="FP69" s="372"/>
      <c r="FQ69" s="481" t="str">
        <f t="shared" si="92"/>
        <v/>
      </c>
      <c r="FR69" s="1357"/>
      <c r="FS69" s="1359"/>
      <c r="FT69" s="1357"/>
      <c r="FU69" s="1359"/>
      <c r="FV69" s="1357"/>
      <c r="FW69" s="1359"/>
      <c r="FX69" s="1357"/>
      <c r="FY69" s="1359"/>
      <c r="FZ69" s="364" t="s">
        <v>71</v>
      </c>
      <c r="GA69" s="372"/>
      <c r="GB69" s="481" t="str">
        <f t="shared" si="93"/>
        <v/>
      </c>
      <c r="GC69" s="1357"/>
      <c r="GD69" s="1359"/>
      <c r="GE69" s="1357"/>
      <c r="GF69" s="1359"/>
      <c r="GG69" s="1357"/>
      <c r="GH69" s="1359"/>
      <c r="GI69" s="1357"/>
      <c r="GJ69" s="1359"/>
      <c r="GU69" s="374" t="str">
        <f t="shared" si="96"/>
        <v/>
      </c>
      <c r="GV69" s="386" t="str">
        <f t="shared" si="99"/>
        <v/>
      </c>
      <c r="GW69" s="377" t="str">
        <f t="shared" si="56"/>
        <v/>
      </c>
      <c r="GX69" s="378" t="str">
        <f t="shared" si="100"/>
        <v/>
      </c>
      <c r="GY69" s="379" t="str">
        <f t="shared" si="97"/>
        <v/>
      </c>
      <c r="GZ69" s="380">
        <v>1</v>
      </c>
      <c r="HA69" s="376" t="str">
        <f t="shared" si="98"/>
        <v/>
      </c>
      <c r="HB69" s="380" t="str">
        <f t="shared" si="94"/>
        <v/>
      </c>
      <c r="HC69" s="381" t="str">
        <f t="shared" si="95"/>
        <v/>
      </c>
      <c r="HD69" s="383" t="str">
        <f t="shared" si="60"/>
        <v/>
      </c>
      <c r="HE69" s="381" t="str">
        <f t="shared" si="61"/>
        <v/>
      </c>
      <c r="HF69" s="380" t="str">
        <f t="shared" si="62"/>
        <v/>
      </c>
      <c r="HG69" s="576" t="str">
        <f>IF($B69="","",_xlfn.XLOOKUP($B69,光・視環境!$S$2:$S$113,光・視環境!$Y$2:$Y$113,,0,1))</f>
        <v/>
      </c>
      <c r="HH69" s="362" t="str">
        <f t="shared" si="63"/>
        <v/>
      </c>
      <c r="HI69" s="384" t="str">
        <f t="shared" si="64"/>
        <v/>
      </c>
      <c r="HJ69" s="384" t="str">
        <f t="shared" si="65"/>
        <v/>
      </c>
      <c r="HK69" s="384" t="str">
        <f t="shared" si="66"/>
        <v/>
      </c>
      <c r="HL69" s="384" t="str">
        <f t="shared" si="67"/>
        <v/>
      </c>
      <c r="HM69" s="384" t="str">
        <f t="shared" si="68"/>
        <v/>
      </c>
      <c r="HN69" s="384" t="str">
        <f t="shared" si="69"/>
        <v/>
      </c>
      <c r="HO69" s="384" t="str">
        <f t="shared" si="70"/>
        <v/>
      </c>
      <c r="HP69" s="384" t="str">
        <f t="shared" si="71"/>
        <v/>
      </c>
      <c r="HQ69" s="384" t="str">
        <f t="shared" si="72"/>
        <v/>
      </c>
      <c r="HR69" s="384" t="str">
        <f t="shared" si="73"/>
        <v/>
      </c>
      <c r="HS69" s="384" t="str">
        <f t="shared" si="74"/>
        <v/>
      </c>
      <c r="HT69" s="384" t="str">
        <f t="shared" si="75"/>
        <v/>
      </c>
      <c r="HU69" s="352" t="str">
        <f t="shared" si="76"/>
        <v/>
      </c>
      <c r="HV69" s="384" t="str">
        <f t="shared" si="77"/>
        <v/>
      </c>
      <c r="HW69" s="384" t="str">
        <f t="shared" si="78"/>
        <v/>
      </c>
      <c r="HX69" s="384" t="str">
        <f t="shared" si="79"/>
        <v/>
      </c>
      <c r="HY69" s="384" t="str">
        <f t="shared" si="80"/>
        <v/>
      </c>
      <c r="HZ69" s="352" t="str">
        <f t="shared" si="81"/>
        <v/>
      </c>
      <c r="IA69" s="365" t="str">
        <f t="shared" si="82"/>
        <v/>
      </c>
      <c r="IB69" s="386" t="str">
        <f t="shared" si="83"/>
        <v/>
      </c>
      <c r="IC69" s="380" t="str">
        <f t="shared" si="84"/>
        <v/>
      </c>
      <c r="ID69" s="387" t="str">
        <f t="shared" si="85"/>
        <v/>
      </c>
      <c r="IE69" s="378" t="str">
        <f t="shared" si="86"/>
        <v/>
      </c>
      <c r="IF69" s="381" t="str">
        <f t="shared" si="87"/>
        <v/>
      </c>
      <c r="IG69" s="381" t="str">
        <f t="shared" si="88"/>
        <v/>
      </c>
      <c r="IH69" s="388" t="str">
        <f t="shared" si="89"/>
        <v/>
      </c>
    </row>
    <row r="70" spans="1:242" ht="23.1" customHeight="1">
      <c r="A70" s="351">
        <f t="shared" si="0"/>
        <v>36</v>
      </c>
      <c r="B70" s="1362"/>
      <c r="C70" s="1363"/>
      <c r="D70" s="1364" t="str">
        <f t="shared" si="58"/>
        <v/>
      </c>
      <c r="E70" s="1365"/>
      <c r="F70" s="1362"/>
      <c r="G70" s="1363"/>
      <c r="H70" s="1362"/>
      <c r="I70" s="1363"/>
      <c r="J70" s="1366"/>
      <c r="K70" s="1367"/>
      <c r="L70" s="1367"/>
      <c r="M70" s="1367"/>
      <c r="N70" s="1367"/>
      <c r="O70" s="1367"/>
      <c r="P70" s="1368" t="str">
        <f t="shared" si="59"/>
        <v/>
      </c>
      <c r="Q70" s="1368"/>
      <c r="R70" s="352"/>
      <c r="S70" s="352"/>
      <c r="T70" s="352"/>
      <c r="U70" s="352"/>
      <c r="V70" s="1369"/>
      <c r="W70" s="1369"/>
      <c r="X70" s="1370"/>
      <c r="Y70" s="375"/>
      <c r="Z70" s="372"/>
      <c r="AA70" s="363" t="s">
        <v>71</v>
      </c>
      <c r="AB70" s="1371"/>
      <c r="AC70" s="1372"/>
      <c r="AD70" s="1372"/>
      <c r="AE70" s="1372"/>
      <c r="AF70" s="1373"/>
      <c r="AG70" s="1371"/>
      <c r="AH70" s="1372"/>
      <c r="AI70" s="1373"/>
      <c r="AJ70" s="363"/>
      <c r="AK70" s="363" t="s">
        <v>71</v>
      </c>
      <c r="AL70" s="363" t="s">
        <v>71</v>
      </c>
      <c r="AM70" s="363" t="s">
        <v>71</v>
      </c>
      <c r="AN70" s="363" t="s">
        <v>71</v>
      </c>
      <c r="AO70" s="1374"/>
      <c r="AP70" s="1374"/>
      <c r="AQ70" s="363"/>
      <c r="AR70" s="1374"/>
      <c r="AS70" s="1374"/>
      <c r="AT70" s="385"/>
      <c r="AU70" s="364"/>
      <c r="AV70" s="363" t="s">
        <v>71</v>
      </c>
      <c r="AW70" s="363"/>
      <c r="AX70" s="480" t="str">
        <f t="shared" si="48"/>
        <v/>
      </c>
      <c r="AY70" s="1375" t="str">
        <f>IF('躯体天井高(住戸別)'!M41="","",'躯体天井高(住戸別)'!M41)</f>
        <v/>
      </c>
      <c r="AZ70" s="1376"/>
      <c r="BA70" s="1377" t="str">
        <f>IF('躯体天井高(住戸別)'!U111="","",'躯体天井高(住戸別)'!U111)</f>
        <v/>
      </c>
      <c r="BB70" s="1378"/>
      <c r="BC70" s="1379"/>
      <c r="BD70" s="1380" t="str">
        <f>IF('躯体天井高(住戸別)'!T111="","",'躯体天井高(住戸別)'!T111)</f>
        <v/>
      </c>
      <c r="BE70" s="1381"/>
      <c r="BF70" s="363"/>
      <c r="BG70" s="480" t="str">
        <f>IF('躯体天井高(住戸別)'!Y41="","",'躯体天井高(住戸別)'!Y41)</f>
        <v/>
      </c>
      <c r="BH70" s="1375" t="str">
        <f>IF('躯体天井高(住戸別)'!AG41="","",'躯体天井高(住戸別)'!AG41)</f>
        <v/>
      </c>
      <c r="BI70" s="1376"/>
      <c r="BJ70" s="1377" t="str">
        <f>IF('躯体天井高(住戸別)'!AO41="","",'躯体天井高(住戸別)'!AO41)</f>
        <v/>
      </c>
      <c r="BK70" s="1378"/>
      <c r="BL70" s="1379"/>
      <c r="BM70" s="1380" t="str">
        <f>IF('躯体天井高(住戸別)'!AN41="","",'躯体天井高(住戸別)'!AN41)</f>
        <v/>
      </c>
      <c r="BN70" s="1381"/>
      <c r="BO70" s="1380" t="str" cm="1">
        <f t="array" ref="BO70">IF(AY70="","",_xlfn.IFS(AND('躯体天井高(住戸別)'!V111="□",'躯体天井高(住戸別)'!W111="□"),"なし",AND('躯体天井高(住戸別)'!W111="■",'躯体天井高(住戸別)'!V111="□"),"柱",AND('躯体天井高(住戸別)'!V111="■",'躯体天井高(住戸別)'!W111="□"),"壁",AND('躯体天井高(住戸別)'!V111="■",'躯体天井高(住戸別)'!W111="■"),"壁柱"))</f>
        <v/>
      </c>
      <c r="BP70" s="1385"/>
      <c r="BQ70" s="1350"/>
      <c r="BR70" s="1351"/>
      <c r="BS70" s="1351"/>
      <c r="BT70" s="1351"/>
      <c r="BU70" s="397"/>
      <c r="BV70" s="398"/>
      <c r="BW70" s="382"/>
      <c r="BX70" s="363"/>
      <c r="BY70" s="1352"/>
      <c r="BZ70" s="1353"/>
      <c r="CA70" s="1352"/>
      <c r="CB70" s="1353"/>
      <c r="CC70" s="382"/>
      <c r="CD70" s="363"/>
      <c r="CE70" s="1354"/>
      <c r="CF70" s="1355"/>
      <c r="CG70" s="1356"/>
      <c r="CH70" s="1361"/>
      <c r="CI70" s="1360"/>
      <c r="CJ70" s="1355"/>
      <c r="CK70" s="1360"/>
      <c r="CL70" s="363" t="s">
        <v>71</v>
      </c>
      <c r="CM70" s="363" t="s">
        <v>71</v>
      </c>
      <c r="CN70" s="363" t="s">
        <v>71</v>
      </c>
      <c r="CO70" s="363"/>
      <c r="CP70" s="363"/>
      <c r="CQ70" s="363" t="s">
        <v>71</v>
      </c>
      <c r="CR70" s="363" t="s">
        <v>71</v>
      </c>
      <c r="CS70" s="1357"/>
      <c r="CT70" s="1358"/>
      <c r="CU70" s="1359"/>
      <c r="CV70" s="363" t="s">
        <v>71</v>
      </c>
      <c r="CW70" s="363" t="s">
        <v>71</v>
      </c>
      <c r="CX70" s="363" t="s">
        <v>71</v>
      </c>
      <c r="CY70" s="363" t="s">
        <v>71</v>
      </c>
      <c r="CZ70" s="363" t="s">
        <v>71</v>
      </c>
      <c r="DA70" s="363" t="s">
        <v>71</v>
      </c>
      <c r="DB70" s="363" t="s">
        <v>71</v>
      </c>
      <c r="DC70" s="363" t="s">
        <v>71</v>
      </c>
      <c r="DD70" s="363" t="s">
        <v>71</v>
      </c>
      <c r="DE70" s="363" t="s">
        <v>71</v>
      </c>
      <c r="DF70" s="363" t="s">
        <v>71</v>
      </c>
      <c r="DG70" s="363" t="s">
        <v>71</v>
      </c>
      <c r="DH70" s="575" t="str">
        <f>IF($B70="","",_xlfn.XLOOKUP($B70,光・視環境!$S$2:$S$113,光・視環境!$Y$2:$Y$113,"",0,1))</f>
        <v/>
      </c>
      <c r="DI70" s="576" t="str">
        <f>IF($B70="","",_xlfn.XLOOKUP($B70,光・視環境!$S$2:$S$113,光・視環境!$T$2:$T$113,"",0,1))</f>
        <v/>
      </c>
      <c r="DJ70" s="576" t="str">
        <f>IF($B70="","",_xlfn.XLOOKUP($B70,光・視環境!$S$2:$S$113,光・視環境!$U$2:$U$113,"",0,1))</f>
        <v/>
      </c>
      <c r="DK70" s="576" t="str">
        <f>IF($B70="","",_xlfn.XLOOKUP($B70,光・視環境!$S$2:$S$113,光・視環境!$V$2:$V$113,"",0,1))</f>
        <v/>
      </c>
      <c r="DL70" s="576" t="str">
        <f>IF($B70="","",_xlfn.XLOOKUP($B70,光・視環境!$S$2:$S$113,光・視環境!$W$2:$W$113,"",0,1))</f>
        <v/>
      </c>
      <c r="DM70" s="577" t="str">
        <f>IF($B70="","",_xlfn.XLOOKUP($B70,光・視環境!$S$2:$S$113,光・視環境!$X$2:$X$113,"",0,1))</f>
        <v/>
      </c>
      <c r="DN70" s="1382"/>
      <c r="DO70" s="1383"/>
      <c r="DP70" s="1383"/>
      <c r="DQ70" s="1384"/>
      <c r="DR70" s="372"/>
      <c r="DS70" s="372"/>
      <c r="DT70" s="372"/>
      <c r="DU70" s="372"/>
      <c r="DV70" s="372"/>
      <c r="DW70" s="372"/>
      <c r="DX70" s="372"/>
      <c r="DY70" s="372"/>
      <c r="DZ70" s="1382"/>
      <c r="EA70" s="1383"/>
      <c r="EB70" s="1383"/>
      <c r="EC70" s="1384"/>
      <c r="ED70" s="372"/>
      <c r="EE70" s="372"/>
      <c r="EF70" s="372"/>
      <c r="EG70" s="372"/>
      <c r="EH70" s="372"/>
      <c r="EI70" s="372"/>
      <c r="EJ70" s="372"/>
      <c r="EK70" s="372"/>
      <c r="EL70" s="372"/>
      <c r="EM70" s="372"/>
      <c r="EN70" s="372"/>
      <c r="EO70" s="372"/>
      <c r="EP70" s="372"/>
      <c r="EQ70" s="375"/>
      <c r="ER70" s="372"/>
      <c r="ES70" s="364" t="s">
        <v>71</v>
      </c>
      <c r="ET70" s="372"/>
      <c r="EU70" s="481" t="str">
        <f t="shared" si="90"/>
        <v/>
      </c>
      <c r="EV70" s="1357"/>
      <c r="EW70" s="1359"/>
      <c r="EX70" s="1357"/>
      <c r="EY70" s="1359"/>
      <c r="EZ70" s="1357"/>
      <c r="FA70" s="1359"/>
      <c r="FB70" s="1357"/>
      <c r="FC70" s="1359"/>
      <c r="FD70" s="364" t="s">
        <v>71</v>
      </c>
      <c r="FE70" s="372"/>
      <c r="FF70" s="481" t="str">
        <f t="shared" si="91"/>
        <v/>
      </c>
      <c r="FG70" s="1357"/>
      <c r="FH70" s="1359"/>
      <c r="FI70" s="1357"/>
      <c r="FJ70" s="1359"/>
      <c r="FK70" s="1357"/>
      <c r="FL70" s="1359"/>
      <c r="FM70" s="1357"/>
      <c r="FN70" s="1359"/>
      <c r="FO70" s="364" t="s">
        <v>71</v>
      </c>
      <c r="FP70" s="372"/>
      <c r="FQ70" s="481" t="str">
        <f t="shared" si="92"/>
        <v/>
      </c>
      <c r="FR70" s="1357"/>
      <c r="FS70" s="1359"/>
      <c r="FT70" s="1357"/>
      <c r="FU70" s="1359"/>
      <c r="FV70" s="1357"/>
      <c r="FW70" s="1359"/>
      <c r="FX70" s="1357"/>
      <c r="FY70" s="1359"/>
      <c r="FZ70" s="364" t="s">
        <v>71</v>
      </c>
      <c r="GA70" s="372"/>
      <c r="GB70" s="481" t="str">
        <f t="shared" si="93"/>
        <v/>
      </c>
      <c r="GC70" s="1357"/>
      <c r="GD70" s="1359"/>
      <c r="GE70" s="1357"/>
      <c r="GF70" s="1359"/>
      <c r="GG70" s="1357"/>
      <c r="GH70" s="1359"/>
      <c r="GI70" s="1357"/>
      <c r="GJ70" s="1359"/>
      <c r="GU70" s="374" t="str">
        <f t="shared" si="96"/>
        <v/>
      </c>
      <c r="GV70" s="386" t="str">
        <f t="shared" si="99"/>
        <v/>
      </c>
      <c r="GW70" s="377" t="str">
        <f t="shared" si="56"/>
        <v/>
      </c>
      <c r="GX70" s="378" t="str">
        <f t="shared" si="100"/>
        <v/>
      </c>
      <c r="GY70" s="379" t="str">
        <f t="shared" si="97"/>
        <v/>
      </c>
      <c r="GZ70" s="380">
        <v>1</v>
      </c>
      <c r="HA70" s="376" t="str">
        <f t="shared" si="98"/>
        <v/>
      </c>
      <c r="HB70" s="380" t="str">
        <f t="shared" si="94"/>
        <v/>
      </c>
      <c r="HC70" s="381" t="str">
        <f t="shared" si="95"/>
        <v/>
      </c>
      <c r="HD70" s="383" t="str">
        <f t="shared" si="60"/>
        <v/>
      </c>
      <c r="HE70" s="381" t="str">
        <f t="shared" si="61"/>
        <v/>
      </c>
      <c r="HF70" s="380" t="str">
        <f t="shared" si="62"/>
        <v/>
      </c>
      <c r="HG70" s="576" t="str">
        <f>IF($B70="","",_xlfn.XLOOKUP($B70,光・視環境!$S$2:$S$113,光・視環境!$Y$2:$Y$113,,0,1))</f>
        <v/>
      </c>
      <c r="HH70" s="362" t="str">
        <f t="shared" si="63"/>
        <v/>
      </c>
      <c r="HI70" s="384" t="str">
        <f t="shared" si="64"/>
        <v/>
      </c>
      <c r="HJ70" s="384" t="str">
        <f t="shared" si="65"/>
        <v/>
      </c>
      <c r="HK70" s="384" t="str">
        <f t="shared" si="66"/>
        <v/>
      </c>
      <c r="HL70" s="384" t="str">
        <f t="shared" si="67"/>
        <v/>
      </c>
      <c r="HM70" s="384" t="str">
        <f t="shared" si="68"/>
        <v/>
      </c>
      <c r="HN70" s="384" t="str">
        <f t="shared" si="69"/>
        <v/>
      </c>
      <c r="HO70" s="384" t="str">
        <f t="shared" si="70"/>
        <v/>
      </c>
      <c r="HP70" s="384" t="str">
        <f t="shared" si="71"/>
        <v/>
      </c>
      <c r="HQ70" s="384" t="str">
        <f t="shared" si="72"/>
        <v/>
      </c>
      <c r="HR70" s="384" t="str">
        <f t="shared" si="73"/>
        <v/>
      </c>
      <c r="HS70" s="384" t="str">
        <f t="shared" si="74"/>
        <v/>
      </c>
      <c r="HT70" s="384" t="str">
        <f t="shared" si="75"/>
        <v/>
      </c>
      <c r="HU70" s="352" t="str">
        <f t="shared" si="76"/>
        <v/>
      </c>
      <c r="HV70" s="384" t="str">
        <f t="shared" si="77"/>
        <v/>
      </c>
      <c r="HW70" s="384" t="str">
        <f t="shared" si="78"/>
        <v/>
      </c>
      <c r="HX70" s="384" t="str">
        <f t="shared" si="79"/>
        <v/>
      </c>
      <c r="HY70" s="384" t="str">
        <f t="shared" si="80"/>
        <v/>
      </c>
      <c r="HZ70" s="352" t="str">
        <f t="shared" si="81"/>
        <v/>
      </c>
      <c r="IA70" s="365" t="str">
        <f t="shared" si="82"/>
        <v/>
      </c>
      <c r="IB70" s="386" t="str">
        <f t="shared" si="83"/>
        <v/>
      </c>
      <c r="IC70" s="380" t="str">
        <f t="shared" si="84"/>
        <v/>
      </c>
      <c r="ID70" s="387" t="str">
        <f t="shared" si="85"/>
        <v/>
      </c>
      <c r="IE70" s="378" t="str">
        <f t="shared" si="86"/>
        <v/>
      </c>
      <c r="IF70" s="381" t="str">
        <f t="shared" si="87"/>
        <v/>
      </c>
      <c r="IG70" s="381" t="str">
        <f t="shared" si="88"/>
        <v/>
      </c>
      <c r="IH70" s="388" t="str">
        <f t="shared" si="89"/>
        <v/>
      </c>
    </row>
    <row r="71" spans="1:242" ht="23.1" customHeight="1">
      <c r="A71" s="351">
        <f t="shared" si="0"/>
        <v>37</v>
      </c>
      <c r="B71" s="1362"/>
      <c r="C71" s="1363"/>
      <c r="D71" s="1364" t="str">
        <f t="shared" si="58"/>
        <v/>
      </c>
      <c r="E71" s="1365"/>
      <c r="F71" s="1362"/>
      <c r="G71" s="1363"/>
      <c r="H71" s="1362"/>
      <c r="I71" s="1363"/>
      <c r="J71" s="1366"/>
      <c r="K71" s="1367"/>
      <c r="L71" s="1367"/>
      <c r="M71" s="1367"/>
      <c r="N71" s="1367"/>
      <c r="O71" s="1367"/>
      <c r="P71" s="1368" t="str">
        <f t="shared" si="59"/>
        <v/>
      </c>
      <c r="Q71" s="1368"/>
      <c r="R71" s="352"/>
      <c r="S71" s="352"/>
      <c r="T71" s="352"/>
      <c r="U71" s="352"/>
      <c r="V71" s="1369"/>
      <c r="W71" s="1369"/>
      <c r="X71" s="1370"/>
      <c r="Y71" s="375"/>
      <c r="Z71" s="372"/>
      <c r="AA71" s="363" t="s">
        <v>71</v>
      </c>
      <c r="AB71" s="1371"/>
      <c r="AC71" s="1372"/>
      <c r="AD71" s="1372"/>
      <c r="AE71" s="1372"/>
      <c r="AF71" s="1373"/>
      <c r="AG71" s="1371"/>
      <c r="AH71" s="1372"/>
      <c r="AI71" s="1373"/>
      <c r="AJ71" s="363"/>
      <c r="AK71" s="363" t="s">
        <v>71</v>
      </c>
      <c r="AL71" s="363" t="s">
        <v>71</v>
      </c>
      <c r="AM71" s="363" t="s">
        <v>71</v>
      </c>
      <c r="AN71" s="363" t="s">
        <v>71</v>
      </c>
      <c r="AO71" s="1374"/>
      <c r="AP71" s="1374"/>
      <c r="AQ71" s="363"/>
      <c r="AR71" s="1374"/>
      <c r="AS71" s="1374"/>
      <c r="AT71" s="385"/>
      <c r="AU71" s="364"/>
      <c r="AV71" s="363" t="s">
        <v>71</v>
      </c>
      <c r="AW71" s="363"/>
      <c r="AX71" s="480" t="str">
        <f t="shared" si="48"/>
        <v/>
      </c>
      <c r="AY71" s="1375" t="str">
        <f>IF('躯体天井高(住戸別)'!M42="","",'躯体天井高(住戸別)'!M42)</f>
        <v/>
      </c>
      <c r="AZ71" s="1376"/>
      <c r="BA71" s="1377" t="str">
        <f>IF('躯体天井高(住戸別)'!U112="","",'躯体天井高(住戸別)'!U112)</f>
        <v/>
      </c>
      <c r="BB71" s="1378"/>
      <c r="BC71" s="1379"/>
      <c r="BD71" s="1380" t="str">
        <f>IF('躯体天井高(住戸別)'!T112="","",'躯体天井高(住戸別)'!T112)</f>
        <v/>
      </c>
      <c r="BE71" s="1381"/>
      <c r="BF71" s="363"/>
      <c r="BG71" s="480" t="str">
        <f>IF('躯体天井高(住戸別)'!Y42="","",'躯体天井高(住戸別)'!Y42)</f>
        <v/>
      </c>
      <c r="BH71" s="1375" t="str">
        <f>IF('躯体天井高(住戸別)'!AG42="","",'躯体天井高(住戸別)'!AG42)</f>
        <v/>
      </c>
      <c r="BI71" s="1376"/>
      <c r="BJ71" s="1377" t="str">
        <f>IF('躯体天井高(住戸別)'!AO42="","",'躯体天井高(住戸別)'!AO42)</f>
        <v/>
      </c>
      <c r="BK71" s="1378"/>
      <c r="BL71" s="1379"/>
      <c r="BM71" s="1380" t="str">
        <f>IF('躯体天井高(住戸別)'!AN42="","",'躯体天井高(住戸別)'!AN42)</f>
        <v/>
      </c>
      <c r="BN71" s="1381"/>
      <c r="BO71" s="1380" t="str" cm="1">
        <f t="array" ref="BO71">IF(AY71="","",_xlfn.IFS(AND('躯体天井高(住戸別)'!V112="□",'躯体天井高(住戸別)'!W112="□"),"なし",AND('躯体天井高(住戸別)'!W112="■",'躯体天井高(住戸別)'!V112="□"),"柱",AND('躯体天井高(住戸別)'!V112="■",'躯体天井高(住戸別)'!W112="□"),"壁",AND('躯体天井高(住戸別)'!V112="■",'躯体天井高(住戸別)'!W112="■"),"壁柱"))</f>
        <v/>
      </c>
      <c r="BP71" s="1385"/>
      <c r="BQ71" s="1350"/>
      <c r="BR71" s="1351"/>
      <c r="BS71" s="1351"/>
      <c r="BT71" s="1351"/>
      <c r="BU71" s="397"/>
      <c r="BV71" s="398"/>
      <c r="BW71" s="382"/>
      <c r="BX71" s="363"/>
      <c r="BY71" s="1352"/>
      <c r="BZ71" s="1353"/>
      <c r="CA71" s="1352"/>
      <c r="CB71" s="1353"/>
      <c r="CC71" s="382"/>
      <c r="CD71" s="363"/>
      <c r="CE71" s="1354"/>
      <c r="CF71" s="1355"/>
      <c r="CG71" s="1356"/>
      <c r="CH71" s="1361"/>
      <c r="CI71" s="1360"/>
      <c r="CJ71" s="1355"/>
      <c r="CK71" s="1360"/>
      <c r="CL71" s="363" t="s">
        <v>71</v>
      </c>
      <c r="CM71" s="363" t="s">
        <v>71</v>
      </c>
      <c r="CN71" s="363" t="s">
        <v>71</v>
      </c>
      <c r="CO71" s="363"/>
      <c r="CP71" s="363"/>
      <c r="CQ71" s="363" t="s">
        <v>71</v>
      </c>
      <c r="CR71" s="363" t="s">
        <v>71</v>
      </c>
      <c r="CS71" s="1357"/>
      <c r="CT71" s="1358"/>
      <c r="CU71" s="1359"/>
      <c r="CV71" s="363" t="s">
        <v>71</v>
      </c>
      <c r="CW71" s="363" t="s">
        <v>71</v>
      </c>
      <c r="CX71" s="363" t="s">
        <v>71</v>
      </c>
      <c r="CY71" s="363" t="s">
        <v>71</v>
      </c>
      <c r="CZ71" s="363" t="s">
        <v>71</v>
      </c>
      <c r="DA71" s="363" t="s">
        <v>71</v>
      </c>
      <c r="DB71" s="363" t="s">
        <v>71</v>
      </c>
      <c r="DC71" s="363" t="s">
        <v>71</v>
      </c>
      <c r="DD71" s="363" t="s">
        <v>71</v>
      </c>
      <c r="DE71" s="363" t="s">
        <v>71</v>
      </c>
      <c r="DF71" s="363" t="s">
        <v>71</v>
      </c>
      <c r="DG71" s="363" t="s">
        <v>71</v>
      </c>
      <c r="DH71" s="575" t="str">
        <f>IF($B71="","",_xlfn.XLOOKUP($B71,光・視環境!$S$2:$S$113,光・視環境!$Y$2:$Y$113,"",0,1))</f>
        <v/>
      </c>
      <c r="DI71" s="576" t="str">
        <f>IF($B71="","",_xlfn.XLOOKUP($B71,光・視環境!$S$2:$S$113,光・視環境!$T$2:$T$113,"",0,1))</f>
        <v/>
      </c>
      <c r="DJ71" s="576" t="str">
        <f>IF($B71="","",_xlfn.XLOOKUP($B71,光・視環境!$S$2:$S$113,光・視環境!$U$2:$U$113,"",0,1))</f>
        <v/>
      </c>
      <c r="DK71" s="576" t="str">
        <f>IF($B71="","",_xlfn.XLOOKUP($B71,光・視環境!$S$2:$S$113,光・視環境!$V$2:$V$113,"",0,1))</f>
        <v/>
      </c>
      <c r="DL71" s="576" t="str">
        <f>IF($B71="","",_xlfn.XLOOKUP($B71,光・視環境!$S$2:$S$113,光・視環境!$W$2:$W$113,"",0,1))</f>
        <v/>
      </c>
      <c r="DM71" s="577" t="str">
        <f>IF($B71="","",_xlfn.XLOOKUP($B71,光・視環境!$S$2:$S$113,光・視環境!$X$2:$X$113,"",0,1))</f>
        <v/>
      </c>
      <c r="DN71" s="1382"/>
      <c r="DO71" s="1383"/>
      <c r="DP71" s="1383"/>
      <c r="DQ71" s="1384"/>
      <c r="DR71" s="372"/>
      <c r="DS71" s="372"/>
      <c r="DT71" s="372"/>
      <c r="DU71" s="372"/>
      <c r="DV71" s="372"/>
      <c r="DW71" s="372"/>
      <c r="DX71" s="372"/>
      <c r="DY71" s="372"/>
      <c r="DZ71" s="1382"/>
      <c r="EA71" s="1383"/>
      <c r="EB71" s="1383"/>
      <c r="EC71" s="1384"/>
      <c r="ED71" s="372"/>
      <c r="EE71" s="372"/>
      <c r="EF71" s="372"/>
      <c r="EG71" s="372"/>
      <c r="EH71" s="372"/>
      <c r="EI71" s="372"/>
      <c r="EJ71" s="372"/>
      <c r="EK71" s="372"/>
      <c r="EL71" s="372"/>
      <c r="EM71" s="372"/>
      <c r="EN71" s="372"/>
      <c r="EO71" s="372"/>
      <c r="EP71" s="372"/>
      <c r="EQ71" s="375"/>
      <c r="ER71" s="372"/>
      <c r="ES71" s="364" t="s">
        <v>71</v>
      </c>
      <c r="ET71" s="372"/>
      <c r="EU71" s="481" t="str">
        <f t="shared" si="90"/>
        <v/>
      </c>
      <c r="EV71" s="1357"/>
      <c r="EW71" s="1359"/>
      <c r="EX71" s="1357"/>
      <c r="EY71" s="1359"/>
      <c r="EZ71" s="1357"/>
      <c r="FA71" s="1359"/>
      <c r="FB71" s="1357"/>
      <c r="FC71" s="1359"/>
      <c r="FD71" s="364" t="s">
        <v>71</v>
      </c>
      <c r="FE71" s="372"/>
      <c r="FF71" s="481" t="str">
        <f t="shared" si="91"/>
        <v/>
      </c>
      <c r="FG71" s="1357"/>
      <c r="FH71" s="1359"/>
      <c r="FI71" s="1357"/>
      <c r="FJ71" s="1359"/>
      <c r="FK71" s="1357"/>
      <c r="FL71" s="1359"/>
      <c r="FM71" s="1357"/>
      <c r="FN71" s="1359"/>
      <c r="FO71" s="364" t="s">
        <v>71</v>
      </c>
      <c r="FP71" s="372"/>
      <c r="FQ71" s="481" t="str">
        <f t="shared" si="92"/>
        <v/>
      </c>
      <c r="FR71" s="1357"/>
      <c r="FS71" s="1359"/>
      <c r="FT71" s="1357"/>
      <c r="FU71" s="1359"/>
      <c r="FV71" s="1357"/>
      <c r="FW71" s="1359"/>
      <c r="FX71" s="1357"/>
      <c r="FY71" s="1359"/>
      <c r="FZ71" s="364" t="s">
        <v>71</v>
      </c>
      <c r="GA71" s="372"/>
      <c r="GB71" s="481" t="str">
        <f t="shared" si="93"/>
        <v/>
      </c>
      <c r="GC71" s="1357"/>
      <c r="GD71" s="1359"/>
      <c r="GE71" s="1357"/>
      <c r="GF71" s="1359"/>
      <c r="GG71" s="1357"/>
      <c r="GH71" s="1359"/>
      <c r="GI71" s="1357"/>
      <c r="GJ71" s="1359"/>
      <c r="GU71" s="374" t="str">
        <f t="shared" si="96"/>
        <v/>
      </c>
      <c r="GV71" s="386" t="str">
        <f t="shared" si="99"/>
        <v/>
      </c>
      <c r="GW71" s="377" t="str">
        <f t="shared" si="56"/>
        <v/>
      </c>
      <c r="GX71" s="378" t="str">
        <f t="shared" si="100"/>
        <v/>
      </c>
      <c r="GY71" s="379" t="str">
        <f t="shared" si="97"/>
        <v/>
      </c>
      <c r="GZ71" s="380">
        <v>1</v>
      </c>
      <c r="HA71" s="376" t="str">
        <f t="shared" si="98"/>
        <v/>
      </c>
      <c r="HB71" s="380" t="str">
        <f t="shared" si="94"/>
        <v/>
      </c>
      <c r="HC71" s="381" t="str">
        <f t="shared" si="95"/>
        <v/>
      </c>
      <c r="HD71" s="383" t="str">
        <f t="shared" si="60"/>
        <v/>
      </c>
      <c r="HE71" s="381" t="str">
        <f t="shared" si="61"/>
        <v/>
      </c>
      <c r="HF71" s="380" t="str">
        <f t="shared" si="62"/>
        <v/>
      </c>
      <c r="HG71" s="576" t="str">
        <f>IF($B71="","",_xlfn.XLOOKUP($B71,光・視環境!$S$2:$S$113,光・視環境!$Y$2:$Y$113,,0,1))</f>
        <v/>
      </c>
      <c r="HH71" s="362" t="str">
        <f t="shared" si="63"/>
        <v/>
      </c>
      <c r="HI71" s="384" t="str">
        <f t="shared" si="64"/>
        <v/>
      </c>
      <c r="HJ71" s="384" t="str">
        <f t="shared" si="65"/>
        <v/>
      </c>
      <c r="HK71" s="384" t="str">
        <f t="shared" si="66"/>
        <v/>
      </c>
      <c r="HL71" s="384" t="str">
        <f t="shared" si="67"/>
        <v/>
      </c>
      <c r="HM71" s="384" t="str">
        <f t="shared" si="68"/>
        <v/>
      </c>
      <c r="HN71" s="384" t="str">
        <f t="shared" si="69"/>
        <v/>
      </c>
      <c r="HO71" s="384" t="str">
        <f t="shared" si="70"/>
        <v/>
      </c>
      <c r="HP71" s="384" t="str">
        <f t="shared" si="71"/>
        <v/>
      </c>
      <c r="HQ71" s="384" t="str">
        <f t="shared" si="72"/>
        <v/>
      </c>
      <c r="HR71" s="384" t="str">
        <f t="shared" si="73"/>
        <v/>
      </c>
      <c r="HS71" s="384" t="str">
        <f t="shared" si="74"/>
        <v/>
      </c>
      <c r="HT71" s="384" t="str">
        <f t="shared" si="75"/>
        <v/>
      </c>
      <c r="HU71" s="352" t="str">
        <f t="shared" si="76"/>
        <v/>
      </c>
      <c r="HV71" s="384" t="str">
        <f t="shared" si="77"/>
        <v/>
      </c>
      <c r="HW71" s="384" t="str">
        <f t="shared" si="78"/>
        <v/>
      </c>
      <c r="HX71" s="384" t="str">
        <f t="shared" si="79"/>
        <v/>
      </c>
      <c r="HY71" s="384" t="str">
        <f t="shared" si="80"/>
        <v/>
      </c>
      <c r="HZ71" s="352" t="str">
        <f t="shared" si="81"/>
        <v/>
      </c>
      <c r="IA71" s="365" t="str">
        <f t="shared" si="82"/>
        <v/>
      </c>
      <c r="IB71" s="386" t="str">
        <f t="shared" si="83"/>
        <v/>
      </c>
      <c r="IC71" s="380" t="str">
        <f t="shared" si="84"/>
        <v/>
      </c>
      <c r="ID71" s="387" t="str">
        <f t="shared" si="85"/>
        <v/>
      </c>
      <c r="IE71" s="378" t="str">
        <f t="shared" si="86"/>
        <v/>
      </c>
      <c r="IF71" s="381" t="str">
        <f t="shared" si="87"/>
        <v/>
      </c>
      <c r="IG71" s="381" t="str">
        <f t="shared" si="88"/>
        <v/>
      </c>
      <c r="IH71" s="388" t="str">
        <f t="shared" si="89"/>
        <v/>
      </c>
    </row>
    <row r="72" spans="1:242" ht="23.1" customHeight="1">
      <c r="A72" s="351">
        <f t="shared" si="0"/>
        <v>38</v>
      </c>
      <c r="B72" s="1362"/>
      <c r="C72" s="1363"/>
      <c r="D72" s="1364" t="str">
        <f t="shared" si="58"/>
        <v/>
      </c>
      <c r="E72" s="1365"/>
      <c r="F72" s="1362"/>
      <c r="G72" s="1363"/>
      <c r="H72" s="1362"/>
      <c r="I72" s="1363"/>
      <c r="J72" s="1366"/>
      <c r="K72" s="1367"/>
      <c r="L72" s="1367"/>
      <c r="M72" s="1367"/>
      <c r="N72" s="1367"/>
      <c r="O72" s="1367"/>
      <c r="P72" s="1368" t="str">
        <f t="shared" si="59"/>
        <v/>
      </c>
      <c r="Q72" s="1368"/>
      <c r="R72" s="352"/>
      <c r="S72" s="352"/>
      <c r="T72" s="352"/>
      <c r="U72" s="352"/>
      <c r="V72" s="1369"/>
      <c r="W72" s="1369"/>
      <c r="X72" s="1370"/>
      <c r="Y72" s="375"/>
      <c r="Z72" s="372"/>
      <c r="AA72" s="363" t="s">
        <v>71</v>
      </c>
      <c r="AB72" s="1371"/>
      <c r="AC72" s="1372"/>
      <c r="AD72" s="1372"/>
      <c r="AE72" s="1372"/>
      <c r="AF72" s="1373"/>
      <c r="AG72" s="1371"/>
      <c r="AH72" s="1372"/>
      <c r="AI72" s="1373"/>
      <c r="AJ72" s="363"/>
      <c r="AK72" s="363" t="s">
        <v>71</v>
      </c>
      <c r="AL72" s="363" t="s">
        <v>71</v>
      </c>
      <c r="AM72" s="363" t="s">
        <v>71</v>
      </c>
      <c r="AN72" s="363" t="s">
        <v>71</v>
      </c>
      <c r="AO72" s="1374"/>
      <c r="AP72" s="1374"/>
      <c r="AQ72" s="363"/>
      <c r="AR72" s="1374"/>
      <c r="AS72" s="1374"/>
      <c r="AT72" s="385"/>
      <c r="AU72" s="364"/>
      <c r="AV72" s="363" t="s">
        <v>71</v>
      </c>
      <c r="AW72" s="363"/>
      <c r="AX72" s="480" t="str">
        <f t="shared" si="48"/>
        <v/>
      </c>
      <c r="AY72" s="1375" t="str">
        <f>IF('躯体天井高(住戸別)'!M43="","",'躯体天井高(住戸別)'!M43)</f>
        <v/>
      </c>
      <c r="AZ72" s="1376"/>
      <c r="BA72" s="1377" t="str">
        <f>IF('躯体天井高(住戸別)'!U113="","",'躯体天井高(住戸別)'!U113)</f>
        <v/>
      </c>
      <c r="BB72" s="1378"/>
      <c r="BC72" s="1379"/>
      <c r="BD72" s="1380" t="str">
        <f>IF('躯体天井高(住戸別)'!T113="","",'躯体天井高(住戸別)'!T113)</f>
        <v/>
      </c>
      <c r="BE72" s="1381"/>
      <c r="BF72" s="363"/>
      <c r="BG72" s="480" t="str">
        <f>IF('躯体天井高(住戸別)'!Y43="","",'躯体天井高(住戸別)'!Y43)</f>
        <v/>
      </c>
      <c r="BH72" s="1375" t="str">
        <f>IF('躯体天井高(住戸別)'!AG43="","",'躯体天井高(住戸別)'!AG43)</f>
        <v/>
      </c>
      <c r="BI72" s="1376"/>
      <c r="BJ72" s="1377" t="str">
        <f>IF('躯体天井高(住戸別)'!AO43="","",'躯体天井高(住戸別)'!AO43)</f>
        <v/>
      </c>
      <c r="BK72" s="1378"/>
      <c r="BL72" s="1379"/>
      <c r="BM72" s="1380" t="str">
        <f>IF('躯体天井高(住戸別)'!AN43="","",'躯体天井高(住戸別)'!AN43)</f>
        <v/>
      </c>
      <c r="BN72" s="1381"/>
      <c r="BO72" s="1380" t="str" cm="1">
        <f t="array" ref="BO72">IF(AY72="","",_xlfn.IFS(AND('躯体天井高(住戸別)'!V113="□",'躯体天井高(住戸別)'!W113="□"),"なし",AND('躯体天井高(住戸別)'!W113="■",'躯体天井高(住戸別)'!V113="□"),"柱",AND('躯体天井高(住戸別)'!V113="■",'躯体天井高(住戸別)'!W113="□"),"壁",AND('躯体天井高(住戸別)'!V113="■",'躯体天井高(住戸別)'!W113="■"),"壁柱"))</f>
        <v/>
      </c>
      <c r="BP72" s="1385"/>
      <c r="BQ72" s="1350"/>
      <c r="BR72" s="1351"/>
      <c r="BS72" s="1351"/>
      <c r="BT72" s="1351"/>
      <c r="BU72" s="397"/>
      <c r="BV72" s="398"/>
      <c r="BW72" s="382"/>
      <c r="BX72" s="363"/>
      <c r="BY72" s="1352"/>
      <c r="BZ72" s="1353"/>
      <c r="CA72" s="1352"/>
      <c r="CB72" s="1353"/>
      <c r="CC72" s="382"/>
      <c r="CD72" s="363"/>
      <c r="CE72" s="1354"/>
      <c r="CF72" s="1355"/>
      <c r="CG72" s="1356"/>
      <c r="CH72" s="1361"/>
      <c r="CI72" s="1360"/>
      <c r="CJ72" s="1355"/>
      <c r="CK72" s="1360"/>
      <c r="CL72" s="363" t="s">
        <v>71</v>
      </c>
      <c r="CM72" s="363" t="s">
        <v>71</v>
      </c>
      <c r="CN72" s="363" t="s">
        <v>71</v>
      </c>
      <c r="CO72" s="363"/>
      <c r="CP72" s="363"/>
      <c r="CQ72" s="363" t="s">
        <v>71</v>
      </c>
      <c r="CR72" s="363" t="s">
        <v>71</v>
      </c>
      <c r="CS72" s="1357"/>
      <c r="CT72" s="1358"/>
      <c r="CU72" s="1359"/>
      <c r="CV72" s="363" t="s">
        <v>71</v>
      </c>
      <c r="CW72" s="363" t="s">
        <v>71</v>
      </c>
      <c r="CX72" s="363" t="s">
        <v>71</v>
      </c>
      <c r="CY72" s="363" t="s">
        <v>71</v>
      </c>
      <c r="CZ72" s="363" t="s">
        <v>71</v>
      </c>
      <c r="DA72" s="363" t="s">
        <v>71</v>
      </c>
      <c r="DB72" s="363" t="s">
        <v>71</v>
      </c>
      <c r="DC72" s="363" t="s">
        <v>71</v>
      </c>
      <c r="DD72" s="363" t="s">
        <v>71</v>
      </c>
      <c r="DE72" s="363" t="s">
        <v>71</v>
      </c>
      <c r="DF72" s="363" t="s">
        <v>71</v>
      </c>
      <c r="DG72" s="363" t="s">
        <v>71</v>
      </c>
      <c r="DH72" s="575" t="str">
        <f>IF($B72="","",_xlfn.XLOOKUP($B72,光・視環境!$S$2:$S$113,光・視環境!$Y$2:$Y$113,"",0,1))</f>
        <v/>
      </c>
      <c r="DI72" s="576" t="str">
        <f>IF($B72="","",_xlfn.XLOOKUP($B72,光・視環境!$S$2:$S$113,光・視環境!$T$2:$T$113,"",0,1))</f>
        <v/>
      </c>
      <c r="DJ72" s="576" t="str">
        <f>IF($B72="","",_xlfn.XLOOKUP($B72,光・視環境!$S$2:$S$113,光・視環境!$U$2:$U$113,"",0,1))</f>
        <v/>
      </c>
      <c r="DK72" s="576" t="str">
        <f>IF($B72="","",_xlfn.XLOOKUP($B72,光・視環境!$S$2:$S$113,光・視環境!$V$2:$V$113,"",0,1))</f>
        <v/>
      </c>
      <c r="DL72" s="576" t="str">
        <f>IF($B72="","",_xlfn.XLOOKUP($B72,光・視環境!$S$2:$S$113,光・視環境!$W$2:$W$113,"",0,1))</f>
        <v/>
      </c>
      <c r="DM72" s="577" t="str">
        <f>IF($B72="","",_xlfn.XLOOKUP($B72,光・視環境!$S$2:$S$113,光・視環境!$X$2:$X$113,"",0,1))</f>
        <v/>
      </c>
      <c r="DN72" s="1382"/>
      <c r="DO72" s="1383"/>
      <c r="DP72" s="1383"/>
      <c r="DQ72" s="1384"/>
      <c r="DR72" s="372"/>
      <c r="DS72" s="372"/>
      <c r="DT72" s="372"/>
      <c r="DU72" s="372"/>
      <c r="DV72" s="372"/>
      <c r="DW72" s="372"/>
      <c r="DX72" s="372"/>
      <c r="DY72" s="372"/>
      <c r="DZ72" s="1382"/>
      <c r="EA72" s="1383"/>
      <c r="EB72" s="1383"/>
      <c r="EC72" s="1384"/>
      <c r="ED72" s="372"/>
      <c r="EE72" s="372"/>
      <c r="EF72" s="372"/>
      <c r="EG72" s="372"/>
      <c r="EH72" s="372"/>
      <c r="EI72" s="372"/>
      <c r="EJ72" s="372"/>
      <c r="EK72" s="372"/>
      <c r="EL72" s="372"/>
      <c r="EM72" s="372"/>
      <c r="EN72" s="372"/>
      <c r="EO72" s="372"/>
      <c r="EP72" s="372"/>
      <c r="EQ72" s="375"/>
      <c r="ER72" s="372"/>
      <c r="ES72" s="364" t="s">
        <v>71</v>
      </c>
      <c r="ET72" s="372"/>
      <c r="EU72" s="481" t="str">
        <f t="shared" si="90"/>
        <v/>
      </c>
      <c r="EV72" s="1357"/>
      <c r="EW72" s="1359"/>
      <c r="EX72" s="1357"/>
      <c r="EY72" s="1359"/>
      <c r="EZ72" s="1357"/>
      <c r="FA72" s="1359"/>
      <c r="FB72" s="1357"/>
      <c r="FC72" s="1359"/>
      <c r="FD72" s="364" t="s">
        <v>71</v>
      </c>
      <c r="FE72" s="372"/>
      <c r="FF72" s="481" t="str">
        <f t="shared" si="91"/>
        <v/>
      </c>
      <c r="FG72" s="1357"/>
      <c r="FH72" s="1359"/>
      <c r="FI72" s="1357"/>
      <c r="FJ72" s="1359"/>
      <c r="FK72" s="1357"/>
      <c r="FL72" s="1359"/>
      <c r="FM72" s="1357"/>
      <c r="FN72" s="1359"/>
      <c r="FO72" s="364" t="s">
        <v>71</v>
      </c>
      <c r="FP72" s="372"/>
      <c r="FQ72" s="481" t="str">
        <f t="shared" si="92"/>
        <v/>
      </c>
      <c r="FR72" s="1357"/>
      <c r="FS72" s="1359"/>
      <c r="FT72" s="1357"/>
      <c r="FU72" s="1359"/>
      <c r="FV72" s="1357"/>
      <c r="FW72" s="1359"/>
      <c r="FX72" s="1357"/>
      <c r="FY72" s="1359"/>
      <c r="FZ72" s="364" t="s">
        <v>71</v>
      </c>
      <c r="GA72" s="372"/>
      <c r="GB72" s="481" t="str">
        <f t="shared" si="93"/>
        <v/>
      </c>
      <c r="GC72" s="1357"/>
      <c r="GD72" s="1359"/>
      <c r="GE72" s="1357"/>
      <c r="GF72" s="1359"/>
      <c r="GG72" s="1357"/>
      <c r="GH72" s="1359"/>
      <c r="GI72" s="1357"/>
      <c r="GJ72" s="1359"/>
      <c r="GU72" s="374" t="str">
        <f t="shared" si="96"/>
        <v/>
      </c>
      <c r="GV72" s="386" t="str">
        <f t="shared" si="99"/>
        <v/>
      </c>
      <c r="GW72" s="377" t="str">
        <f t="shared" si="56"/>
        <v/>
      </c>
      <c r="GX72" s="378" t="str">
        <f t="shared" si="100"/>
        <v/>
      </c>
      <c r="GY72" s="379" t="str">
        <f t="shared" si="97"/>
        <v/>
      </c>
      <c r="GZ72" s="380">
        <v>1</v>
      </c>
      <c r="HA72" s="376" t="str">
        <f t="shared" si="98"/>
        <v/>
      </c>
      <c r="HB72" s="380" t="str">
        <f t="shared" si="94"/>
        <v/>
      </c>
      <c r="HC72" s="381" t="str">
        <f t="shared" si="95"/>
        <v/>
      </c>
      <c r="HD72" s="383" t="str">
        <f t="shared" si="60"/>
        <v/>
      </c>
      <c r="HE72" s="381" t="str">
        <f t="shared" si="61"/>
        <v/>
      </c>
      <c r="HF72" s="380" t="str">
        <f t="shared" si="62"/>
        <v/>
      </c>
      <c r="HG72" s="576" t="str">
        <f>IF($B72="","",_xlfn.XLOOKUP($B72,光・視環境!$S$2:$S$113,光・視環境!$Y$2:$Y$113,,0,1))</f>
        <v/>
      </c>
      <c r="HH72" s="362" t="str">
        <f t="shared" si="63"/>
        <v/>
      </c>
      <c r="HI72" s="384" t="str">
        <f t="shared" si="64"/>
        <v/>
      </c>
      <c r="HJ72" s="384" t="str">
        <f t="shared" si="65"/>
        <v/>
      </c>
      <c r="HK72" s="384" t="str">
        <f t="shared" si="66"/>
        <v/>
      </c>
      <c r="HL72" s="384" t="str">
        <f t="shared" si="67"/>
        <v/>
      </c>
      <c r="HM72" s="384" t="str">
        <f t="shared" si="68"/>
        <v/>
      </c>
      <c r="HN72" s="384" t="str">
        <f t="shared" si="69"/>
        <v/>
      </c>
      <c r="HO72" s="384" t="str">
        <f t="shared" si="70"/>
        <v/>
      </c>
      <c r="HP72" s="384" t="str">
        <f t="shared" si="71"/>
        <v/>
      </c>
      <c r="HQ72" s="384" t="str">
        <f t="shared" si="72"/>
        <v/>
      </c>
      <c r="HR72" s="384" t="str">
        <f t="shared" si="73"/>
        <v/>
      </c>
      <c r="HS72" s="384" t="str">
        <f t="shared" si="74"/>
        <v/>
      </c>
      <c r="HT72" s="384" t="str">
        <f t="shared" si="75"/>
        <v/>
      </c>
      <c r="HU72" s="352" t="str">
        <f t="shared" si="76"/>
        <v/>
      </c>
      <c r="HV72" s="384" t="str">
        <f t="shared" si="77"/>
        <v/>
      </c>
      <c r="HW72" s="384" t="str">
        <f t="shared" si="78"/>
        <v/>
      </c>
      <c r="HX72" s="384" t="str">
        <f t="shared" si="79"/>
        <v/>
      </c>
      <c r="HY72" s="384" t="str">
        <f t="shared" si="80"/>
        <v/>
      </c>
      <c r="HZ72" s="352" t="str">
        <f t="shared" si="81"/>
        <v/>
      </c>
      <c r="IA72" s="365" t="str">
        <f t="shared" si="82"/>
        <v/>
      </c>
      <c r="IB72" s="386" t="str">
        <f t="shared" si="83"/>
        <v/>
      </c>
      <c r="IC72" s="380" t="str">
        <f t="shared" si="84"/>
        <v/>
      </c>
      <c r="ID72" s="387" t="str">
        <f t="shared" si="85"/>
        <v/>
      </c>
      <c r="IE72" s="378" t="str">
        <f t="shared" si="86"/>
        <v/>
      </c>
      <c r="IF72" s="381" t="str">
        <f t="shared" si="87"/>
        <v/>
      </c>
      <c r="IG72" s="381" t="str">
        <f t="shared" si="88"/>
        <v/>
      </c>
      <c r="IH72" s="388" t="str">
        <f t="shared" si="89"/>
        <v/>
      </c>
    </row>
    <row r="73" spans="1:242" ht="23.1" customHeight="1">
      <c r="A73" s="351">
        <f t="shared" si="0"/>
        <v>39</v>
      </c>
      <c r="B73" s="1362"/>
      <c r="C73" s="1363"/>
      <c r="D73" s="1364" t="str">
        <f t="shared" si="58"/>
        <v/>
      </c>
      <c r="E73" s="1365"/>
      <c r="F73" s="1362"/>
      <c r="G73" s="1363"/>
      <c r="H73" s="1362"/>
      <c r="I73" s="1363"/>
      <c r="J73" s="1366"/>
      <c r="K73" s="1367"/>
      <c r="L73" s="1367"/>
      <c r="M73" s="1367"/>
      <c r="N73" s="1367"/>
      <c r="O73" s="1367"/>
      <c r="P73" s="1368" t="str">
        <f t="shared" si="59"/>
        <v/>
      </c>
      <c r="Q73" s="1368"/>
      <c r="R73" s="352"/>
      <c r="S73" s="352"/>
      <c r="T73" s="352"/>
      <c r="U73" s="352"/>
      <c r="V73" s="1369"/>
      <c r="W73" s="1369"/>
      <c r="X73" s="1370"/>
      <c r="Y73" s="375"/>
      <c r="Z73" s="372"/>
      <c r="AA73" s="363" t="s">
        <v>71</v>
      </c>
      <c r="AB73" s="1371"/>
      <c r="AC73" s="1372"/>
      <c r="AD73" s="1372"/>
      <c r="AE73" s="1372"/>
      <c r="AF73" s="1373"/>
      <c r="AG73" s="1371"/>
      <c r="AH73" s="1372"/>
      <c r="AI73" s="1373"/>
      <c r="AJ73" s="363"/>
      <c r="AK73" s="363" t="s">
        <v>71</v>
      </c>
      <c r="AL73" s="363" t="s">
        <v>71</v>
      </c>
      <c r="AM73" s="363" t="s">
        <v>71</v>
      </c>
      <c r="AN73" s="363" t="s">
        <v>71</v>
      </c>
      <c r="AO73" s="1374"/>
      <c r="AP73" s="1374"/>
      <c r="AQ73" s="363"/>
      <c r="AR73" s="1374"/>
      <c r="AS73" s="1374"/>
      <c r="AT73" s="385"/>
      <c r="AU73" s="364"/>
      <c r="AV73" s="363" t="s">
        <v>71</v>
      </c>
      <c r="AW73" s="363"/>
      <c r="AX73" s="480" t="str">
        <f t="shared" si="48"/>
        <v/>
      </c>
      <c r="AY73" s="1375" t="str">
        <f>IF('躯体天井高(住戸別)'!M44="","",'躯体天井高(住戸別)'!M44)</f>
        <v/>
      </c>
      <c r="AZ73" s="1376"/>
      <c r="BA73" s="1377" t="str">
        <f>IF('躯体天井高(住戸別)'!U114="","",'躯体天井高(住戸別)'!U114)</f>
        <v/>
      </c>
      <c r="BB73" s="1378"/>
      <c r="BC73" s="1379"/>
      <c r="BD73" s="1380" t="str">
        <f>IF('躯体天井高(住戸別)'!T114="","",'躯体天井高(住戸別)'!T114)</f>
        <v/>
      </c>
      <c r="BE73" s="1381"/>
      <c r="BF73" s="363"/>
      <c r="BG73" s="480" t="str">
        <f>IF('躯体天井高(住戸別)'!Y44="","",'躯体天井高(住戸別)'!Y44)</f>
        <v/>
      </c>
      <c r="BH73" s="1375" t="str">
        <f>IF('躯体天井高(住戸別)'!AG44="","",'躯体天井高(住戸別)'!AG44)</f>
        <v/>
      </c>
      <c r="BI73" s="1376"/>
      <c r="BJ73" s="1377" t="str">
        <f>IF('躯体天井高(住戸別)'!AO44="","",'躯体天井高(住戸別)'!AO44)</f>
        <v/>
      </c>
      <c r="BK73" s="1378"/>
      <c r="BL73" s="1379"/>
      <c r="BM73" s="1380" t="str">
        <f>IF('躯体天井高(住戸別)'!AN44="","",'躯体天井高(住戸別)'!AN44)</f>
        <v/>
      </c>
      <c r="BN73" s="1381"/>
      <c r="BO73" s="1380" t="str" cm="1">
        <f t="array" ref="BO73">IF(AY73="","",_xlfn.IFS(AND('躯体天井高(住戸別)'!V114="□",'躯体天井高(住戸別)'!W114="□"),"なし",AND('躯体天井高(住戸別)'!W114="■",'躯体天井高(住戸別)'!V114="□"),"柱",AND('躯体天井高(住戸別)'!V114="■",'躯体天井高(住戸別)'!W114="□"),"壁",AND('躯体天井高(住戸別)'!V114="■",'躯体天井高(住戸別)'!W114="■"),"壁柱"))</f>
        <v/>
      </c>
      <c r="BP73" s="1385"/>
      <c r="BQ73" s="1350"/>
      <c r="BR73" s="1351"/>
      <c r="BS73" s="1351"/>
      <c r="BT73" s="1351"/>
      <c r="BU73" s="397"/>
      <c r="BV73" s="398"/>
      <c r="BW73" s="382"/>
      <c r="BX73" s="363"/>
      <c r="BY73" s="1352"/>
      <c r="BZ73" s="1353"/>
      <c r="CA73" s="1352"/>
      <c r="CB73" s="1353"/>
      <c r="CC73" s="382"/>
      <c r="CD73" s="363"/>
      <c r="CE73" s="1354"/>
      <c r="CF73" s="1355"/>
      <c r="CG73" s="1356"/>
      <c r="CH73" s="1361"/>
      <c r="CI73" s="1360"/>
      <c r="CJ73" s="1355"/>
      <c r="CK73" s="1360"/>
      <c r="CL73" s="363" t="s">
        <v>71</v>
      </c>
      <c r="CM73" s="363" t="s">
        <v>71</v>
      </c>
      <c r="CN73" s="363" t="s">
        <v>71</v>
      </c>
      <c r="CO73" s="363"/>
      <c r="CP73" s="363"/>
      <c r="CQ73" s="363" t="s">
        <v>71</v>
      </c>
      <c r="CR73" s="363" t="s">
        <v>71</v>
      </c>
      <c r="CS73" s="1357"/>
      <c r="CT73" s="1358"/>
      <c r="CU73" s="1359"/>
      <c r="CV73" s="363" t="s">
        <v>71</v>
      </c>
      <c r="CW73" s="363" t="s">
        <v>71</v>
      </c>
      <c r="CX73" s="363" t="s">
        <v>71</v>
      </c>
      <c r="CY73" s="363" t="s">
        <v>71</v>
      </c>
      <c r="CZ73" s="363" t="s">
        <v>71</v>
      </c>
      <c r="DA73" s="363" t="s">
        <v>71</v>
      </c>
      <c r="DB73" s="363" t="s">
        <v>71</v>
      </c>
      <c r="DC73" s="363" t="s">
        <v>71</v>
      </c>
      <c r="DD73" s="363" t="s">
        <v>71</v>
      </c>
      <c r="DE73" s="363" t="s">
        <v>71</v>
      </c>
      <c r="DF73" s="363" t="s">
        <v>71</v>
      </c>
      <c r="DG73" s="363" t="s">
        <v>71</v>
      </c>
      <c r="DH73" s="575" t="str">
        <f>IF($B73="","",_xlfn.XLOOKUP($B73,光・視環境!$S$2:$S$113,光・視環境!$Y$2:$Y$113,"",0,1))</f>
        <v/>
      </c>
      <c r="DI73" s="576" t="str">
        <f>IF($B73="","",_xlfn.XLOOKUP($B73,光・視環境!$S$2:$S$113,光・視環境!$T$2:$T$113,"",0,1))</f>
        <v/>
      </c>
      <c r="DJ73" s="576" t="str">
        <f>IF($B73="","",_xlfn.XLOOKUP($B73,光・視環境!$S$2:$S$113,光・視環境!$U$2:$U$113,"",0,1))</f>
        <v/>
      </c>
      <c r="DK73" s="576" t="str">
        <f>IF($B73="","",_xlfn.XLOOKUP($B73,光・視環境!$S$2:$S$113,光・視環境!$V$2:$V$113,"",0,1))</f>
        <v/>
      </c>
      <c r="DL73" s="576" t="str">
        <f>IF($B73="","",_xlfn.XLOOKUP($B73,光・視環境!$S$2:$S$113,光・視環境!$W$2:$W$113,"",0,1))</f>
        <v/>
      </c>
      <c r="DM73" s="577" t="str">
        <f>IF($B73="","",_xlfn.XLOOKUP($B73,光・視環境!$S$2:$S$113,光・視環境!$X$2:$X$113,"",0,1))</f>
        <v/>
      </c>
      <c r="DN73" s="1382"/>
      <c r="DO73" s="1383"/>
      <c r="DP73" s="1383"/>
      <c r="DQ73" s="1384"/>
      <c r="DR73" s="372"/>
      <c r="DS73" s="372"/>
      <c r="DT73" s="372"/>
      <c r="DU73" s="372"/>
      <c r="DV73" s="372"/>
      <c r="DW73" s="372"/>
      <c r="DX73" s="372"/>
      <c r="DY73" s="372"/>
      <c r="DZ73" s="1382"/>
      <c r="EA73" s="1383"/>
      <c r="EB73" s="1383"/>
      <c r="EC73" s="1384"/>
      <c r="ED73" s="372"/>
      <c r="EE73" s="372"/>
      <c r="EF73" s="372"/>
      <c r="EG73" s="372"/>
      <c r="EH73" s="372"/>
      <c r="EI73" s="372"/>
      <c r="EJ73" s="372"/>
      <c r="EK73" s="372"/>
      <c r="EL73" s="372"/>
      <c r="EM73" s="372"/>
      <c r="EN73" s="372"/>
      <c r="EO73" s="372"/>
      <c r="EP73" s="372"/>
      <c r="EQ73" s="375"/>
      <c r="ER73" s="372"/>
      <c r="ES73" s="364" t="s">
        <v>71</v>
      </c>
      <c r="ET73" s="372"/>
      <c r="EU73" s="481" t="str">
        <f t="shared" si="90"/>
        <v/>
      </c>
      <c r="EV73" s="1357"/>
      <c r="EW73" s="1359"/>
      <c r="EX73" s="1357"/>
      <c r="EY73" s="1359"/>
      <c r="EZ73" s="1357"/>
      <c r="FA73" s="1359"/>
      <c r="FB73" s="1357"/>
      <c r="FC73" s="1359"/>
      <c r="FD73" s="364" t="s">
        <v>71</v>
      </c>
      <c r="FE73" s="372"/>
      <c r="FF73" s="481" t="str">
        <f t="shared" si="91"/>
        <v/>
      </c>
      <c r="FG73" s="1357"/>
      <c r="FH73" s="1359"/>
      <c r="FI73" s="1357"/>
      <c r="FJ73" s="1359"/>
      <c r="FK73" s="1357"/>
      <c r="FL73" s="1359"/>
      <c r="FM73" s="1357"/>
      <c r="FN73" s="1359"/>
      <c r="FO73" s="364" t="s">
        <v>71</v>
      </c>
      <c r="FP73" s="372"/>
      <c r="FQ73" s="481" t="str">
        <f t="shared" si="92"/>
        <v/>
      </c>
      <c r="FR73" s="1357"/>
      <c r="FS73" s="1359"/>
      <c r="FT73" s="1357"/>
      <c r="FU73" s="1359"/>
      <c r="FV73" s="1357"/>
      <c r="FW73" s="1359"/>
      <c r="FX73" s="1357"/>
      <c r="FY73" s="1359"/>
      <c r="FZ73" s="364" t="s">
        <v>71</v>
      </c>
      <c r="GA73" s="372"/>
      <c r="GB73" s="481" t="str">
        <f t="shared" si="93"/>
        <v/>
      </c>
      <c r="GC73" s="1357"/>
      <c r="GD73" s="1359"/>
      <c r="GE73" s="1357"/>
      <c r="GF73" s="1359"/>
      <c r="GG73" s="1357"/>
      <c r="GH73" s="1359"/>
      <c r="GI73" s="1357"/>
      <c r="GJ73" s="1359"/>
      <c r="GU73" s="374" t="str">
        <f t="shared" si="96"/>
        <v/>
      </c>
      <c r="GV73" s="386" t="str">
        <f t="shared" si="99"/>
        <v/>
      </c>
      <c r="GW73" s="377" t="str">
        <f t="shared" si="56"/>
        <v/>
      </c>
      <c r="GX73" s="378" t="str">
        <f t="shared" si="100"/>
        <v/>
      </c>
      <c r="GY73" s="379" t="str">
        <f t="shared" si="97"/>
        <v/>
      </c>
      <c r="GZ73" s="380">
        <v>1</v>
      </c>
      <c r="HA73" s="376" t="str">
        <f t="shared" si="98"/>
        <v/>
      </c>
      <c r="HB73" s="380" t="str">
        <f t="shared" si="94"/>
        <v/>
      </c>
      <c r="HC73" s="381" t="str">
        <f t="shared" si="95"/>
        <v/>
      </c>
      <c r="HD73" s="383" t="str">
        <f t="shared" si="60"/>
        <v/>
      </c>
      <c r="HE73" s="381" t="str">
        <f t="shared" si="61"/>
        <v/>
      </c>
      <c r="HF73" s="380" t="str">
        <f t="shared" si="62"/>
        <v/>
      </c>
      <c r="HG73" s="576" t="str">
        <f>IF($B73="","",_xlfn.XLOOKUP($B73,光・視環境!$S$2:$S$113,光・視環境!$Y$2:$Y$113,,0,1))</f>
        <v/>
      </c>
      <c r="HH73" s="362" t="str">
        <f t="shared" si="63"/>
        <v/>
      </c>
      <c r="HI73" s="384" t="str">
        <f t="shared" si="64"/>
        <v/>
      </c>
      <c r="HJ73" s="384" t="str">
        <f t="shared" si="65"/>
        <v/>
      </c>
      <c r="HK73" s="384" t="str">
        <f t="shared" si="66"/>
        <v/>
      </c>
      <c r="HL73" s="384" t="str">
        <f t="shared" si="67"/>
        <v/>
      </c>
      <c r="HM73" s="384" t="str">
        <f t="shared" si="68"/>
        <v/>
      </c>
      <c r="HN73" s="384" t="str">
        <f t="shared" si="69"/>
        <v/>
      </c>
      <c r="HO73" s="384" t="str">
        <f t="shared" si="70"/>
        <v/>
      </c>
      <c r="HP73" s="384" t="str">
        <f t="shared" si="71"/>
        <v/>
      </c>
      <c r="HQ73" s="384" t="str">
        <f t="shared" si="72"/>
        <v/>
      </c>
      <c r="HR73" s="384" t="str">
        <f t="shared" si="73"/>
        <v/>
      </c>
      <c r="HS73" s="384" t="str">
        <f t="shared" si="74"/>
        <v/>
      </c>
      <c r="HT73" s="384" t="str">
        <f t="shared" si="75"/>
        <v/>
      </c>
      <c r="HU73" s="352" t="str">
        <f t="shared" si="76"/>
        <v/>
      </c>
      <c r="HV73" s="384" t="str">
        <f t="shared" si="77"/>
        <v/>
      </c>
      <c r="HW73" s="384" t="str">
        <f t="shared" si="78"/>
        <v/>
      </c>
      <c r="HX73" s="384" t="str">
        <f t="shared" si="79"/>
        <v/>
      </c>
      <c r="HY73" s="384" t="str">
        <f t="shared" si="80"/>
        <v/>
      </c>
      <c r="HZ73" s="352" t="str">
        <f t="shared" si="81"/>
        <v/>
      </c>
      <c r="IA73" s="365" t="str">
        <f t="shared" si="82"/>
        <v/>
      </c>
      <c r="IB73" s="386" t="str">
        <f t="shared" si="83"/>
        <v/>
      </c>
      <c r="IC73" s="380" t="str">
        <f t="shared" si="84"/>
        <v/>
      </c>
      <c r="ID73" s="387" t="str">
        <f t="shared" si="85"/>
        <v/>
      </c>
      <c r="IE73" s="378" t="str">
        <f t="shared" si="86"/>
        <v/>
      </c>
      <c r="IF73" s="381" t="str">
        <f t="shared" si="87"/>
        <v/>
      </c>
      <c r="IG73" s="381" t="str">
        <f t="shared" si="88"/>
        <v/>
      </c>
      <c r="IH73" s="388" t="str">
        <f t="shared" si="89"/>
        <v/>
      </c>
    </row>
    <row r="74" spans="1:242" ht="23.1" customHeight="1">
      <c r="A74" s="351">
        <f t="shared" si="0"/>
        <v>40</v>
      </c>
      <c r="B74" s="1362"/>
      <c r="C74" s="1363"/>
      <c r="D74" s="1364" t="str">
        <f t="shared" si="58"/>
        <v/>
      </c>
      <c r="E74" s="1365"/>
      <c r="F74" s="1362"/>
      <c r="G74" s="1363"/>
      <c r="H74" s="1362"/>
      <c r="I74" s="1363"/>
      <c r="J74" s="1366"/>
      <c r="K74" s="1367"/>
      <c r="L74" s="1367"/>
      <c r="M74" s="1367"/>
      <c r="N74" s="1367"/>
      <c r="O74" s="1367"/>
      <c r="P74" s="1368" t="str">
        <f t="shared" si="59"/>
        <v/>
      </c>
      <c r="Q74" s="1368"/>
      <c r="R74" s="352"/>
      <c r="S74" s="352"/>
      <c r="T74" s="352"/>
      <c r="U74" s="352"/>
      <c r="V74" s="1369"/>
      <c r="W74" s="1369"/>
      <c r="X74" s="1370"/>
      <c r="Y74" s="375"/>
      <c r="Z74" s="372"/>
      <c r="AA74" s="363" t="s">
        <v>71</v>
      </c>
      <c r="AB74" s="1371"/>
      <c r="AC74" s="1372"/>
      <c r="AD74" s="1372"/>
      <c r="AE74" s="1372"/>
      <c r="AF74" s="1373"/>
      <c r="AG74" s="1371"/>
      <c r="AH74" s="1372"/>
      <c r="AI74" s="1373"/>
      <c r="AJ74" s="363"/>
      <c r="AK74" s="363" t="s">
        <v>71</v>
      </c>
      <c r="AL74" s="363" t="s">
        <v>71</v>
      </c>
      <c r="AM74" s="363" t="s">
        <v>71</v>
      </c>
      <c r="AN74" s="363" t="s">
        <v>71</v>
      </c>
      <c r="AO74" s="1374"/>
      <c r="AP74" s="1374"/>
      <c r="AQ74" s="363"/>
      <c r="AR74" s="1374"/>
      <c r="AS74" s="1374"/>
      <c r="AT74" s="385"/>
      <c r="AU74" s="364"/>
      <c r="AV74" s="363" t="s">
        <v>71</v>
      </c>
      <c r="AW74" s="363"/>
      <c r="AX74" s="480" t="str">
        <f t="shared" si="48"/>
        <v/>
      </c>
      <c r="AY74" s="1375" t="str">
        <f>IF('躯体天井高(住戸別)'!M45="","",'躯体天井高(住戸別)'!M45)</f>
        <v/>
      </c>
      <c r="AZ74" s="1376"/>
      <c r="BA74" s="1377" t="str">
        <f>IF('躯体天井高(住戸別)'!U115="","",'躯体天井高(住戸別)'!U115)</f>
        <v/>
      </c>
      <c r="BB74" s="1378"/>
      <c r="BC74" s="1379"/>
      <c r="BD74" s="1380" t="str">
        <f>IF('躯体天井高(住戸別)'!T115="","",'躯体天井高(住戸別)'!T115)</f>
        <v/>
      </c>
      <c r="BE74" s="1381"/>
      <c r="BF74" s="363"/>
      <c r="BG74" s="480" t="str">
        <f>IF('躯体天井高(住戸別)'!Y45="","",'躯体天井高(住戸別)'!Y45)</f>
        <v/>
      </c>
      <c r="BH74" s="1375" t="str">
        <f>IF('躯体天井高(住戸別)'!AG45="","",'躯体天井高(住戸別)'!AG45)</f>
        <v/>
      </c>
      <c r="BI74" s="1376"/>
      <c r="BJ74" s="1377" t="str">
        <f>IF('躯体天井高(住戸別)'!AO45="","",'躯体天井高(住戸別)'!AO45)</f>
        <v/>
      </c>
      <c r="BK74" s="1378"/>
      <c r="BL74" s="1379"/>
      <c r="BM74" s="1380" t="str">
        <f>IF('躯体天井高(住戸別)'!AN45="","",'躯体天井高(住戸別)'!AN45)</f>
        <v/>
      </c>
      <c r="BN74" s="1381"/>
      <c r="BO74" s="1380" t="str" cm="1">
        <f t="array" ref="BO74">IF(AY74="","",_xlfn.IFS(AND('躯体天井高(住戸別)'!V115="□",'躯体天井高(住戸別)'!W115="□"),"なし",AND('躯体天井高(住戸別)'!W115="■",'躯体天井高(住戸別)'!V115="□"),"柱",AND('躯体天井高(住戸別)'!V115="■",'躯体天井高(住戸別)'!W115="□"),"壁",AND('躯体天井高(住戸別)'!V115="■",'躯体天井高(住戸別)'!W115="■"),"壁柱"))</f>
        <v/>
      </c>
      <c r="BP74" s="1385"/>
      <c r="BQ74" s="1350"/>
      <c r="BR74" s="1351"/>
      <c r="BS74" s="1351"/>
      <c r="BT74" s="1351"/>
      <c r="BU74" s="397"/>
      <c r="BV74" s="398"/>
      <c r="BW74" s="382"/>
      <c r="BX74" s="363"/>
      <c r="BY74" s="1352"/>
      <c r="BZ74" s="1353"/>
      <c r="CA74" s="1352"/>
      <c r="CB74" s="1353"/>
      <c r="CC74" s="382"/>
      <c r="CD74" s="363"/>
      <c r="CE74" s="1354"/>
      <c r="CF74" s="1355"/>
      <c r="CG74" s="1356"/>
      <c r="CH74" s="1361"/>
      <c r="CI74" s="1360"/>
      <c r="CJ74" s="1355"/>
      <c r="CK74" s="1360"/>
      <c r="CL74" s="363" t="s">
        <v>71</v>
      </c>
      <c r="CM74" s="363" t="s">
        <v>71</v>
      </c>
      <c r="CN74" s="363" t="s">
        <v>71</v>
      </c>
      <c r="CO74" s="363"/>
      <c r="CP74" s="363"/>
      <c r="CQ74" s="363" t="s">
        <v>71</v>
      </c>
      <c r="CR74" s="363" t="s">
        <v>71</v>
      </c>
      <c r="CS74" s="1357"/>
      <c r="CT74" s="1358"/>
      <c r="CU74" s="1359"/>
      <c r="CV74" s="363" t="s">
        <v>71</v>
      </c>
      <c r="CW74" s="363" t="s">
        <v>71</v>
      </c>
      <c r="CX74" s="363" t="s">
        <v>71</v>
      </c>
      <c r="CY74" s="363" t="s">
        <v>71</v>
      </c>
      <c r="CZ74" s="363" t="s">
        <v>71</v>
      </c>
      <c r="DA74" s="363" t="s">
        <v>71</v>
      </c>
      <c r="DB74" s="363" t="s">
        <v>71</v>
      </c>
      <c r="DC74" s="363" t="s">
        <v>71</v>
      </c>
      <c r="DD74" s="363" t="s">
        <v>71</v>
      </c>
      <c r="DE74" s="363" t="s">
        <v>71</v>
      </c>
      <c r="DF74" s="363" t="s">
        <v>71</v>
      </c>
      <c r="DG74" s="363" t="s">
        <v>71</v>
      </c>
      <c r="DH74" s="575" t="str">
        <f>IF($B74="","",_xlfn.XLOOKUP($B74,光・視環境!$S$2:$S$113,光・視環境!$Y$2:$Y$113,"",0,1))</f>
        <v/>
      </c>
      <c r="DI74" s="576" t="str">
        <f>IF($B74="","",_xlfn.XLOOKUP($B74,光・視環境!$S$2:$S$113,光・視環境!$T$2:$T$113,"",0,1))</f>
        <v/>
      </c>
      <c r="DJ74" s="576" t="str">
        <f>IF($B74="","",_xlfn.XLOOKUP($B74,光・視環境!$S$2:$S$113,光・視環境!$U$2:$U$113,"",0,1))</f>
        <v/>
      </c>
      <c r="DK74" s="576" t="str">
        <f>IF($B74="","",_xlfn.XLOOKUP($B74,光・視環境!$S$2:$S$113,光・視環境!$V$2:$V$113,"",0,1))</f>
        <v/>
      </c>
      <c r="DL74" s="576" t="str">
        <f>IF($B74="","",_xlfn.XLOOKUP($B74,光・視環境!$S$2:$S$113,光・視環境!$W$2:$W$113,"",0,1))</f>
        <v/>
      </c>
      <c r="DM74" s="577" t="str">
        <f>IF($B74="","",_xlfn.XLOOKUP($B74,光・視環境!$S$2:$S$113,光・視環境!$X$2:$X$113,"",0,1))</f>
        <v/>
      </c>
      <c r="DN74" s="1382"/>
      <c r="DO74" s="1383"/>
      <c r="DP74" s="1383"/>
      <c r="DQ74" s="1384"/>
      <c r="DR74" s="372"/>
      <c r="DS74" s="372"/>
      <c r="DT74" s="372"/>
      <c r="DU74" s="372"/>
      <c r="DV74" s="372"/>
      <c r="DW74" s="372"/>
      <c r="DX74" s="372"/>
      <c r="DY74" s="372"/>
      <c r="DZ74" s="1382"/>
      <c r="EA74" s="1383"/>
      <c r="EB74" s="1383"/>
      <c r="EC74" s="1384"/>
      <c r="ED74" s="372"/>
      <c r="EE74" s="372"/>
      <c r="EF74" s="372"/>
      <c r="EG74" s="372"/>
      <c r="EH74" s="372"/>
      <c r="EI74" s="372"/>
      <c r="EJ74" s="372"/>
      <c r="EK74" s="372"/>
      <c r="EL74" s="372"/>
      <c r="EM74" s="372"/>
      <c r="EN74" s="372"/>
      <c r="EO74" s="372"/>
      <c r="EP74" s="372"/>
      <c r="EQ74" s="375"/>
      <c r="ER74" s="372"/>
      <c r="ES74" s="364" t="s">
        <v>71</v>
      </c>
      <c r="ET74" s="372"/>
      <c r="EU74" s="481" t="str">
        <f t="shared" si="90"/>
        <v/>
      </c>
      <c r="EV74" s="1357"/>
      <c r="EW74" s="1359"/>
      <c r="EX74" s="1357"/>
      <c r="EY74" s="1359"/>
      <c r="EZ74" s="1357"/>
      <c r="FA74" s="1359"/>
      <c r="FB74" s="1357"/>
      <c r="FC74" s="1359"/>
      <c r="FD74" s="364" t="s">
        <v>71</v>
      </c>
      <c r="FE74" s="372"/>
      <c r="FF74" s="481" t="str">
        <f t="shared" si="91"/>
        <v/>
      </c>
      <c r="FG74" s="1357"/>
      <c r="FH74" s="1359"/>
      <c r="FI74" s="1357"/>
      <c r="FJ74" s="1359"/>
      <c r="FK74" s="1357"/>
      <c r="FL74" s="1359"/>
      <c r="FM74" s="1357"/>
      <c r="FN74" s="1359"/>
      <c r="FO74" s="364" t="s">
        <v>71</v>
      </c>
      <c r="FP74" s="372"/>
      <c r="FQ74" s="481" t="str">
        <f t="shared" si="92"/>
        <v/>
      </c>
      <c r="FR74" s="1357"/>
      <c r="FS74" s="1359"/>
      <c r="FT74" s="1357"/>
      <c r="FU74" s="1359"/>
      <c r="FV74" s="1357"/>
      <c r="FW74" s="1359"/>
      <c r="FX74" s="1357"/>
      <c r="FY74" s="1359"/>
      <c r="FZ74" s="364" t="s">
        <v>71</v>
      </c>
      <c r="GA74" s="372"/>
      <c r="GB74" s="481" t="str">
        <f t="shared" si="93"/>
        <v/>
      </c>
      <c r="GC74" s="1357"/>
      <c r="GD74" s="1359"/>
      <c r="GE74" s="1357"/>
      <c r="GF74" s="1359"/>
      <c r="GG74" s="1357"/>
      <c r="GH74" s="1359"/>
      <c r="GI74" s="1357"/>
      <c r="GJ74" s="1359"/>
      <c r="GU74" s="374" t="str">
        <f t="shared" si="96"/>
        <v/>
      </c>
      <c r="GV74" s="386" t="str">
        <f t="shared" si="99"/>
        <v/>
      </c>
      <c r="GW74" s="377" t="str">
        <f t="shared" si="56"/>
        <v/>
      </c>
      <c r="GX74" s="378" t="str">
        <f t="shared" si="100"/>
        <v/>
      </c>
      <c r="GY74" s="379" t="str">
        <f t="shared" si="97"/>
        <v/>
      </c>
      <c r="GZ74" s="380">
        <v>1</v>
      </c>
      <c r="HA74" s="376" t="str">
        <f t="shared" si="98"/>
        <v/>
      </c>
      <c r="HB74" s="380" t="str">
        <f t="shared" si="94"/>
        <v/>
      </c>
      <c r="HC74" s="381" t="str">
        <f t="shared" si="95"/>
        <v/>
      </c>
      <c r="HD74" s="383" t="str">
        <f t="shared" si="60"/>
        <v/>
      </c>
      <c r="HE74" s="381" t="str">
        <f t="shared" si="61"/>
        <v/>
      </c>
      <c r="HF74" s="380" t="str">
        <f t="shared" si="62"/>
        <v/>
      </c>
      <c r="HG74" s="576" t="str">
        <f>IF($B74="","",_xlfn.XLOOKUP($B74,光・視環境!$S$2:$S$113,光・視環境!$Y$2:$Y$113,,0,1))</f>
        <v/>
      </c>
      <c r="HH74" s="362" t="str">
        <f t="shared" si="63"/>
        <v/>
      </c>
      <c r="HI74" s="384" t="str">
        <f t="shared" si="64"/>
        <v/>
      </c>
      <c r="HJ74" s="384" t="str">
        <f t="shared" si="65"/>
        <v/>
      </c>
      <c r="HK74" s="384" t="str">
        <f t="shared" si="66"/>
        <v/>
      </c>
      <c r="HL74" s="384" t="str">
        <f t="shared" si="67"/>
        <v/>
      </c>
      <c r="HM74" s="384" t="str">
        <f t="shared" si="68"/>
        <v/>
      </c>
      <c r="HN74" s="384" t="str">
        <f t="shared" si="69"/>
        <v/>
      </c>
      <c r="HO74" s="384" t="str">
        <f t="shared" si="70"/>
        <v/>
      </c>
      <c r="HP74" s="384" t="str">
        <f t="shared" si="71"/>
        <v/>
      </c>
      <c r="HQ74" s="384" t="str">
        <f t="shared" si="72"/>
        <v/>
      </c>
      <c r="HR74" s="384" t="str">
        <f t="shared" si="73"/>
        <v/>
      </c>
      <c r="HS74" s="384" t="str">
        <f t="shared" si="74"/>
        <v/>
      </c>
      <c r="HT74" s="384" t="str">
        <f t="shared" si="75"/>
        <v/>
      </c>
      <c r="HU74" s="352" t="str">
        <f t="shared" si="76"/>
        <v/>
      </c>
      <c r="HV74" s="384" t="str">
        <f t="shared" si="77"/>
        <v/>
      </c>
      <c r="HW74" s="384" t="str">
        <f t="shared" si="78"/>
        <v/>
      </c>
      <c r="HX74" s="384" t="str">
        <f t="shared" si="79"/>
        <v/>
      </c>
      <c r="HY74" s="384" t="str">
        <f t="shared" si="80"/>
        <v/>
      </c>
      <c r="HZ74" s="352" t="str">
        <f t="shared" si="81"/>
        <v/>
      </c>
      <c r="IA74" s="365" t="str">
        <f t="shared" si="82"/>
        <v/>
      </c>
      <c r="IB74" s="386" t="str">
        <f t="shared" si="83"/>
        <v/>
      </c>
      <c r="IC74" s="380" t="str">
        <f t="shared" si="84"/>
        <v/>
      </c>
      <c r="ID74" s="387" t="str">
        <f t="shared" si="85"/>
        <v/>
      </c>
      <c r="IE74" s="378" t="str">
        <f t="shared" si="86"/>
        <v/>
      </c>
      <c r="IF74" s="381" t="str">
        <f t="shared" si="87"/>
        <v/>
      </c>
      <c r="IG74" s="381" t="str">
        <f t="shared" si="88"/>
        <v/>
      </c>
      <c r="IH74" s="388" t="str">
        <f t="shared" si="89"/>
        <v/>
      </c>
    </row>
    <row r="75" spans="1:242" ht="23.1" customHeight="1">
      <c r="A75" s="351">
        <f t="shared" si="0"/>
        <v>41</v>
      </c>
      <c r="B75" s="1362"/>
      <c r="C75" s="1363"/>
      <c r="D75" s="1364" t="str">
        <f t="shared" si="58"/>
        <v/>
      </c>
      <c r="E75" s="1365"/>
      <c r="F75" s="1362"/>
      <c r="G75" s="1363"/>
      <c r="H75" s="1362"/>
      <c r="I75" s="1363"/>
      <c r="J75" s="1366"/>
      <c r="K75" s="1367"/>
      <c r="L75" s="1367"/>
      <c r="M75" s="1367"/>
      <c r="N75" s="1367"/>
      <c r="O75" s="1367"/>
      <c r="P75" s="1368" t="str">
        <f t="shared" si="59"/>
        <v/>
      </c>
      <c r="Q75" s="1368"/>
      <c r="R75" s="352"/>
      <c r="S75" s="352"/>
      <c r="T75" s="352"/>
      <c r="U75" s="352"/>
      <c r="V75" s="1369"/>
      <c r="W75" s="1369"/>
      <c r="X75" s="1370"/>
      <c r="Y75" s="375"/>
      <c r="Z75" s="372"/>
      <c r="AA75" s="363" t="s">
        <v>71</v>
      </c>
      <c r="AB75" s="1371"/>
      <c r="AC75" s="1372"/>
      <c r="AD75" s="1372"/>
      <c r="AE75" s="1372"/>
      <c r="AF75" s="1373"/>
      <c r="AG75" s="1371"/>
      <c r="AH75" s="1372"/>
      <c r="AI75" s="1373"/>
      <c r="AJ75" s="363"/>
      <c r="AK75" s="363" t="s">
        <v>71</v>
      </c>
      <c r="AL75" s="363" t="s">
        <v>71</v>
      </c>
      <c r="AM75" s="363" t="s">
        <v>71</v>
      </c>
      <c r="AN75" s="363" t="s">
        <v>71</v>
      </c>
      <c r="AO75" s="1374"/>
      <c r="AP75" s="1374"/>
      <c r="AQ75" s="363"/>
      <c r="AR75" s="1374"/>
      <c r="AS75" s="1374"/>
      <c r="AT75" s="385"/>
      <c r="AU75" s="364"/>
      <c r="AV75" s="363" t="s">
        <v>71</v>
      </c>
      <c r="AW75" s="363"/>
      <c r="AX75" s="480" t="str">
        <f t="shared" ref="AX75:AX106" si="101">IF(HA75=1,IF(F75="","",F75),"")</f>
        <v/>
      </c>
      <c r="AY75" s="1375" t="str">
        <f>IF('躯体天井高(住戸別)'!M46="","",'躯体天井高(住戸別)'!M46)</f>
        <v/>
      </c>
      <c r="AZ75" s="1376"/>
      <c r="BA75" s="1377" t="str">
        <f>IF('躯体天井高(住戸別)'!U116="","",'躯体天井高(住戸別)'!U116)</f>
        <v/>
      </c>
      <c r="BB75" s="1378"/>
      <c r="BC75" s="1379"/>
      <c r="BD75" s="1380" t="str">
        <f>IF('躯体天井高(住戸別)'!T116="","",'躯体天井高(住戸別)'!T116)</f>
        <v/>
      </c>
      <c r="BE75" s="1381"/>
      <c r="BF75" s="363"/>
      <c r="BG75" s="480" t="str">
        <f>IF('躯体天井高(住戸別)'!Y46="","",'躯体天井高(住戸別)'!Y46)</f>
        <v/>
      </c>
      <c r="BH75" s="1375" t="str">
        <f>IF('躯体天井高(住戸別)'!AG46="","",'躯体天井高(住戸別)'!AG46)</f>
        <v/>
      </c>
      <c r="BI75" s="1376"/>
      <c r="BJ75" s="1377" t="str">
        <f>IF('躯体天井高(住戸別)'!AO46="","",'躯体天井高(住戸別)'!AO46)</f>
        <v/>
      </c>
      <c r="BK75" s="1378"/>
      <c r="BL75" s="1379"/>
      <c r="BM75" s="1380" t="str">
        <f>IF('躯体天井高(住戸別)'!AN46="","",'躯体天井高(住戸別)'!AN46)</f>
        <v/>
      </c>
      <c r="BN75" s="1381"/>
      <c r="BO75" s="1380" t="str" cm="1">
        <f t="array" ref="BO75">IF(AY75="","",_xlfn.IFS(AND('躯体天井高(住戸別)'!V116="□",'躯体天井高(住戸別)'!W116="□"),"なし",AND('躯体天井高(住戸別)'!W116="■",'躯体天井高(住戸別)'!V116="□"),"柱",AND('躯体天井高(住戸別)'!V116="■",'躯体天井高(住戸別)'!W116="□"),"壁",AND('躯体天井高(住戸別)'!V116="■",'躯体天井高(住戸別)'!W116="■"),"壁柱"))</f>
        <v/>
      </c>
      <c r="BP75" s="1385"/>
      <c r="BQ75" s="1350"/>
      <c r="BR75" s="1351"/>
      <c r="BS75" s="1351"/>
      <c r="BT75" s="1351"/>
      <c r="BU75" s="397"/>
      <c r="BV75" s="398"/>
      <c r="BW75" s="382"/>
      <c r="BX75" s="363"/>
      <c r="BY75" s="1352"/>
      <c r="BZ75" s="1353"/>
      <c r="CA75" s="1352"/>
      <c r="CB75" s="1353"/>
      <c r="CC75" s="382"/>
      <c r="CD75" s="363"/>
      <c r="CE75" s="1354"/>
      <c r="CF75" s="1355"/>
      <c r="CG75" s="1356"/>
      <c r="CH75" s="1361"/>
      <c r="CI75" s="1360"/>
      <c r="CJ75" s="1355"/>
      <c r="CK75" s="1360"/>
      <c r="CL75" s="363" t="s">
        <v>71</v>
      </c>
      <c r="CM75" s="363" t="s">
        <v>71</v>
      </c>
      <c r="CN75" s="363" t="s">
        <v>71</v>
      </c>
      <c r="CO75" s="363"/>
      <c r="CP75" s="363"/>
      <c r="CQ75" s="363" t="s">
        <v>71</v>
      </c>
      <c r="CR75" s="363" t="s">
        <v>71</v>
      </c>
      <c r="CS75" s="1357"/>
      <c r="CT75" s="1358"/>
      <c r="CU75" s="1359"/>
      <c r="CV75" s="363" t="s">
        <v>71</v>
      </c>
      <c r="CW75" s="363" t="s">
        <v>71</v>
      </c>
      <c r="CX75" s="363" t="s">
        <v>71</v>
      </c>
      <c r="CY75" s="363" t="s">
        <v>71</v>
      </c>
      <c r="CZ75" s="363" t="s">
        <v>71</v>
      </c>
      <c r="DA75" s="363" t="s">
        <v>71</v>
      </c>
      <c r="DB75" s="363" t="s">
        <v>71</v>
      </c>
      <c r="DC75" s="363" t="s">
        <v>71</v>
      </c>
      <c r="DD75" s="363" t="s">
        <v>71</v>
      </c>
      <c r="DE75" s="363" t="s">
        <v>71</v>
      </c>
      <c r="DF75" s="363" t="s">
        <v>71</v>
      </c>
      <c r="DG75" s="363" t="s">
        <v>71</v>
      </c>
      <c r="DH75" s="575" t="str">
        <f>IF($B75="","",_xlfn.XLOOKUP($B75,光・視環境!$S$2:$S$113,光・視環境!$Y$2:$Y$113,"",0,1))</f>
        <v/>
      </c>
      <c r="DI75" s="576" t="str">
        <f>IF($B75="","",_xlfn.XLOOKUP($B75,光・視環境!$S$2:$S$113,光・視環境!$T$2:$T$113,"",0,1))</f>
        <v/>
      </c>
      <c r="DJ75" s="576" t="str">
        <f>IF($B75="","",_xlfn.XLOOKUP($B75,光・視環境!$S$2:$S$113,光・視環境!$U$2:$U$113,"",0,1))</f>
        <v/>
      </c>
      <c r="DK75" s="576" t="str">
        <f>IF($B75="","",_xlfn.XLOOKUP($B75,光・視環境!$S$2:$S$113,光・視環境!$V$2:$V$113,"",0,1))</f>
        <v/>
      </c>
      <c r="DL75" s="576" t="str">
        <f>IF($B75="","",_xlfn.XLOOKUP($B75,光・視環境!$S$2:$S$113,光・視環境!$W$2:$W$113,"",0,1))</f>
        <v/>
      </c>
      <c r="DM75" s="577" t="str">
        <f>IF($B75="","",_xlfn.XLOOKUP($B75,光・視環境!$S$2:$S$113,光・視環境!$X$2:$X$113,"",0,1))</f>
        <v/>
      </c>
      <c r="DN75" s="1382"/>
      <c r="DO75" s="1383"/>
      <c r="DP75" s="1383"/>
      <c r="DQ75" s="1384"/>
      <c r="DR75" s="372"/>
      <c r="DS75" s="372"/>
      <c r="DT75" s="372"/>
      <c r="DU75" s="372"/>
      <c r="DV75" s="372"/>
      <c r="DW75" s="372"/>
      <c r="DX75" s="372"/>
      <c r="DY75" s="372"/>
      <c r="DZ75" s="1382"/>
      <c r="EA75" s="1383"/>
      <c r="EB75" s="1383"/>
      <c r="EC75" s="1384"/>
      <c r="ED75" s="372"/>
      <c r="EE75" s="372"/>
      <c r="EF75" s="372"/>
      <c r="EG75" s="372"/>
      <c r="EH75" s="372"/>
      <c r="EI75" s="372"/>
      <c r="EJ75" s="372"/>
      <c r="EK75" s="372"/>
      <c r="EL75" s="372"/>
      <c r="EM75" s="372"/>
      <c r="EN75" s="372"/>
      <c r="EO75" s="372"/>
      <c r="EP75" s="372"/>
      <c r="EQ75" s="375"/>
      <c r="ER75" s="372"/>
      <c r="ES75" s="364" t="s">
        <v>71</v>
      </c>
      <c r="ET75" s="372"/>
      <c r="EU75" s="481" t="str">
        <f t="shared" si="90"/>
        <v/>
      </c>
      <c r="EV75" s="1357"/>
      <c r="EW75" s="1359"/>
      <c r="EX75" s="1357"/>
      <c r="EY75" s="1359"/>
      <c r="EZ75" s="1357"/>
      <c r="FA75" s="1359"/>
      <c r="FB75" s="1357"/>
      <c r="FC75" s="1359"/>
      <c r="FD75" s="364" t="s">
        <v>71</v>
      </c>
      <c r="FE75" s="372"/>
      <c r="FF75" s="481" t="str">
        <f t="shared" si="91"/>
        <v/>
      </c>
      <c r="FG75" s="1357"/>
      <c r="FH75" s="1359"/>
      <c r="FI75" s="1357"/>
      <c r="FJ75" s="1359"/>
      <c r="FK75" s="1357"/>
      <c r="FL75" s="1359"/>
      <c r="FM75" s="1357"/>
      <c r="FN75" s="1359"/>
      <c r="FO75" s="364" t="s">
        <v>71</v>
      </c>
      <c r="FP75" s="372"/>
      <c r="FQ75" s="481" t="str">
        <f t="shared" si="92"/>
        <v/>
      </c>
      <c r="FR75" s="1357"/>
      <c r="FS75" s="1359"/>
      <c r="FT75" s="1357"/>
      <c r="FU75" s="1359"/>
      <c r="FV75" s="1357"/>
      <c r="FW75" s="1359"/>
      <c r="FX75" s="1357"/>
      <c r="FY75" s="1359"/>
      <c r="FZ75" s="364" t="s">
        <v>71</v>
      </c>
      <c r="GA75" s="372"/>
      <c r="GB75" s="481" t="str">
        <f t="shared" si="93"/>
        <v/>
      </c>
      <c r="GC75" s="1357"/>
      <c r="GD75" s="1359"/>
      <c r="GE75" s="1357"/>
      <c r="GF75" s="1359"/>
      <c r="GG75" s="1357"/>
      <c r="GH75" s="1359"/>
      <c r="GI75" s="1357"/>
      <c r="GJ75" s="1359"/>
      <c r="GU75" s="374" t="str">
        <f t="shared" si="96"/>
        <v/>
      </c>
      <c r="GV75" s="386" t="str">
        <f t="shared" si="99"/>
        <v/>
      </c>
      <c r="GW75" s="377" t="str">
        <f t="shared" si="56"/>
        <v/>
      </c>
      <c r="GX75" s="378" t="str">
        <f t="shared" si="100"/>
        <v/>
      </c>
      <c r="GY75" s="379" t="str">
        <f t="shared" si="97"/>
        <v/>
      </c>
      <c r="GZ75" s="380">
        <v>1</v>
      </c>
      <c r="HA75" s="376" t="str">
        <f t="shared" si="98"/>
        <v/>
      </c>
      <c r="HB75" s="380" t="str">
        <f t="shared" si="94"/>
        <v/>
      </c>
      <c r="HC75" s="381" t="str">
        <f t="shared" si="95"/>
        <v/>
      </c>
      <c r="HD75" s="383" t="str">
        <f t="shared" si="60"/>
        <v/>
      </c>
      <c r="HE75" s="381" t="str">
        <f t="shared" si="61"/>
        <v/>
      </c>
      <c r="HF75" s="380" t="str">
        <f t="shared" si="62"/>
        <v/>
      </c>
      <c r="HG75" s="576" t="str">
        <f>IF($B75="","",_xlfn.XLOOKUP($B75,光・視環境!$S$2:$S$113,光・視環境!$Y$2:$Y$113,,0,1))</f>
        <v/>
      </c>
      <c r="HH75" s="362" t="str">
        <f t="shared" si="63"/>
        <v/>
      </c>
      <c r="HI75" s="384" t="str">
        <f t="shared" si="64"/>
        <v/>
      </c>
      <c r="HJ75" s="384" t="str">
        <f t="shared" si="65"/>
        <v/>
      </c>
      <c r="HK75" s="384" t="str">
        <f t="shared" si="66"/>
        <v/>
      </c>
      <c r="HL75" s="384" t="str">
        <f t="shared" si="67"/>
        <v/>
      </c>
      <c r="HM75" s="384" t="str">
        <f t="shared" si="68"/>
        <v/>
      </c>
      <c r="HN75" s="384" t="str">
        <f t="shared" si="69"/>
        <v/>
      </c>
      <c r="HO75" s="384" t="str">
        <f t="shared" si="70"/>
        <v/>
      </c>
      <c r="HP75" s="384" t="str">
        <f t="shared" si="71"/>
        <v/>
      </c>
      <c r="HQ75" s="384" t="str">
        <f t="shared" si="72"/>
        <v/>
      </c>
      <c r="HR75" s="384" t="str">
        <f t="shared" si="73"/>
        <v/>
      </c>
      <c r="HS75" s="384" t="str">
        <f t="shared" si="74"/>
        <v/>
      </c>
      <c r="HT75" s="384" t="str">
        <f t="shared" si="75"/>
        <v/>
      </c>
      <c r="HU75" s="352" t="str">
        <f t="shared" si="76"/>
        <v/>
      </c>
      <c r="HV75" s="384" t="str">
        <f t="shared" si="77"/>
        <v/>
      </c>
      <c r="HW75" s="384" t="str">
        <f t="shared" si="78"/>
        <v/>
      </c>
      <c r="HX75" s="384" t="str">
        <f t="shared" si="79"/>
        <v/>
      </c>
      <c r="HY75" s="384" t="str">
        <f t="shared" si="80"/>
        <v/>
      </c>
      <c r="HZ75" s="352" t="str">
        <f t="shared" si="81"/>
        <v/>
      </c>
      <c r="IA75" s="365" t="str">
        <f t="shared" si="82"/>
        <v/>
      </c>
      <c r="IB75" s="386" t="str">
        <f t="shared" si="83"/>
        <v/>
      </c>
      <c r="IC75" s="380" t="str">
        <f t="shared" si="84"/>
        <v/>
      </c>
      <c r="ID75" s="387" t="str">
        <f t="shared" si="85"/>
        <v/>
      </c>
      <c r="IE75" s="378" t="str">
        <f t="shared" si="86"/>
        <v/>
      </c>
      <c r="IF75" s="381" t="str">
        <f t="shared" si="87"/>
        <v/>
      </c>
      <c r="IG75" s="381" t="str">
        <f t="shared" si="88"/>
        <v/>
      </c>
      <c r="IH75" s="388" t="str">
        <f t="shared" si="89"/>
        <v/>
      </c>
    </row>
    <row r="76" spans="1:242" ht="23.1" customHeight="1">
      <c r="A76" s="351">
        <f t="shared" si="0"/>
        <v>42</v>
      </c>
      <c r="B76" s="1362"/>
      <c r="C76" s="1363"/>
      <c r="D76" s="1364" t="str">
        <f t="shared" si="58"/>
        <v/>
      </c>
      <c r="E76" s="1365"/>
      <c r="F76" s="1362"/>
      <c r="G76" s="1363"/>
      <c r="H76" s="1362"/>
      <c r="I76" s="1363"/>
      <c r="J76" s="1366"/>
      <c r="K76" s="1367"/>
      <c r="L76" s="1367"/>
      <c r="M76" s="1367"/>
      <c r="N76" s="1367"/>
      <c r="O76" s="1367"/>
      <c r="P76" s="1368" t="str">
        <f t="shared" si="59"/>
        <v/>
      </c>
      <c r="Q76" s="1368"/>
      <c r="R76" s="352"/>
      <c r="S76" s="352"/>
      <c r="T76" s="352"/>
      <c r="U76" s="352"/>
      <c r="V76" s="1369"/>
      <c r="W76" s="1369"/>
      <c r="X76" s="1370"/>
      <c r="Y76" s="375"/>
      <c r="Z76" s="372"/>
      <c r="AA76" s="363" t="s">
        <v>71</v>
      </c>
      <c r="AB76" s="1371"/>
      <c r="AC76" s="1372"/>
      <c r="AD76" s="1372"/>
      <c r="AE76" s="1372"/>
      <c r="AF76" s="1373"/>
      <c r="AG76" s="1371"/>
      <c r="AH76" s="1372"/>
      <c r="AI76" s="1373"/>
      <c r="AJ76" s="363"/>
      <c r="AK76" s="363" t="s">
        <v>71</v>
      </c>
      <c r="AL76" s="363" t="s">
        <v>71</v>
      </c>
      <c r="AM76" s="363" t="s">
        <v>71</v>
      </c>
      <c r="AN76" s="363" t="s">
        <v>71</v>
      </c>
      <c r="AO76" s="1374"/>
      <c r="AP76" s="1374"/>
      <c r="AQ76" s="363"/>
      <c r="AR76" s="1374"/>
      <c r="AS76" s="1374"/>
      <c r="AT76" s="385"/>
      <c r="AU76" s="364"/>
      <c r="AV76" s="363" t="s">
        <v>71</v>
      </c>
      <c r="AW76" s="363"/>
      <c r="AX76" s="480" t="str">
        <f t="shared" si="101"/>
        <v/>
      </c>
      <c r="AY76" s="1375" t="str">
        <f>IF('躯体天井高(住戸別)'!M47="","",'躯体天井高(住戸別)'!M47)</f>
        <v/>
      </c>
      <c r="AZ76" s="1376"/>
      <c r="BA76" s="1377" t="str">
        <f>IF('躯体天井高(住戸別)'!U117="","",'躯体天井高(住戸別)'!U117)</f>
        <v/>
      </c>
      <c r="BB76" s="1378"/>
      <c r="BC76" s="1379"/>
      <c r="BD76" s="1380" t="str">
        <f>IF('躯体天井高(住戸別)'!T117="","",'躯体天井高(住戸別)'!T117)</f>
        <v/>
      </c>
      <c r="BE76" s="1381"/>
      <c r="BF76" s="363"/>
      <c r="BG76" s="480" t="str">
        <f>IF('躯体天井高(住戸別)'!Y47="","",'躯体天井高(住戸別)'!Y47)</f>
        <v/>
      </c>
      <c r="BH76" s="1375" t="str">
        <f>IF('躯体天井高(住戸別)'!AG47="","",'躯体天井高(住戸別)'!AG47)</f>
        <v/>
      </c>
      <c r="BI76" s="1376"/>
      <c r="BJ76" s="1377" t="str">
        <f>IF('躯体天井高(住戸別)'!AO47="","",'躯体天井高(住戸別)'!AO47)</f>
        <v/>
      </c>
      <c r="BK76" s="1378"/>
      <c r="BL76" s="1379"/>
      <c r="BM76" s="1380" t="str">
        <f>IF('躯体天井高(住戸別)'!AN47="","",'躯体天井高(住戸別)'!AN47)</f>
        <v/>
      </c>
      <c r="BN76" s="1381"/>
      <c r="BO76" s="1380" t="str" cm="1">
        <f t="array" ref="BO76">IF(AY76="","",_xlfn.IFS(AND('躯体天井高(住戸別)'!V117="□",'躯体天井高(住戸別)'!W117="□"),"なし",AND('躯体天井高(住戸別)'!W117="■",'躯体天井高(住戸別)'!V117="□"),"柱",AND('躯体天井高(住戸別)'!V117="■",'躯体天井高(住戸別)'!W117="□"),"壁",AND('躯体天井高(住戸別)'!V117="■",'躯体天井高(住戸別)'!W117="■"),"壁柱"))</f>
        <v/>
      </c>
      <c r="BP76" s="1385"/>
      <c r="BQ76" s="1350"/>
      <c r="BR76" s="1351"/>
      <c r="BS76" s="1351"/>
      <c r="BT76" s="1351"/>
      <c r="BU76" s="397"/>
      <c r="BV76" s="398"/>
      <c r="BW76" s="382"/>
      <c r="BX76" s="363"/>
      <c r="BY76" s="1352"/>
      <c r="BZ76" s="1353"/>
      <c r="CA76" s="1352"/>
      <c r="CB76" s="1353"/>
      <c r="CC76" s="382"/>
      <c r="CD76" s="363"/>
      <c r="CE76" s="1354"/>
      <c r="CF76" s="1355"/>
      <c r="CG76" s="1356"/>
      <c r="CH76" s="1361"/>
      <c r="CI76" s="1360"/>
      <c r="CJ76" s="1355"/>
      <c r="CK76" s="1360"/>
      <c r="CL76" s="363" t="s">
        <v>71</v>
      </c>
      <c r="CM76" s="363" t="s">
        <v>71</v>
      </c>
      <c r="CN76" s="363" t="s">
        <v>71</v>
      </c>
      <c r="CO76" s="363"/>
      <c r="CP76" s="363"/>
      <c r="CQ76" s="363" t="s">
        <v>71</v>
      </c>
      <c r="CR76" s="363" t="s">
        <v>71</v>
      </c>
      <c r="CS76" s="1357"/>
      <c r="CT76" s="1358"/>
      <c r="CU76" s="1359"/>
      <c r="CV76" s="363" t="s">
        <v>71</v>
      </c>
      <c r="CW76" s="363" t="s">
        <v>71</v>
      </c>
      <c r="CX76" s="363" t="s">
        <v>71</v>
      </c>
      <c r="CY76" s="363" t="s">
        <v>71</v>
      </c>
      <c r="CZ76" s="363" t="s">
        <v>71</v>
      </c>
      <c r="DA76" s="363" t="s">
        <v>71</v>
      </c>
      <c r="DB76" s="363" t="s">
        <v>71</v>
      </c>
      <c r="DC76" s="363" t="s">
        <v>71</v>
      </c>
      <c r="DD76" s="363" t="s">
        <v>71</v>
      </c>
      <c r="DE76" s="363" t="s">
        <v>71</v>
      </c>
      <c r="DF76" s="363" t="s">
        <v>71</v>
      </c>
      <c r="DG76" s="363" t="s">
        <v>71</v>
      </c>
      <c r="DH76" s="575" t="str">
        <f>IF($B76="","",_xlfn.XLOOKUP($B76,光・視環境!$S$2:$S$113,光・視環境!$Y$2:$Y$113,"",0,1))</f>
        <v/>
      </c>
      <c r="DI76" s="576" t="str">
        <f>IF($B76="","",_xlfn.XLOOKUP($B76,光・視環境!$S$2:$S$113,光・視環境!$T$2:$T$113,"",0,1))</f>
        <v/>
      </c>
      <c r="DJ76" s="576" t="str">
        <f>IF($B76="","",_xlfn.XLOOKUP($B76,光・視環境!$S$2:$S$113,光・視環境!$U$2:$U$113,"",0,1))</f>
        <v/>
      </c>
      <c r="DK76" s="576" t="str">
        <f>IF($B76="","",_xlfn.XLOOKUP($B76,光・視環境!$S$2:$S$113,光・視環境!$V$2:$V$113,"",0,1))</f>
        <v/>
      </c>
      <c r="DL76" s="576" t="str">
        <f>IF($B76="","",_xlfn.XLOOKUP($B76,光・視環境!$S$2:$S$113,光・視環境!$W$2:$W$113,"",0,1))</f>
        <v/>
      </c>
      <c r="DM76" s="577" t="str">
        <f>IF($B76="","",_xlfn.XLOOKUP($B76,光・視環境!$S$2:$S$113,光・視環境!$X$2:$X$113,"",0,1))</f>
        <v/>
      </c>
      <c r="DN76" s="1382"/>
      <c r="DO76" s="1383"/>
      <c r="DP76" s="1383"/>
      <c r="DQ76" s="1384"/>
      <c r="DR76" s="372"/>
      <c r="DS76" s="372"/>
      <c r="DT76" s="372"/>
      <c r="DU76" s="372"/>
      <c r="DV76" s="372"/>
      <c r="DW76" s="372"/>
      <c r="DX76" s="372"/>
      <c r="DY76" s="372"/>
      <c r="DZ76" s="1382"/>
      <c r="EA76" s="1383"/>
      <c r="EB76" s="1383"/>
      <c r="EC76" s="1384"/>
      <c r="ED76" s="372"/>
      <c r="EE76" s="372"/>
      <c r="EF76" s="372"/>
      <c r="EG76" s="372"/>
      <c r="EH76" s="372"/>
      <c r="EI76" s="372"/>
      <c r="EJ76" s="372"/>
      <c r="EK76" s="372"/>
      <c r="EL76" s="372"/>
      <c r="EM76" s="372"/>
      <c r="EN76" s="372"/>
      <c r="EO76" s="372"/>
      <c r="EP76" s="372"/>
      <c r="EQ76" s="375"/>
      <c r="ER76" s="372"/>
      <c r="ES76" s="364" t="s">
        <v>71</v>
      </c>
      <c r="ET76" s="372"/>
      <c r="EU76" s="481" t="str">
        <f t="shared" si="90"/>
        <v/>
      </c>
      <c r="EV76" s="1357"/>
      <c r="EW76" s="1359"/>
      <c r="EX76" s="1357"/>
      <c r="EY76" s="1359"/>
      <c r="EZ76" s="1357"/>
      <c r="FA76" s="1359"/>
      <c r="FB76" s="1357"/>
      <c r="FC76" s="1359"/>
      <c r="FD76" s="364" t="s">
        <v>71</v>
      </c>
      <c r="FE76" s="372"/>
      <c r="FF76" s="481" t="str">
        <f t="shared" si="91"/>
        <v/>
      </c>
      <c r="FG76" s="1357"/>
      <c r="FH76" s="1359"/>
      <c r="FI76" s="1357"/>
      <c r="FJ76" s="1359"/>
      <c r="FK76" s="1357"/>
      <c r="FL76" s="1359"/>
      <c r="FM76" s="1357"/>
      <c r="FN76" s="1359"/>
      <c r="FO76" s="364" t="s">
        <v>71</v>
      </c>
      <c r="FP76" s="372"/>
      <c r="FQ76" s="481" t="str">
        <f t="shared" si="92"/>
        <v/>
      </c>
      <c r="FR76" s="1357"/>
      <c r="FS76" s="1359"/>
      <c r="FT76" s="1357"/>
      <c r="FU76" s="1359"/>
      <c r="FV76" s="1357"/>
      <c r="FW76" s="1359"/>
      <c r="FX76" s="1357"/>
      <c r="FY76" s="1359"/>
      <c r="FZ76" s="364" t="s">
        <v>71</v>
      </c>
      <c r="GA76" s="372"/>
      <c r="GB76" s="481" t="str">
        <f t="shared" si="93"/>
        <v/>
      </c>
      <c r="GC76" s="1357"/>
      <c r="GD76" s="1359"/>
      <c r="GE76" s="1357"/>
      <c r="GF76" s="1359"/>
      <c r="GG76" s="1357"/>
      <c r="GH76" s="1359"/>
      <c r="GI76" s="1357"/>
      <c r="GJ76" s="1359"/>
      <c r="GU76" s="374" t="str">
        <f t="shared" si="96"/>
        <v/>
      </c>
      <c r="GV76" s="386" t="str">
        <f t="shared" si="99"/>
        <v/>
      </c>
      <c r="GW76" s="377" t="str">
        <f t="shared" si="56"/>
        <v/>
      </c>
      <c r="GX76" s="378" t="str">
        <f t="shared" si="100"/>
        <v/>
      </c>
      <c r="GY76" s="379" t="str">
        <f t="shared" si="97"/>
        <v/>
      </c>
      <c r="GZ76" s="380">
        <v>1</v>
      </c>
      <c r="HA76" s="376" t="str">
        <f t="shared" si="98"/>
        <v/>
      </c>
      <c r="HB76" s="380" t="str">
        <f t="shared" si="94"/>
        <v/>
      </c>
      <c r="HC76" s="381" t="str">
        <f t="shared" si="95"/>
        <v/>
      </c>
      <c r="HD76" s="383" t="str">
        <f t="shared" si="60"/>
        <v/>
      </c>
      <c r="HE76" s="381" t="str">
        <f t="shared" si="61"/>
        <v/>
      </c>
      <c r="HF76" s="380" t="str">
        <f t="shared" si="62"/>
        <v/>
      </c>
      <c r="HG76" s="576" t="str">
        <f>IF($B76="","",_xlfn.XLOOKUP($B76,光・視環境!$S$2:$S$113,光・視環境!$Y$2:$Y$113,,0,1))</f>
        <v/>
      </c>
      <c r="HH76" s="362" t="str">
        <f t="shared" si="63"/>
        <v/>
      </c>
      <c r="HI76" s="384" t="str">
        <f t="shared" si="64"/>
        <v/>
      </c>
      <c r="HJ76" s="384" t="str">
        <f t="shared" si="65"/>
        <v/>
      </c>
      <c r="HK76" s="384" t="str">
        <f t="shared" si="66"/>
        <v/>
      </c>
      <c r="HL76" s="384" t="str">
        <f t="shared" si="67"/>
        <v/>
      </c>
      <c r="HM76" s="384" t="str">
        <f t="shared" si="68"/>
        <v/>
      </c>
      <c r="HN76" s="384" t="str">
        <f t="shared" si="69"/>
        <v/>
      </c>
      <c r="HO76" s="384" t="str">
        <f t="shared" si="70"/>
        <v/>
      </c>
      <c r="HP76" s="384" t="str">
        <f t="shared" si="71"/>
        <v/>
      </c>
      <c r="HQ76" s="384" t="str">
        <f t="shared" si="72"/>
        <v/>
      </c>
      <c r="HR76" s="384" t="str">
        <f t="shared" si="73"/>
        <v/>
      </c>
      <c r="HS76" s="384" t="str">
        <f t="shared" si="74"/>
        <v/>
      </c>
      <c r="HT76" s="384" t="str">
        <f t="shared" si="75"/>
        <v/>
      </c>
      <c r="HU76" s="352" t="str">
        <f t="shared" si="76"/>
        <v/>
      </c>
      <c r="HV76" s="384" t="str">
        <f t="shared" si="77"/>
        <v/>
      </c>
      <c r="HW76" s="384" t="str">
        <f t="shared" si="78"/>
        <v/>
      </c>
      <c r="HX76" s="384" t="str">
        <f t="shared" si="79"/>
        <v/>
      </c>
      <c r="HY76" s="384" t="str">
        <f t="shared" si="80"/>
        <v/>
      </c>
      <c r="HZ76" s="352" t="str">
        <f t="shared" si="81"/>
        <v/>
      </c>
      <c r="IA76" s="365" t="str">
        <f t="shared" si="82"/>
        <v/>
      </c>
      <c r="IB76" s="386" t="str">
        <f t="shared" si="83"/>
        <v/>
      </c>
      <c r="IC76" s="380" t="str">
        <f t="shared" si="84"/>
        <v/>
      </c>
      <c r="ID76" s="387" t="str">
        <f t="shared" si="85"/>
        <v/>
      </c>
      <c r="IE76" s="378" t="str">
        <f t="shared" si="86"/>
        <v/>
      </c>
      <c r="IF76" s="381" t="str">
        <f t="shared" si="87"/>
        <v/>
      </c>
      <c r="IG76" s="381" t="str">
        <f t="shared" si="88"/>
        <v/>
      </c>
      <c r="IH76" s="388" t="str">
        <f t="shared" si="89"/>
        <v/>
      </c>
    </row>
    <row r="77" spans="1:242" ht="23.1" customHeight="1">
      <c r="A77" s="351">
        <f t="shared" si="0"/>
        <v>43</v>
      </c>
      <c r="B77" s="1362"/>
      <c r="C77" s="1363"/>
      <c r="D77" s="1364" t="str">
        <f t="shared" si="58"/>
        <v/>
      </c>
      <c r="E77" s="1365"/>
      <c r="F77" s="1362"/>
      <c r="G77" s="1363"/>
      <c r="H77" s="1362"/>
      <c r="I77" s="1363"/>
      <c r="J77" s="1366"/>
      <c r="K77" s="1367"/>
      <c r="L77" s="1367"/>
      <c r="M77" s="1367"/>
      <c r="N77" s="1367"/>
      <c r="O77" s="1367"/>
      <c r="P77" s="1368" t="str">
        <f t="shared" si="59"/>
        <v/>
      </c>
      <c r="Q77" s="1368"/>
      <c r="R77" s="352"/>
      <c r="S77" s="352"/>
      <c r="T77" s="352"/>
      <c r="U77" s="352"/>
      <c r="V77" s="1369"/>
      <c r="W77" s="1369"/>
      <c r="X77" s="1370"/>
      <c r="Y77" s="375"/>
      <c r="Z77" s="372"/>
      <c r="AA77" s="363" t="s">
        <v>71</v>
      </c>
      <c r="AB77" s="1371"/>
      <c r="AC77" s="1372"/>
      <c r="AD77" s="1372"/>
      <c r="AE77" s="1372"/>
      <c r="AF77" s="1373"/>
      <c r="AG77" s="1371"/>
      <c r="AH77" s="1372"/>
      <c r="AI77" s="1373"/>
      <c r="AJ77" s="363"/>
      <c r="AK77" s="363" t="s">
        <v>71</v>
      </c>
      <c r="AL77" s="363" t="s">
        <v>71</v>
      </c>
      <c r="AM77" s="363" t="s">
        <v>71</v>
      </c>
      <c r="AN77" s="363" t="s">
        <v>71</v>
      </c>
      <c r="AO77" s="1374"/>
      <c r="AP77" s="1374"/>
      <c r="AQ77" s="363"/>
      <c r="AR77" s="1374"/>
      <c r="AS77" s="1374"/>
      <c r="AT77" s="385"/>
      <c r="AU77" s="364"/>
      <c r="AV77" s="363" t="s">
        <v>71</v>
      </c>
      <c r="AW77" s="363"/>
      <c r="AX77" s="480" t="str">
        <f t="shared" si="101"/>
        <v/>
      </c>
      <c r="AY77" s="1375" t="str">
        <f>IF('躯体天井高(住戸別)'!M48="","",'躯体天井高(住戸別)'!M48)</f>
        <v/>
      </c>
      <c r="AZ77" s="1376"/>
      <c r="BA77" s="1377" t="str">
        <f>IF('躯体天井高(住戸別)'!U118="","",'躯体天井高(住戸別)'!U118)</f>
        <v/>
      </c>
      <c r="BB77" s="1378"/>
      <c r="BC77" s="1379"/>
      <c r="BD77" s="1380" t="str">
        <f>IF('躯体天井高(住戸別)'!T118="","",'躯体天井高(住戸別)'!T118)</f>
        <v/>
      </c>
      <c r="BE77" s="1381"/>
      <c r="BF77" s="363"/>
      <c r="BG77" s="480" t="str">
        <f>IF('躯体天井高(住戸別)'!Y48="","",'躯体天井高(住戸別)'!Y48)</f>
        <v/>
      </c>
      <c r="BH77" s="1375" t="str">
        <f>IF('躯体天井高(住戸別)'!AG48="","",'躯体天井高(住戸別)'!AG48)</f>
        <v/>
      </c>
      <c r="BI77" s="1376"/>
      <c r="BJ77" s="1377" t="str">
        <f>IF('躯体天井高(住戸別)'!AO48="","",'躯体天井高(住戸別)'!AO48)</f>
        <v/>
      </c>
      <c r="BK77" s="1378"/>
      <c r="BL77" s="1379"/>
      <c r="BM77" s="1380" t="str">
        <f>IF('躯体天井高(住戸別)'!AN48="","",'躯体天井高(住戸別)'!AN48)</f>
        <v/>
      </c>
      <c r="BN77" s="1381"/>
      <c r="BO77" s="1380" t="str" cm="1">
        <f t="array" ref="BO77">IF(AY77="","",_xlfn.IFS(AND('躯体天井高(住戸別)'!V118="□",'躯体天井高(住戸別)'!W118="□"),"なし",AND('躯体天井高(住戸別)'!W118="■",'躯体天井高(住戸別)'!V118="□"),"柱",AND('躯体天井高(住戸別)'!V118="■",'躯体天井高(住戸別)'!W118="□"),"壁",AND('躯体天井高(住戸別)'!V118="■",'躯体天井高(住戸別)'!W118="■"),"壁柱"))</f>
        <v/>
      </c>
      <c r="BP77" s="1385"/>
      <c r="BQ77" s="1350"/>
      <c r="BR77" s="1351"/>
      <c r="BS77" s="1351"/>
      <c r="BT77" s="1351"/>
      <c r="BU77" s="397"/>
      <c r="BV77" s="398"/>
      <c r="BW77" s="382"/>
      <c r="BX77" s="363"/>
      <c r="BY77" s="1352"/>
      <c r="BZ77" s="1353"/>
      <c r="CA77" s="1352"/>
      <c r="CB77" s="1353"/>
      <c r="CC77" s="382"/>
      <c r="CD77" s="363"/>
      <c r="CE77" s="1354"/>
      <c r="CF77" s="1355"/>
      <c r="CG77" s="1356"/>
      <c r="CH77" s="1361"/>
      <c r="CI77" s="1360"/>
      <c r="CJ77" s="1355"/>
      <c r="CK77" s="1360"/>
      <c r="CL77" s="363" t="s">
        <v>71</v>
      </c>
      <c r="CM77" s="363" t="s">
        <v>71</v>
      </c>
      <c r="CN77" s="363" t="s">
        <v>71</v>
      </c>
      <c r="CO77" s="363"/>
      <c r="CP77" s="363"/>
      <c r="CQ77" s="363" t="s">
        <v>71</v>
      </c>
      <c r="CR77" s="363" t="s">
        <v>71</v>
      </c>
      <c r="CS77" s="1357"/>
      <c r="CT77" s="1358"/>
      <c r="CU77" s="1359"/>
      <c r="CV77" s="363" t="s">
        <v>71</v>
      </c>
      <c r="CW77" s="363" t="s">
        <v>71</v>
      </c>
      <c r="CX77" s="363" t="s">
        <v>71</v>
      </c>
      <c r="CY77" s="363" t="s">
        <v>71</v>
      </c>
      <c r="CZ77" s="363" t="s">
        <v>71</v>
      </c>
      <c r="DA77" s="363" t="s">
        <v>71</v>
      </c>
      <c r="DB77" s="363" t="s">
        <v>71</v>
      </c>
      <c r="DC77" s="363" t="s">
        <v>71</v>
      </c>
      <c r="DD77" s="363" t="s">
        <v>71</v>
      </c>
      <c r="DE77" s="363" t="s">
        <v>71</v>
      </c>
      <c r="DF77" s="363" t="s">
        <v>71</v>
      </c>
      <c r="DG77" s="363" t="s">
        <v>71</v>
      </c>
      <c r="DH77" s="575" t="str">
        <f>IF($B77="","",_xlfn.XLOOKUP($B77,光・視環境!$S$2:$S$113,光・視環境!$Y$2:$Y$113,"",0,1))</f>
        <v/>
      </c>
      <c r="DI77" s="576" t="str">
        <f>IF($B77="","",_xlfn.XLOOKUP($B77,光・視環境!$S$2:$S$113,光・視環境!$T$2:$T$113,"",0,1))</f>
        <v/>
      </c>
      <c r="DJ77" s="576" t="str">
        <f>IF($B77="","",_xlfn.XLOOKUP($B77,光・視環境!$S$2:$S$113,光・視環境!$U$2:$U$113,"",0,1))</f>
        <v/>
      </c>
      <c r="DK77" s="576" t="str">
        <f>IF($B77="","",_xlfn.XLOOKUP($B77,光・視環境!$S$2:$S$113,光・視環境!$V$2:$V$113,"",0,1))</f>
        <v/>
      </c>
      <c r="DL77" s="576" t="str">
        <f>IF($B77="","",_xlfn.XLOOKUP($B77,光・視環境!$S$2:$S$113,光・視環境!$W$2:$W$113,"",0,1))</f>
        <v/>
      </c>
      <c r="DM77" s="577" t="str">
        <f>IF($B77="","",_xlfn.XLOOKUP($B77,光・視環境!$S$2:$S$113,光・視環境!$X$2:$X$113,"",0,1))</f>
        <v/>
      </c>
      <c r="DN77" s="1382"/>
      <c r="DO77" s="1383"/>
      <c r="DP77" s="1383"/>
      <c r="DQ77" s="1384"/>
      <c r="DR77" s="372"/>
      <c r="DS77" s="372"/>
      <c r="DT77" s="372"/>
      <c r="DU77" s="372"/>
      <c r="DV77" s="372"/>
      <c r="DW77" s="372"/>
      <c r="DX77" s="372"/>
      <c r="DY77" s="372"/>
      <c r="DZ77" s="1382"/>
      <c r="EA77" s="1383"/>
      <c r="EB77" s="1383"/>
      <c r="EC77" s="1384"/>
      <c r="ED77" s="372"/>
      <c r="EE77" s="372"/>
      <c r="EF77" s="372"/>
      <c r="EG77" s="372"/>
      <c r="EH77" s="372"/>
      <c r="EI77" s="372"/>
      <c r="EJ77" s="372"/>
      <c r="EK77" s="372"/>
      <c r="EL77" s="372"/>
      <c r="EM77" s="372"/>
      <c r="EN77" s="372"/>
      <c r="EO77" s="372"/>
      <c r="EP77" s="372"/>
      <c r="EQ77" s="375"/>
      <c r="ER77" s="372"/>
      <c r="ES77" s="364" t="s">
        <v>71</v>
      </c>
      <c r="ET77" s="372"/>
      <c r="EU77" s="481" t="str">
        <f t="shared" si="90"/>
        <v/>
      </c>
      <c r="EV77" s="1357"/>
      <c r="EW77" s="1359"/>
      <c r="EX77" s="1357"/>
      <c r="EY77" s="1359"/>
      <c r="EZ77" s="1357"/>
      <c r="FA77" s="1359"/>
      <c r="FB77" s="1357"/>
      <c r="FC77" s="1359"/>
      <c r="FD77" s="364" t="s">
        <v>71</v>
      </c>
      <c r="FE77" s="372"/>
      <c r="FF77" s="481" t="str">
        <f t="shared" si="91"/>
        <v/>
      </c>
      <c r="FG77" s="1357"/>
      <c r="FH77" s="1359"/>
      <c r="FI77" s="1357"/>
      <c r="FJ77" s="1359"/>
      <c r="FK77" s="1357"/>
      <c r="FL77" s="1359"/>
      <c r="FM77" s="1357"/>
      <c r="FN77" s="1359"/>
      <c r="FO77" s="364" t="s">
        <v>71</v>
      </c>
      <c r="FP77" s="372"/>
      <c r="FQ77" s="481" t="str">
        <f t="shared" si="92"/>
        <v/>
      </c>
      <c r="FR77" s="1357"/>
      <c r="FS77" s="1359"/>
      <c r="FT77" s="1357"/>
      <c r="FU77" s="1359"/>
      <c r="FV77" s="1357"/>
      <c r="FW77" s="1359"/>
      <c r="FX77" s="1357"/>
      <c r="FY77" s="1359"/>
      <c r="FZ77" s="364" t="s">
        <v>71</v>
      </c>
      <c r="GA77" s="372"/>
      <c r="GB77" s="481" t="str">
        <f t="shared" si="93"/>
        <v/>
      </c>
      <c r="GC77" s="1357"/>
      <c r="GD77" s="1359"/>
      <c r="GE77" s="1357"/>
      <c r="GF77" s="1359"/>
      <c r="GG77" s="1357"/>
      <c r="GH77" s="1359"/>
      <c r="GI77" s="1357"/>
      <c r="GJ77" s="1359"/>
      <c r="GU77" s="374" t="str">
        <f t="shared" si="96"/>
        <v/>
      </c>
      <c r="GV77" s="386" t="str">
        <f t="shared" si="99"/>
        <v/>
      </c>
      <c r="GW77" s="377" t="str">
        <f t="shared" si="56"/>
        <v/>
      </c>
      <c r="GX77" s="378" t="str">
        <f t="shared" si="100"/>
        <v/>
      </c>
      <c r="GY77" s="379" t="str">
        <f t="shared" si="97"/>
        <v/>
      </c>
      <c r="GZ77" s="380">
        <v>1</v>
      </c>
      <c r="HA77" s="376" t="str">
        <f t="shared" si="98"/>
        <v/>
      </c>
      <c r="HB77" s="380" t="str">
        <f t="shared" si="94"/>
        <v/>
      </c>
      <c r="HC77" s="381" t="str">
        <f t="shared" si="95"/>
        <v/>
      </c>
      <c r="HD77" s="383" t="str">
        <f t="shared" si="60"/>
        <v/>
      </c>
      <c r="HE77" s="381" t="str">
        <f t="shared" si="61"/>
        <v/>
      </c>
      <c r="HF77" s="380" t="str">
        <f t="shared" si="62"/>
        <v/>
      </c>
      <c r="HG77" s="576" t="str">
        <f>IF($B77="","",_xlfn.XLOOKUP($B77,光・視環境!$S$2:$S$113,光・視環境!$Y$2:$Y$113,,0,1))</f>
        <v/>
      </c>
      <c r="HH77" s="362" t="str">
        <f t="shared" si="63"/>
        <v/>
      </c>
      <c r="HI77" s="384" t="str">
        <f t="shared" si="64"/>
        <v/>
      </c>
      <c r="HJ77" s="384" t="str">
        <f t="shared" si="65"/>
        <v/>
      </c>
      <c r="HK77" s="384" t="str">
        <f t="shared" si="66"/>
        <v/>
      </c>
      <c r="HL77" s="384" t="str">
        <f t="shared" si="67"/>
        <v/>
      </c>
      <c r="HM77" s="384" t="str">
        <f t="shared" si="68"/>
        <v/>
      </c>
      <c r="HN77" s="384" t="str">
        <f t="shared" si="69"/>
        <v/>
      </c>
      <c r="HO77" s="384" t="str">
        <f t="shared" si="70"/>
        <v/>
      </c>
      <c r="HP77" s="384" t="str">
        <f t="shared" si="71"/>
        <v/>
      </c>
      <c r="HQ77" s="384" t="str">
        <f t="shared" si="72"/>
        <v/>
      </c>
      <c r="HR77" s="384" t="str">
        <f t="shared" si="73"/>
        <v/>
      </c>
      <c r="HS77" s="384" t="str">
        <f t="shared" si="74"/>
        <v/>
      </c>
      <c r="HT77" s="384" t="str">
        <f t="shared" si="75"/>
        <v/>
      </c>
      <c r="HU77" s="352" t="str">
        <f t="shared" si="76"/>
        <v/>
      </c>
      <c r="HV77" s="384" t="str">
        <f t="shared" si="77"/>
        <v/>
      </c>
      <c r="HW77" s="384" t="str">
        <f t="shared" si="78"/>
        <v/>
      </c>
      <c r="HX77" s="384" t="str">
        <f t="shared" si="79"/>
        <v/>
      </c>
      <c r="HY77" s="384" t="str">
        <f t="shared" si="80"/>
        <v/>
      </c>
      <c r="HZ77" s="352" t="str">
        <f t="shared" si="81"/>
        <v/>
      </c>
      <c r="IA77" s="365" t="str">
        <f t="shared" si="82"/>
        <v/>
      </c>
      <c r="IB77" s="386" t="str">
        <f t="shared" si="83"/>
        <v/>
      </c>
      <c r="IC77" s="380" t="str">
        <f t="shared" si="84"/>
        <v/>
      </c>
      <c r="ID77" s="387" t="str">
        <f t="shared" si="85"/>
        <v/>
      </c>
      <c r="IE77" s="378" t="str">
        <f t="shared" si="86"/>
        <v/>
      </c>
      <c r="IF77" s="381" t="str">
        <f t="shared" si="87"/>
        <v/>
      </c>
      <c r="IG77" s="381" t="str">
        <f t="shared" si="88"/>
        <v/>
      </c>
      <c r="IH77" s="388" t="str">
        <f t="shared" si="89"/>
        <v/>
      </c>
    </row>
    <row r="78" spans="1:242" ht="23.1" customHeight="1">
      <c r="A78" s="351">
        <f t="shared" si="0"/>
        <v>44</v>
      </c>
      <c r="B78" s="1362"/>
      <c r="C78" s="1363"/>
      <c r="D78" s="1364" t="str">
        <f t="shared" si="58"/>
        <v/>
      </c>
      <c r="E78" s="1365"/>
      <c r="F78" s="1362"/>
      <c r="G78" s="1363"/>
      <c r="H78" s="1362"/>
      <c r="I78" s="1363"/>
      <c r="J78" s="1366"/>
      <c r="K78" s="1367"/>
      <c r="L78" s="1367"/>
      <c r="M78" s="1367"/>
      <c r="N78" s="1367"/>
      <c r="O78" s="1367"/>
      <c r="P78" s="1368" t="str">
        <f t="shared" si="59"/>
        <v/>
      </c>
      <c r="Q78" s="1368"/>
      <c r="R78" s="352"/>
      <c r="S78" s="352"/>
      <c r="T78" s="352"/>
      <c r="U78" s="352"/>
      <c r="V78" s="1369"/>
      <c r="W78" s="1369"/>
      <c r="X78" s="1370"/>
      <c r="Y78" s="375"/>
      <c r="Z78" s="372"/>
      <c r="AA78" s="363" t="s">
        <v>71</v>
      </c>
      <c r="AB78" s="1371"/>
      <c r="AC78" s="1372"/>
      <c r="AD78" s="1372"/>
      <c r="AE78" s="1372"/>
      <c r="AF78" s="1373"/>
      <c r="AG78" s="1371"/>
      <c r="AH78" s="1372"/>
      <c r="AI78" s="1373"/>
      <c r="AJ78" s="363"/>
      <c r="AK78" s="363" t="s">
        <v>71</v>
      </c>
      <c r="AL78" s="363" t="s">
        <v>71</v>
      </c>
      <c r="AM78" s="363" t="s">
        <v>71</v>
      </c>
      <c r="AN78" s="363" t="s">
        <v>71</v>
      </c>
      <c r="AO78" s="1374"/>
      <c r="AP78" s="1374"/>
      <c r="AQ78" s="363"/>
      <c r="AR78" s="1374"/>
      <c r="AS78" s="1374"/>
      <c r="AT78" s="385"/>
      <c r="AU78" s="364"/>
      <c r="AV78" s="363" t="s">
        <v>71</v>
      </c>
      <c r="AW78" s="363"/>
      <c r="AX78" s="480" t="str">
        <f t="shared" si="101"/>
        <v/>
      </c>
      <c r="AY78" s="1375" t="str">
        <f>IF('躯体天井高(住戸別)'!M49="","",'躯体天井高(住戸別)'!M49)</f>
        <v/>
      </c>
      <c r="AZ78" s="1376"/>
      <c r="BA78" s="1377" t="str">
        <f>IF('躯体天井高(住戸別)'!U119="","",'躯体天井高(住戸別)'!U119)</f>
        <v/>
      </c>
      <c r="BB78" s="1378"/>
      <c r="BC78" s="1379"/>
      <c r="BD78" s="1380" t="str">
        <f>IF('躯体天井高(住戸別)'!T119="","",'躯体天井高(住戸別)'!T119)</f>
        <v/>
      </c>
      <c r="BE78" s="1381"/>
      <c r="BF78" s="363"/>
      <c r="BG78" s="480" t="str">
        <f>IF('躯体天井高(住戸別)'!Y49="","",'躯体天井高(住戸別)'!Y49)</f>
        <v/>
      </c>
      <c r="BH78" s="1375" t="str">
        <f>IF('躯体天井高(住戸別)'!AG49="","",'躯体天井高(住戸別)'!AG49)</f>
        <v/>
      </c>
      <c r="BI78" s="1376"/>
      <c r="BJ78" s="1377" t="str">
        <f>IF('躯体天井高(住戸別)'!AO49="","",'躯体天井高(住戸別)'!AO49)</f>
        <v/>
      </c>
      <c r="BK78" s="1378"/>
      <c r="BL78" s="1379"/>
      <c r="BM78" s="1380" t="str">
        <f>IF('躯体天井高(住戸別)'!AN49="","",'躯体天井高(住戸別)'!AN49)</f>
        <v/>
      </c>
      <c r="BN78" s="1381"/>
      <c r="BO78" s="1380" t="str" cm="1">
        <f t="array" ref="BO78">IF(AY78="","",_xlfn.IFS(AND('躯体天井高(住戸別)'!V119="□",'躯体天井高(住戸別)'!W119="□"),"なし",AND('躯体天井高(住戸別)'!W119="■",'躯体天井高(住戸別)'!V119="□"),"柱",AND('躯体天井高(住戸別)'!V119="■",'躯体天井高(住戸別)'!W119="□"),"壁",AND('躯体天井高(住戸別)'!V119="■",'躯体天井高(住戸別)'!W119="■"),"壁柱"))</f>
        <v/>
      </c>
      <c r="BP78" s="1385"/>
      <c r="BQ78" s="1350"/>
      <c r="BR78" s="1351"/>
      <c r="BS78" s="1351"/>
      <c r="BT78" s="1351"/>
      <c r="BU78" s="397"/>
      <c r="BV78" s="398"/>
      <c r="BW78" s="382"/>
      <c r="BX78" s="363"/>
      <c r="BY78" s="1352"/>
      <c r="BZ78" s="1353"/>
      <c r="CA78" s="1352"/>
      <c r="CB78" s="1353"/>
      <c r="CC78" s="382"/>
      <c r="CD78" s="363"/>
      <c r="CE78" s="1354"/>
      <c r="CF78" s="1355"/>
      <c r="CG78" s="1356"/>
      <c r="CH78" s="1361"/>
      <c r="CI78" s="1360"/>
      <c r="CJ78" s="1355"/>
      <c r="CK78" s="1360"/>
      <c r="CL78" s="363" t="s">
        <v>71</v>
      </c>
      <c r="CM78" s="363" t="s">
        <v>71</v>
      </c>
      <c r="CN78" s="363" t="s">
        <v>71</v>
      </c>
      <c r="CO78" s="363"/>
      <c r="CP78" s="363"/>
      <c r="CQ78" s="363" t="s">
        <v>71</v>
      </c>
      <c r="CR78" s="363" t="s">
        <v>71</v>
      </c>
      <c r="CS78" s="1357"/>
      <c r="CT78" s="1358"/>
      <c r="CU78" s="1359"/>
      <c r="CV78" s="363" t="s">
        <v>71</v>
      </c>
      <c r="CW78" s="363" t="s">
        <v>71</v>
      </c>
      <c r="CX78" s="363" t="s">
        <v>71</v>
      </c>
      <c r="CY78" s="363" t="s">
        <v>71</v>
      </c>
      <c r="CZ78" s="363" t="s">
        <v>71</v>
      </c>
      <c r="DA78" s="363" t="s">
        <v>71</v>
      </c>
      <c r="DB78" s="363" t="s">
        <v>71</v>
      </c>
      <c r="DC78" s="363" t="s">
        <v>71</v>
      </c>
      <c r="DD78" s="363" t="s">
        <v>71</v>
      </c>
      <c r="DE78" s="363" t="s">
        <v>71</v>
      </c>
      <c r="DF78" s="363" t="s">
        <v>71</v>
      </c>
      <c r="DG78" s="363" t="s">
        <v>71</v>
      </c>
      <c r="DH78" s="575" t="str">
        <f>IF($B78="","",_xlfn.XLOOKUP($B78,光・視環境!$S$2:$S$113,光・視環境!$Y$2:$Y$113,"",0,1))</f>
        <v/>
      </c>
      <c r="DI78" s="576" t="str">
        <f>IF($B78="","",_xlfn.XLOOKUP($B78,光・視環境!$S$2:$S$113,光・視環境!$T$2:$T$113,"",0,1))</f>
        <v/>
      </c>
      <c r="DJ78" s="576" t="str">
        <f>IF($B78="","",_xlfn.XLOOKUP($B78,光・視環境!$S$2:$S$113,光・視環境!$U$2:$U$113,"",0,1))</f>
        <v/>
      </c>
      <c r="DK78" s="576" t="str">
        <f>IF($B78="","",_xlfn.XLOOKUP($B78,光・視環境!$S$2:$S$113,光・視環境!$V$2:$V$113,"",0,1))</f>
        <v/>
      </c>
      <c r="DL78" s="576" t="str">
        <f>IF($B78="","",_xlfn.XLOOKUP($B78,光・視環境!$S$2:$S$113,光・視環境!$W$2:$W$113,"",0,1))</f>
        <v/>
      </c>
      <c r="DM78" s="577" t="str">
        <f>IF($B78="","",_xlfn.XLOOKUP($B78,光・視環境!$S$2:$S$113,光・視環境!$X$2:$X$113,"",0,1))</f>
        <v/>
      </c>
      <c r="DN78" s="1382"/>
      <c r="DO78" s="1383"/>
      <c r="DP78" s="1383"/>
      <c r="DQ78" s="1384"/>
      <c r="DR78" s="372"/>
      <c r="DS78" s="372"/>
      <c r="DT78" s="372"/>
      <c r="DU78" s="372"/>
      <c r="DV78" s="372"/>
      <c r="DW78" s="372"/>
      <c r="DX78" s="372"/>
      <c r="DY78" s="372"/>
      <c r="DZ78" s="1382"/>
      <c r="EA78" s="1383"/>
      <c r="EB78" s="1383"/>
      <c r="EC78" s="1384"/>
      <c r="ED78" s="372"/>
      <c r="EE78" s="372"/>
      <c r="EF78" s="372"/>
      <c r="EG78" s="372"/>
      <c r="EH78" s="372"/>
      <c r="EI78" s="372"/>
      <c r="EJ78" s="372"/>
      <c r="EK78" s="372"/>
      <c r="EL78" s="372"/>
      <c r="EM78" s="372"/>
      <c r="EN78" s="372"/>
      <c r="EO78" s="372"/>
      <c r="EP78" s="372"/>
      <c r="EQ78" s="375"/>
      <c r="ER78" s="372"/>
      <c r="ES78" s="364" t="s">
        <v>71</v>
      </c>
      <c r="ET78" s="372"/>
      <c r="EU78" s="481" t="str">
        <f t="shared" si="90"/>
        <v/>
      </c>
      <c r="EV78" s="1357"/>
      <c r="EW78" s="1359"/>
      <c r="EX78" s="1357"/>
      <c r="EY78" s="1359"/>
      <c r="EZ78" s="1357"/>
      <c r="FA78" s="1359"/>
      <c r="FB78" s="1357"/>
      <c r="FC78" s="1359"/>
      <c r="FD78" s="364" t="s">
        <v>71</v>
      </c>
      <c r="FE78" s="372"/>
      <c r="FF78" s="481" t="str">
        <f t="shared" si="91"/>
        <v/>
      </c>
      <c r="FG78" s="1357"/>
      <c r="FH78" s="1359"/>
      <c r="FI78" s="1357"/>
      <c r="FJ78" s="1359"/>
      <c r="FK78" s="1357"/>
      <c r="FL78" s="1359"/>
      <c r="FM78" s="1357"/>
      <c r="FN78" s="1359"/>
      <c r="FO78" s="364" t="s">
        <v>71</v>
      </c>
      <c r="FP78" s="372"/>
      <c r="FQ78" s="481" t="str">
        <f t="shared" si="92"/>
        <v/>
      </c>
      <c r="FR78" s="1357"/>
      <c r="FS78" s="1359"/>
      <c r="FT78" s="1357"/>
      <c r="FU78" s="1359"/>
      <c r="FV78" s="1357"/>
      <c r="FW78" s="1359"/>
      <c r="FX78" s="1357"/>
      <c r="FY78" s="1359"/>
      <c r="FZ78" s="364" t="s">
        <v>71</v>
      </c>
      <c r="GA78" s="372"/>
      <c r="GB78" s="481" t="str">
        <f t="shared" si="93"/>
        <v/>
      </c>
      <c r="GC78" s="1357"/>
      <c r="GD78" s="1359"/>
      <c r="GE78" s="1357"/>
      <c r="GF78" s="1359"/>
      <c r="GG78" s="1357"/>
      <c r="GH78" s="1359"/>
      <c r="GI78" s="1357"/>
      <c r="GJ78" s="1359"/>
      <c r="GU78" s="374" t="str">
        <f t="shared" si="96"/>
        <v/>
      </c>
      <c r="GV78" s="386" t="str">
        <f t="shared" si="99"/>
        <v/>
      </c>
      <c r="GW78" s="377" t="str">
        <f t="shared" si="56"/>
        <v/>
      </c>
      <c r="GX78" s="378" t="str">
        <f t="shared" si="100"/>
        <v/>
      </c>
      <c r="GY78" s="379" t="str">
        <f t="shared" si="97"/>
        <v/>
      </c>
      <c r="GZ78" s="380">
        <v>1</v>
      </c>
      <c r="HA78" s="376" t="str">
        <f t="shared" si="98"/>
        <v/>
      </c>
      <c r="HB78" s="380" t="str">
        <f t="shared" si="94"/>
        <v/>
      </c>
      <c r="HC78" s="381" t="str">
        <f t="shared" si="95"/>
        <v/>
      </c>
      <c r="HD78" s="383" t="str">
        <f t="shared" si="60"/>
        <v/>
      </c>
      <c r="HE78" s="381" t="str">
        <f t="shared" si="61"/>
        <v/>
      </c>
      <c r="HF78" s="380" t="str">
        <f t="shared" si="62"/>
        <v/>
      </c>
      <c r="HG78" s="576" t="str">
        <f>IF($B78="","",_xlfn.XLOOKUP($B78,光・視環境!$S$2:$S$113,光・視環境!$Y$2:$Y$113,,0,1))</f>
        <v/>
      </c>
      <c r="HH78" s="362" t="str">
        <f t="shared" si="63"/>
        <v/>
      </c>
      <c r="HI78" s="384" t="str">
        <f t="shared" si="64"/>
        <v/>
      </c>
      <c r="HJ78" s="384" t="str">
        <f t="shared" si="65"/>
        <v/>
      </c>
      <c r="HK78" s="384" t="str">
        <f t="shared" si="66"/>
        <v/>
      </c>
      <c r="HL78" s="384" t="str">
        <f t="shared" si="67"/>
        <v/>
      </c>
      <c r="HM78" s="384" t="str">
        <f t="shared" si="68"/>
        <v/>
      </c>
      <c r="HN78" s="384" t="str">
        <f t="shared" si="69"/>
        <v/>
      </c>
      <c r="HO78" s="384" t="str">
        <f t="shared" si="70"/>
        <v/>
      </c>
      <c r="HP78" s="384" t="str">
        <f t="shared" si="71"/>
        <v/>
      </c>
      <c r="HQ78" s="384" t="str">
        <f t="shared" si="72"/>
        <v/>
      </c>
      <c r="HR78" s="384" t="str">
        <f t="shared" si="73"/>
        <v/>
      </c>
      <c r="HS78" s="384" t="str">
        <f t="shared" si="74"/>
        <v/>
      </c>
      <c r="HT78" s="384" t="str">
        <f t="shared" si="75"/>
        <v/>
      </c>
      <c r="HU78" s="352" t="str">
        <f t="shared" si="76"/>
        <v/>
      </c>
      <c r="HV78" s="384" t="str">
        <f t="shared" si="77"/>
        <v/>
      </c>
      <c r="HW78" s="384" t="str">
        <f t="shared" si="78"/>
        <v/>
      </c>
      <c r="HX78" s="384" t="str">
        <f t="shared" si="79"/>
        <v/>
      </c>
      <c r="HY78" s="384" t="str">
        <f t="shared" si="80"/>
        <v/>
      </c>
      <c r="HZ78" s="352" t="str">
        <f t="shared" si="81"/>
        <v/>
      </c>
      <c r="IA78" s="365" t="str">
        <f t="shared" si="82"/>
        <v/>
      </c>
      <c r="IB78" s="386" t="str">
        <f t="shared" si="83"/>
        <v/>
      </c>
      <c r="IC78" s="380" t="str">
        <f t="shared" si="84"/>
        <v/>
      </c>
      <c r="ID78" s="387" t="str">
        <f t="shared" si="85"/>
        <v/>
      </c>
      <c r="IE78" s="378" t="str">
        <f t="shared" si="86"/>
        <v/>
      </c>
      <c r="IF78" s="381" t="str">
        <f t="shared" si="87"/>
        <v/>
      </c>
      <c r="IG78" s="381" t="str">
        <f t="shared" si="88"/>
        <v/>
      </c>
      <c r="IH78" s="388" t="str">
        <f t="shared" si="89"/>
        <v/>
      </c>
    </row>
    <row r="79" spans="1:242" ht="23.1" customHeight="1">
      <c r="A79" s="351">
        <f t="shared" si="0"/>
        <v>45</v>
      </c>
      <c r="B79" s="1362"/>
      <c r="C79" s="1363"/>
      <c r="D79" s="1364" t="str">
        <f t="shared" si="58"/>
        <v/>
      </c>
      <c r="E79" s="1365"/>
      <c r="F79" s="1362"/>
      <c r="G79" s="1363"/>
      <c r="H79" s="1362"/>
      <c r="I79" s="1363"/>
      <c r="J79" s="1366"/>
      <c r="K79" s="1367"/>
      <c r="L79" s="1367"/>
      <c r="M79" s="1367"/>
      <c r="N79" s="1367"/>
      <c r="O79" s="1367"/>
      <c r="P79" s="1368" t="str">
        <f t="shared" si="59"/>
        <v/>
      </c>
      <c r="Q79" s="1368"/>
      <c r="R79" s="352"/>
      <c r="S79" s="352"/>
      <c r="T79" s="352"/>
      <c r="U79" s="352"/>
      <c r="V79" s="1369"/>
      <c r="W79" s="1369"/>
      <c r="X79" s="1370"/>
      <c r="Y79" s="375"/>
      <c r="Z79" s="372"/>
      <c r="AA79" s="363" t="s">
        <v>71</v>
      </c>
      <c r="AB79" s="1371"/>
      <c r="AC79" s="1372"/>
      <c r="AD79" s="1372"/>
      <c r="AE79" s="1372"/>
      <c r="AF79" s="1373"/>
      <c r="AG79" s="1371"/>
      <c r="AH79" s="1372"/>
      <c r="AI79" s="1373"/>
      <c r="AJ79" s="363"/>
      <c r="AK79" s="363" t="s">
        <v>71</v>
      </c>
      <c r="AL79" s="363" t="s">
        <v>71</v>
      </c>
      <c r="AM79" s="363" t="s">
        <v>71</v>
      </c>
      <c r="AN79" s="363" t="s">
        <v>71</v>
      </c>
      <c r="AO79" s="1374"/>
      <c r="AP79" s="1374"/>
      <c r="AQ79" s="363"/>
      <c r="AR79" s="1374"/>
      <c r="AS79" s="1374"/>
      <c r="AT79" s="385"/>
      <c r="AU79" s="364"/>
      <c r="AV79" s="363" t="s">
        <v>71</v>
      </c>
      <c r="AW79" s="363"/>
      <c r="AX79" s="480" t="str">
        <f t="shared" si="101"/>
        <v/>
      </c>
      <c r="AY79" s="1375" t="str">
        <f>IF('躯体天井高(住戸別)'!M50="","",'躯体天井高(住戸別)'!M50)</f>
        <v/>
      </c>
      <c r="AZ79" s="1376"/>
      <c r="BA79" s="1377" t="str">
        <f>IF('躯体天井高(住戸別)'!U120="","",'躯体天井高(住戸別)'!U120)</f>
        <v/>
      </c>
      <c r="BB79" s="1378"/>
      <c r="BC79" s="1379"/>
      <c r="BD79" s="1380" t="str">
        <f>IF('躯体天井高(住戸別)'!T120="","",'躯体天井高(住戸別)'!T120)</f>
        <v/>
      </c>
      <c r="BE79" s="1381"/>
      <c r="BF79" s="363"/>
      <c r="BG79" s="480" t="str">
        <f>IF('躯体天井高(住戸別)'!Y50="","",'躯体天井高(住戸別)'!Y50)</f>
        <v/>
      </c>
      <c r="BH79" s="1375" t="str">
        <f>IF('躯体天井高(住戸別)'!AG50="","",'躯体天井高(住戸別)'!AG50)</f>
        <v/>
      </c>
      <c r="BI79" s="1376"/>
      <c r="BJ79" s="1377" t="str">
        <f>IF('躯体天井高(住戸別)'!AO50="","",'躯体天井高(住戸別)'!AO50)</f>
        <v/>
      </c>
      <c r="BK79" s="1378"/>
      <c r="BL79" s="1379"/>
      <c r="BM79" s="1380" t="str">
        <f>IF('躯体天井高(住戸別)'!AN50="","",'躯体天井高(住戸別)'!AN50)</f>
        <v/>
      </c>
      <c r="BN79" s="1381"/>
      <c r="BO79" s="1380" t="str" cm="1">
        <f t="array" ref="BO79">IF(AY79="","",_xlfn.IFS(AND('躯体天井高(住戸別)'!V120="□",'躯体天井高(住戸別)'!W120="□"),"なし",AND('躯体天井高(住戸別)'!W120="■",'躯体天井高(住戸別)'!V120="□"),"柱",AND('躯体天井高(住戸別)'!V120="■",'躯体天井高(住戸別)'!W120="□"),"壁",AND('躯体天井高(住戸別)'!V120="■",'躯体天井高(住戸別)'!W120="■"),"壁柱"))</f>
        <v/>
      </c>
      <c r="BP79" s="1385"/>
      <c r="BQ79" s="1350"/>
      <c r="BR79" s="1351"/>
      <c r="BS79" s="1351"/>
      <c r="BT79" s="1351"/>
      <c r="BU79" s="397"/>
      <c r="BV79" s="398"/>
      <c r="BW79" s="382"/>
      <c r="BX79" s="363"/>
      <c r="BY79" s="1352"/>
      <c r="BZ79" s="1353"/>
      <c r="CA79" s="1352"/>
      <c r="CB79" s="1353"/>
      <c r="CC79" s="382"/>
      <c r="CD79" s="363"/>
      <c r="CE79" s="1354"/>
      <c r="CF79" s="1355"/>
      <c r="CG79" s="1356"/>
      <c r="CH79" s="1361"/>
      <c r="CI79" s="1360"/>
      <c r="CJ79" s="1355"/>
      <c r="CK79" s="1360"/>
      <c r="CL79" s="363" t="s">
        <v>71</v>
      </c>
      <c r="CM79" s="363" t="s">
        <v>71</v>
      </c>
      <c r="CN79" s="363" t="s">
        <v>71</v>
      </c>
      <c r="CO79" s="363"/>
      <c r="CP79" s="363"/>
      <c r="CQ79" s="363" t="s">
        <v>71</v>
      </c>
      <c r="CR79" s="363" t="s">
        <v>71</v>
      </c>
      <c r="CS79" s="1357"/>
      <c r="CT79" s="1358"/>
      <c r="CU79" s="1359"/>
      <c r="CV79" s="363" t="s">
        <v>71</v>
      </c>
      <c r="CW79" s="363" t="s">
        <v>71</v>
      </c>
      <c r="CX79" s="363" t="s">
        <v>71</v>
      </c>
      <c r="CY79" s="363" t="s">
        <v>71</v>
      </c>
      <c r="CZ79" s="363" t="s">
        <v>71</v>
      </c>
      <c r="DA79" s="363" t="s">
        <v>71</v>
      </c>
      <c r="DB79" s="363" t="s">
        <v>71</v>
      </c>
      <c r="DC79" s="363" t="s">
        <v>71</v>
      </c>
      <c r="DD79" s="363" t="s">
        <v>71</v>
      </c>
      <c r="DE79" s="363" t="s">
        <v>71</v>
      </c>
      <c r="DF79" s="363" t="s">
        <v>71</v>
      </c>
      <c r="DG79" s="363" t="s">
        <v>71</v>
      </c>
      <c r="DH79" s="575" t="str">
        <f>IF($B79="","",_xlfn.XLOOKUP($B79,光・視環境!$S$2:$S$113,光・視環境!$Y$2:$Y$113,"",0,1))</f>
        <v/>
      </c>
      <c r="DI79" s="576" t="str">
        <f>IF($B79="","",_xlfn.XLOOKUP($B79,光・視環境!$S$2:$S$113,光・視環境!$T$2:$T$113,"",0,1))</f>
        <v/>
      </c>
      <c r="DJ79" s="576" t="str">
        <f>IF($B79="","",_xlfn.XLOOKUP($B79,光・視環境!$S$2:$S$113,光・視環境!$U$2:$U$113,"",0,1))</f>
        <v/>
      </c>
      <c r="DK79" s="576" t="str">
        <f>IF($B79="","",_xlfn.XLOOKUP($B79,光・視環境!$S$2:$S$113,光・視環境!$V$2:$V$113,"",0,1))</f>
        <v/>
      </c>
      <c r="DL79" s="576" t="str">
        <f>IF($B79="","",_xlfn.XLOOKUP($B79,光・視環境!$S$2:$S$113,光・視環境!$W$2:$W$113,"",0,1))</f>
        <v/>
      </c>
      <c r="DM79" s="577" t="str">
        <f>IF($B79="","",_xlfn.XLOOKUP($B79,光・視環境!$S$2:$S$113,光・視環境!$X$2:$X$113,"",0,1))</f>
        <v/>
      </c>
      <c r="DN79" s="1382"/>
      <c r="DO79" s="1383"/>
      <c r="DP79" s="1383"/>
      <c r="DQ79" s="1384"/>
      <c r="DR79" s="372"/>
      <c r="DS79" s="372"/>
      <c r="DT79" s="372"/>
      <c r="DU79" s="372"/>
      <c r="DV79" s="372"/>
      <c r="DW79" s="372"/>
      <c r="DX79" s="372"/>
      <c r="DY79" s="372"/>
      <c r="DZ79" s="1382"/>
      <c r="EA79" s="1383"/>
      <c r="EB79" s="1383"/>
      <c r="EC79" s="1384"/>
      <c r="ED79" s="372"/>
      <c r="EE79" s="372"/>
      <c r="EF79" s="372"/>
      <c r="EG79" s="372"/>
      <c r="EH79" s="372"/>
      <c r="EI79" s="372"/>
      <c r="EJ79" s="372"/>
      <c r="EK79" s="372"/>
      <c r="EL79" s="372"/>
      <c r="EM79" s="372"/>
      <c r="EN79" s="372"/>
      <c r="EO79" s="372"/>
      <c r="EP79" s="372"/>
      <c r="EQ79" s="375"/>
      <c r="ER79" s="372"/>
      <c r="ES79" s="364" t="s">
        <v>71</v>
      </c>
      <c r="ET79" s="372"/>
      <c r="EU79" s="481" t="str">
        <f t="shared" si="90"/>
        <v/>
      </c>
      <c r="EV79" s="1357"/>
      <c r="EW79" s="1359"/>
      <c r="EX79" s="1357"/>
      <c r="EY79" s="1359"/>
      <c r="EZ79" s="1357"/>
      <c r="FA79" s="1359"/>
      <c r="FB79" s="1357"/>
      <c r="FC79" s="1359"/>
      <c r="FD79" s="364" t="s">
        <v>71</v>
      </c>
      <c r="FE79" s="372"/>
      <c r="FF79" s="481" t="str">
        <f t="shared" si="91"/>
        <v/>
      </c>
      <c r="FG79" s="1357"/>
      <c r="FH79" s="1359"/>
      <c r="FI79" s="1357"/>
      <c r="FJ79" s="1359"/>
      <c r="FK79" s="1357"/>
      <c r="FL79" s="1359"/>
      <c r="FM79" s="1357"/>
      <c r="FN79" s="1359"/>
      <c r="FO79" s="364" t="s">
        <v>71</v>
      </c>
      <c r="FP79" s="372"/>
      <c r="FQ79" s="481" t="str">
        <f t="shared" si="92"/>
        <v/>
      </c>
      <c r="FR79" s="1357"/>
      <c r="FS79" s="1359"/>
      <c r="FT79" s="1357"/>
      <c r="FU79" s="1359"/>
      <c r="FV79" s="1357"/>
      <c r="FW79" s="1359"/>
      <c r="FX79" s="1357"/>
      <c r="FY79" s="1359"/>
      <c r="FZ79" s="364" t="s">
        <v>71</v>
      </c>
      <c r="GA79" s="372"/>
      <c r="GB79" s="481" t="str">
        <f t="shared" si="93"/>
        <v/>
      </c>
      <c r="GC79" s="1357"/>
      <c r="GD79" s="1359"/>
      <c r="GE79" s="1357"/>
      <c r="GF79" s="1359"/>
      <c r="GG79" s="1357"/>
      <c r="GH79" s="1359"/>
      <c r="GI79" s="1357"/>
      <c r="GJ79" s="1359"/>
      <c r="GU79" s="374" t="str">
        <f t="shared" si="96"/>
        <v/>
      </c>
      <c r="GV79" s="386" t="str">
        <f t="shared" si="99"/>
        <v/>
      </c>
      <c r="GW79" s="377" t="str">
        <f t="shared" si="56"/>
        <v/>
      </c>
      <c r="GX79" s="378" t="str">
        <f t="shared" si="100"/>
        <v/>
      </c>
      <c r="GY79" s="379" t="str">
        <f t="shared" si="97"/>
        <v/>
      </c>
      <c r="GZ79" s="380">
        <v>1</v>
      </c>
      <c r="HA79" s="376" t="str">
        <f t="shared" si="98"/>
        <v/>
      </c>
      <c r="HB79" s="380" t="str">
        <f t="shared" si="94"/>
        <v/>
      </c>
      <c r="HC79" s="381" t="str">
        <f t="shared" si="95"/>
        <v/>
      </c>
      <c r="HD79" s="383" t="str">
        <f t="shared" si="60"/>
        <v/>
      </c>
      <c r="HE79" s="381" t="str">
        <f t="shared" si="61"/>
        <v/>
      </c>
      <c r="HF79" s="380" t="str">
        <f t="shared" si="62"/>
        <v/>
      </c>
      <c r="HG79" s="576" t="str">
        <f>IF($B79="","",_xlfn.XLOOKUP($B79,光・視環境!$S$2:$S$113,光・視環境!$Y$2:$Y$113,,0,1))</f>
        <v/>
      </c>
      <c r="HH79" s="362" t="str">
        <f t="shared" si="63"/>
        <v/>
      </c>
      <c r="HI79" s="384" t="str">
        <f t="shared" si="64"/>
        <v/>
      </c>
      <c r="HJ79" s="384" t="str">
        <f t="shared" si="65"/>
        <v/>
      </c>
      <c r="HK79" s="384" t="str">
        <f t="shared" si="66"/>
        <v/>
      </c>
      <c r="HL79" s="384" t="str">
        <f t="shared" si="67"/>
        <v/>
      </c>
      <c r="HM79" s="384" t="str">
        <f t="shared" si="68"/>
        <v/>
      </c>
      <c r="HN79" s="384" t="str">
        <f t="shared" si="69"/>
        <v/>
      </c>
      <c r="HO79" s="384" t="str">
        <f t="shared" si="70"/>
        <v/>
      </c>
      <c r="HP79" s="384" t="str">
        <f t="shared" si="71"/>
        <v/>
      </c>
      <c r="HQ79" s="384" t="str">
        <f t="shared" si="72"/>
        <v/>
      </c>
      <c r="HR79" s="384" t="str">
        <f t="shared" si="73"/>
        <v/>
      </c>
      <c r="HS79" s="384" t="str">
        <f t="shared" si="74"/>
        <v/>
      </c>
      <c r="HT79" s="384" t="str">
        <f t="shared" si="75"/>
        <v/>
      </c>
      <c r="HU79" s="352" t="str">
        <f t="shared" si="76"/>
        <v/>
      </c>
      <c r="HV79" s="384" t="str">
        <f t="shared" si="77"/>
        <v/>
      </c>
      <c r="HW79" s="384" t="str">
        <f t="shared" si="78"/>
        <v/>
      </c>
      <c r="HX79" s="384" t="str">
        <f t="shared" si="79"/>
        <v/>
      </c>
      <c r="HY79" s="384" t="str">
        <f t="shared" si="80"/>
        <v/>
      </c>
      <c r="HZ79" s="352" t="str">
        <f t="shared" si="81"/>
        <v/>
      </c>
      <c r="IA79" s="365" t="str">
        <f t="shared" si="82"/>
        <v/>
      </c>
      <c r="IB79" s="386" t="str">
        <f t="shared" si="83"/>
        <v/>
      </c>
      <c r="IC79" s="380" t="str">
        <f t="shared" si="84"/>
        <v/>
      </c>
      <c r="ID79" s="387" t="str">
        <f t="shared" si="85"/>
        <v/>
      </c>
      <c r="IE79" s="378" t="str">
        <f t="shared" si="86"/>
        <v/>
      </c>
      <c r="IF79" s="381" t="str">
        <f t="shared" si="87"/>
        <v/>
      </c>
      <c r="IG79" s="381" t="str">
        <f t="shared" si="88"/>
        <v/>
      </c>
      <c r="IH79" s="388" t="str">
        <f t="shared" si="89"/>
        <v/>
      </c>
    </row>
    <row r="80" spans="1:242" ht="23.1" customHeight="1">
      <c r="A80" s="351">
        <f t="shared" si="0"/>
        <v>46</v>
      </c>
      <c r="B80" s="1362"/>
      <c r="C80" s="1363"/>
      <c r="D80" s="1364" t="str">
        <f t="shared" si="58"/>
        <v/>
      </c>
      <c r="E80" s="1365"/>
      <c r="F80" s="1362"/>
      <c r="G80" s="1363"/>
      <c r="H80" s="1362"/>
      <c r="I80" s="1363"/>
      <c r="J80" s="1366"/>
      <c r="K80" s="1367"/>
      <c r="L80" s="1367"/>
      <c r="M80" s="1367"/>
      <c r="N80" s="1367"/>
      <c r="O80" s="1367"/>
      <c r="P80" s="1368" t="str">
        <f t="shared" si="59"/>
        <v/>
      </c>
      <c r="Q80" s="1368"/>
      <c r="R80" s="352"/>
      <c r="S80" s="352"/>
      <c r="T80" s="352"/>
      <c r="U80" s="352"/>
      <c r="V80" s="1369"/>
      <c r="W80" s="1369"/>
      <c r="X80" s="1370"/>
      <c r="Y80" s="375"/>
      <c r="Z80" s="372"/>
      <c r="AA80" s="363" t="s">
        <v>71</v>
      </c>
      <c r="AB80" s="1371"/>
      <c r="AC80" s="1372"/>
      <c r="AD80" s="1372"/>
      <c r="AE80" s="1372"/>
      <c r="AF80" s="1373"/>
      <c r="AG80" s="1371"/>
      <c r="AH80" s="1372"/>
      <c r="AI80" s="1373"/>
      <c r="AJ80" s="363"/>
      <c r="AK80" s="363" t="s">
        <v>71</v>
      </c>
      <c r="AL80" s="363" t="s">
        <v>71</v>
      </c>
      <c r="AM80" s="363" t="s">
        <v>71</v>
      </c>
      <c r="AN80" s="363" t="s">
        <v>71</v>
      </c>
      <c r="AO80" s="1374"/>
      <c r="AP80" s="1374"/>
      <c r="AQ80" s="363"/>
      <c r="AR80" s="1374"/>
      <c r="AS80" s="1374"/>
      <c r="AT80" s="385"/>
      <c r="AU80" s="364"/>
      <c r="AV80" s="363" t="s">
        <v>71</v>
      </c>
      <c r="AW80" s="363"/>
      <c r="AX80" s="480" t="str">
        <f t="shared" si="101"/>
        <v/>
      </c>
      <c r="AY80" s="1375" t="str">
        <f>IF('躯体天井高(住戸別)'!M51="","",'躯体天井高(住戸別)'!M51)</f>
        <v/>
      </c>
      <c r="AZ80" s="1376"/>
      <c r="BA80" s="1377" t="str">
        <f>IF('躯体天井高(住戸別)'!U121="","",'躯体天井高(住戸別)'!U121)</f>
        <v/>
      </c>
      <c r="BB80" s="1378"/>
      <c r="BC80" s="1379"/>
      <c r="BD80" s="1380" t="str">
        <f>IF('躯体天井高(住戸別)'!T121="","",'躯体天井高(住戸別)'!T121)</f>
        <v/>
      </c>
      <c r="BE80" s="1381"/>
      <c r="BF80" s="363"/>
      <c r="BG80" s="480" t="str">
        <f>IF('躯体天井高(住戸別)'!Y51="","",'躯体天井高(住戸別)'!Y51)</f>
        <v/>
      </c>
      <c r="BH80" s="1375" t="str">
        <f>IF('躯体天井高(住戸別)'!AG51="","",'躯体天井高(住戸別)'!AG51)</f>
        <v/>
      </c>
      <c r="BI80" s="1376"/>
      <c r="BJ80" s="1377" t="str">
        <f>IF('躯体天井高(住戸別)'!AO51="","",'躯体天井高(住戸別)'!AO51)</f>
        <v/>
      </c>
      <c r="BK80" s="1378"/>
      <c r="BL80" s="1379"/>
      <c r="BM80" s="1380" t="str">
        <f>IF('躯体天井高(住戸別)'!AN51="","",'躯体天井高(住戸別)'!AN51)</f>
        <v/>
      </c>
      <c r="BN80" s="1381"/>
      <c r="BO80" s="1380" t="str" cm="1">
        <f t="array" ref="BO80">IF(AY80="","",_xlfn.IFS(AND('躯体天井高(住戸別)'!V121="□",'躯体天井高(住戸別)'!W121="□"),"なし",AND('躯体天井高(住戸別)'!W121="■",'躯体天井高(住戸別)'!V121="□"),"柱",AND('躯体天井高(住戸別)'!V121="■",'躯体天井高(住戸別)'!W121="□"),"壁",AND('躯体天井高(住戸別)'!V121="■",'躯体天井高(住戸別)'!W121="■"),"壁柱"))</f>
        <v/>
      </c>
      <c r="BP80" s="1385"/>
      <c r="BQ80" s="1350"/>
      <c r="BR80" s="1351"/>
      <c r="BS80" s="1351"/>
      <c r="BT80" s="1351"/>
      <c r="BU80" s="397"/>
      <c r="BV80" s="398"/>
      <c r="BW80" s="382"/>
      <c r="BX80" s="363"/>
      <c r="BY80" s="1352"/>
      <c r="BZ80" s="1353"/>
      <c r="CA80" s="1352"/>
      <c r="CB80" s="1353"/>
      <c r="CC80" s="382"/>
      <c r="CD80" s="363"/>
      <c r="CE80" s="1354"/>
      <c r="CF80" s="1355"/>
      <c r="CG80" s="1356"/>
      <c r="CH80" s="1361"/>
      <c r="CI80" s="1360"/>
      <c r="CJ80" s="1355"/>
      <c r="CK80" s="1360"/>
      <c r="CL80" s="363" t="s">
        <v>71</v>
      </c>
      <c r="CM80" s="363" t="s">
        <v>71</v>
      </c>
      <c r="CN80" s="363" t="s">
        <v>71</v>
      </c>
      <c r="CO80" s="363"/>
      <c r="CP80" s="363"/>
      <c r="CQ80" s="363" t="s">
        <v>71</v>
      </c>
      <c r="CR80" s="363" t="s">
        <v>71</v>
      </c>
      <c r="CS80" s="1357"/>
      <c r="CT80" s="1358"/>
      <c r="CU80" s="1359"/>
      <c r="CV80" s="363" t="s">
        <v>71</v>
      </c>
      <c r="CW80" s="363" t="s">
        <v>71</v>
      </c>
      <c r="CX80" s="363" t="s">
        <v>71</v>
      </c>
      <c r="CY80" s="363" t="s">
        <v>71</v>
      </c>
      <c r="CZ80" s="363" t="s">
        <v>71</v>
      </c>
      <c r="DA80" s="363" t="s">
        <v>71</v>
      </c>
      <c r="DB80" s="363" t="s">
        <v>71</v>
      </c>
      <c r="DC80" s="363" t="s">
        <v>71</v>
      </c>
      <c r="DD80" s="363" t="s">
        <v>71</v>
      </c>
      <c r="DE80" s="363" t="s">
        <v>71</v>
      </c>
      <c r="DF80" s="363" t="s">
        <v>71</v>
      </c>
      <c r="DG80" s="363" t="s">
        <v>71</v>
      </c>
      <c r="DH80" s="575" t="str">
        <f>IF($B80="","",_xlfn.XLOOKUP($B80,光・視環境!$S$2:$S$113,光・視環境!$Y$2:$Y$113,"",0,1))</f>
        <v/>
      </c>
      <c r="DI80" s="576" t="str">
        <f>IF($B80="","",_xlfn.XLOOKUP($B80,光・視環境!$S$2:$S$113,光・視環境!$T$2:$T$113,"",0,1))</f>
        <v/>
      </c>
      <c r="DJ80" s="576" t="str">
        <f>IF($B80="","",_xlfn.XLOOKUP($B80,光・視環境!$S$2:$S$113,光・視環境!$U$2:$U$113,"",0,1))</f>
        <v/>
      </c>
      <c r="DK80" s="576" t="str">
        <f>IF($B80="","",_xlfn.XLOOKUP($B80,光・視環境!$S$2:$S$113,光・視環境!$V$2:$V$113,"",0,1))</f>
        <v/>
      </c>
      <c r="DL80" s="576" t="str">
        <f>IF($B80="","",_xlfn.XLOOKUP($B80,光・視環境!$S$2:$S$113,光・視環境!$W$2:$W$113,"",0,1))</f>
        <v/>
      </c>
      <c r="DM80" s="577" t="str">
        <f>IF($B80="","",_xlfn.XLOOKUP($B80,光・視環境!$S$2:$S$113,光・視環境!$X$2:$X$113,"",0,1))</f>
        <v/>
      </c>
      <c r="DN80" s="1382"/>
      <c r="DO80" s="1383"/>
      <c r="DP80" s="1383"/>
      <c r="DQ80" s="1384"/>
      <c r="DR80" s="372"/>
      <c r="DS80" s="372"/>
      <c r="DT80" s="372"/>
      <c r="DU80" s="372"/>
      <c r="DV80" s="372"/>
      <c r="DW80" s="372"/>
      <c r="DX80" s="372"/>
      <c r="DY80" s="372"/>
      <c r="DZ80" s="1382"/>
      <c r="EA80" s="1383"/>
      <c r="EB80" s="1383"/>
      <c r="EC80" s="1384"/>
      <c r="ED80" s="372"/>
      <c r="EE80" s="372"/>
      <c r="EF80" s="372"/>
      <c r="EG80" s="372"/>
      <c r="EH80" s="372"/>
      <c r="EI80" s="372"/>
      <c r="EJ80" s="372"/>
      <c r="EK80" s="372"/>
      <c r="EL80" s="372"/>
      <c r="EM80" s="372"/>
      <c r="EN80" s="372"/>
      <c r="EO80" s="372"/>
      <c r="EP80" s="372"/>
      <c r="EQ80" s="375"/>
      <c r="ER80" s="372"/>
      <c r="ES80" s="364" t="s">
        <v>71</v>
      </c>
      <c r="ET80" s="372"/>
      <c r="EU80" s="481" t="str">
        <f t="shared" si="90"/>
        <v/>
      </c>
      <c r="EV80" s="1357"/>
      <c r="EW80" s="1359"/>
      <c r="EX80" s="1357"/>
      <c r="EY80" s="1359"/>
      <c r="EZ80" s="1357"/>
      <c r="FA80" s="1359"/>
      <c r="FB80" s="1357"/>
      <c r="FC80" s="1359"/>
      <c r="FD80" s="364" t="s">
        <v>71</v>
      </c>
      <c r="FE80" s="372"/>
      <c r="FF80" s="481" t="str">
        <f t="shared" si="91"/>
        <v/>
      </c>
      <c r="FG80" s="1357"/>
      <c r="FH80" s="1359"/>
      <c r="FI80" s="1357"/>
      <c r="FJ80" s="1359"/>
      <c r="FK80" s="1357"/>
      <c r="FL80" s="1359"/>
      <c r="FM80" s="1357"/>
      <c r="FN80" s="1359"/>
      <c r="FO80" s="364" t="s">
        <v>71</v>
      </c>
      <c r="FP80" s="372"/>
      <c r="FQ80" s="481" t="str">
        <f t="shared" si="92"/>
        <v/>
      </c>
      <c r="FR80" s="1357"/>
      <c r="FS80" s="1359"/>
      <c r="FT80" s="1357"/>
      <c r="FU80" s="1359"/>
      <c r="FV80" s="1357"/>
      <c r="FW80" s="1359"/>
      <c r="FX80" s="1357"/>
      <c r="FY80" s="1359"/>
      <c r="FZ80" s="364" t="s">
        <v>71</v>
      </c>
      <c r="GA80" s="372"/>
      <c r="GB80" s="481" t="str">
        <f t="shared" si="93"/>
        <v/>
      </c>
      <c r="GC80" s="1357"/>
      <c r="GD80" s="1359"/>
      <c r="GE80" s="1357"/>
      <c r="GF80" s="1359"/>
      <c r="GG80" s="1357"/>
      <c r="GH80" s="1359"/>
      <c r="GI80" s="1357"/>
      <c r="GJ80" s="1359"/>
      <c r="GU80" s="374" t="str">
        <f t="shared" si="96"/>
        <v/>
      </c>
      <c r="GV80" s="386" t="str">
        <f t="shared" si="99"/>
        <v/>
      </c>
      <c r="GW80" s="377" t="str">
        <f t="shared" si="56"/>
        <v/>
      </c>
      <c r="GX80" s="378" t="str">
        <f t="shared" si="100"/>
        <v/>
      </c>
      <c r="GY80" s="379" t="str">
        <f t="shared" si="97"/>
        <v/>
      </c>
      <c r="GZ80" s="380">
        <v>1</v>
      </c>
      <c r="HA80" s="376" t="str">
        <f t="shared" si="98"/>
        <v/>
      </c>
      <c r="HB80" s="380" t="str">
        <f t="shared" si="94"/>
        <v/>
      </c>
      <c r="HC80" s="381" t="str">
        <f t="shared" si="95"/>
        <v/>
      </c>
      <c r="HD80" s="383" t="str">
        <f t="shared" si="60"/>
        <v/>
      </c>
      <c r="HE80" s="381" t="str">
        <f t="shared" si="61"/>
        <v/>
      </c>
      <c r="HF80" s="380" t="str">
        <f t="shared" si="62"/>
        <v/>
      </c>
      <c r="HG80" s="576" t="str">
        <f>IF($B80="","",_xlfn.XLOOKUP($B80,光・視環境!$S$2:$S$113,光・視環境!$Y$2:$Y$113,,0,1))</f>
        <v/>
      </c>
      <c r="HH80" s="362" t="str">
        <f t="shared" si="63"/>
        <v/>
      </c>
      <c r="HI80" s="384" t="str">
        <f t="shared" si="64"/>
        <v/>
      </c>
      <c r="HJ80" s="384" t="str">
        <f t="shared" si="65"/>
        <v/>
      </c>
      <c r="HK80" s="384" t="str">
        <f t="shared" si="66"/>
        <v/>
      </c>
      <c r="HL80" s="384" t="str">
        <f t="shared" si="67"/>
        <v/>
      </c>
      <c r="HM80" s="384" t="str">
        <f t="shared" si="68"/>
        <v/>
      </c>
      <c r="HN80" s="384" t="str">
        <f t="shared" si="69"/>
        <v/>
      </c>
      <c r="HO80" s="384" t="str">
        <f t="shared" si="70"/>
        <v/>
      </c>
      <c r="HP80" s="384" t="str">
        <f t="shared" si="71"/>
        <v/>
      </c>
      <c r="HQ80" s="384" t="str">
        <f t="shared" si="72"/>
        <v/>
      </c>
      <c r="HR80" s="384" t="str">
        <f t="shared" si="73"/>
        <v/>
      </c>
      <c r="HS80" s="384" t="str">
        <f t="shared" si="74"/>
        <v/>
      </c>
      <c r="HT80" s="384" t="str">
        <f t="shared" si="75"/>
        <v/>
      </c>
      <c r="HU80" s="352" t="str">
        <f t="shared" si="76"/>
        <v/>
      </c>
      <c r="HV80" s="384" t="str">
        <f t="shared" si="77"/>
        <v/>
      </c>
      <c r="HW80" s="384" t="str">
        <f t="shared" si="78"/>
        <v/>
      </c>
      <c r="HX80" s="384" t="str">
        <f t="shared" si="79"/>
        <v/>
      </c>
      <c r="HY80" s="384" t="str">
        <f t="shared" si="80"/>
        <v/>
      </c>
      <c r="HZ80" s="352" t="str">
        <f t="shared" si="81"/>
        <v/>
      </c>
      <c r="IA80" s="365" t="str">
        <f t="shared" si="82"/>
        <v/>
      </c>
      <c r="IB80" s="386" t="str">
        <f t="shared" si="83"/>
        <v/>
      </c>
      <c r="IC80" s="380" t="str">
        <f t="shared" si="84"/>
        <v/>
      </c>
      <c r="ID80" s="387" t="str">
        <f t="shared" si="85"/>
        <v/>
      </c>
      <c r="IE80" s="378" t="str">
        <f t="shared" si="86"/>
        <v/>
      </c>
      <c r="IF80" s="381" t="str">
        <f t="shared" si="87"/>
        <v/>
      </c>
      <c r="IG80" s="381" t="str">
        <f t="shared" si="88"/>
        <v/>
      </c>
      <c r="IH80" s="388" t="str">
        <f t="shared" si="89"/>
        <v/>
      </c>
    </row>
    <row r="81" spans="1:242" ht="23.1" customHeight="1">
      <c r="A81" s="351">
        <f t="shared" si="0"/>
        <v>47</v>
      </c>
      <c r="B81" s="1362"/>
      <c r="C81" s="1363"/>
      <c r="D81" s="1364" t="str">
        <f t="shared" si="58"/>
        <v/>
      </c>
      <c r="E81" s="1365"/>
      <c r="F81" s="1362"/>
      <c r="G81" s="1363"/>
      <c r="H81" s="1362"/>
      <c r="I81" s="1363"/>
      <c r="J81" s="1366"/>
      <c r="K81" s="1367"/>
      <c r="L81" s="1367"/>
      <c r="M81" s="1367"/>
      <c r="N81" s="1367"/>
      <c r="O81" s="1367"/>
      <c r="P81" s="1368" t="str">
        <f t="shared" si="59"/>
        <v/>
      </c>
      <c r="Q81" s="1368"/>
      <c r="R81" s="352"/>
      <c r="S81" s="352"/>
      <c r="T81" s="352"/>
      <c r="U81" s="352"/>
      <c r="V81" s="1369"/>
      <c r="W81" s="1369"/>
      <c r="X81" s="1370"/>
      <c r="Y81" s="375"/>
      <c r="Z81" s="372"/>
      <c r="AA81" s="363" t="s">
        <v>71</v>
      </c>
      <c r="AB81" s="1371"/>
      <c r="AC81" s="1372"/>
      <c r="AD81" s="1372"/>
      <c r="AE81" s="1372"/>
      <c r="AF81" s="1373"/>
      <c r="AG81" s="1371"/>
      <c r="AH81" s="1372"/>
      <c r="AI81" s="1373"/>
      <c r="AJ81" s="363"/>
      <c r="AK81" s="363" t="s">
        <v>71</v>
      </c>
      <c r="AL81" s="363" t="s">
        <v>71</v>
      </c>
      <c r="AM81" s="363" t="s">
        <v>71</v>
      </c>
      <c r="AN81" s="363" t="s">
        <v>71</v>
      </c>
      <c r="AO81" s="1374"/>
      <c r="AP81" s="1374"/>
      <c r="AQ81" s="363"/>
      <c r="AR81" s="1374"/>
      <c r="AS81" s="1374"/>
      <c r="AT81" s="385"/>
      <c r="AU81" s="364"/>
      <c r="AV81" s="363" t="s">
        <v>71</v>
      </c>
      <c r="AW81" s="363"/>
      <c r="AX81" s="480" t="str">
        <f t="shared" si="101"/>
        <v/>
      </c>
      <c r="AY81" s="1375" t="str">
        <f>IF('躯体天井高(住戸別)'!M52="","",'躯体天井高(住戸別)'!M52)</f>
        <v/>
      </c>
      <c r="AZ81" s="1376"/>
      <c r="BA81" s="1377" t="str">
        <f>IF('躯体天井高(住戸別)'!U122="","",'躯体天井高(住戸別)'!U122)</f>
        <v/>
      </c>
      <c r="BB81" s="1378"/>
      <c r="BC81" s="1379"/>
      <c r="BD81" s="1380" t="str">
        <f>IF('躯体天井高(住戸別)'!T122="","",'躯体天井高(住戸別)'!T122)</f>
        <v/>
      </c>
      <c r="BE81" s="1381"/>
      <c r="BF81" s="363"/>
      <c r="BG81" s="480" t="str">
        <f>IF('躯体天井高(住戸別)'!Y52="","",'躯体天井高(住戸別)'!Y52)</f>
        <v/>
      </c>
      <c r="BH81" s="1375" t="str">
        <f>IF('躯体天井高(住戸別)'!AG52="","",'躯体天井高(住戸別)'!AG52)</f>
        <v/>
      </c>
      <c r="BI81" s="1376"/>
      <c r="BJ81" s="1377" t="str">
        <f>IF('躯体天井高(住戸別)'!AO52="","",'躯体天井高(住戸別)'!AO52)</f>
        <v/>
      </c>
      <c r="BK81" s="1378"/>
      <c r="BL81" s="1379"/>
      <c r="BM81" s="1380" t="str">
        <f>IF('躯体天井高(住戸別)'!AN52="","",'躯体天井高(住戸別)'!AN52)</f>
        <v/>
      </c>
      <c r="BN81" s="1381"/>
      <c r="BO81" s="1380" t="str" cm="1">
        <f t="array" ref="BO81">IF(AY81="","",_xlfn.IFS(AND('躯体天井高(住戸別)'!V122="□",'躯体天井高(住戸別)'!W122="□"),"なし",AND('躯体天井高(住戸別)'!W122="■",'躯体天井高(住戸別)'!V122="□"),"柱",AND('躯体天井高(住戸別)'!V122="■",'躯体天井高(住戸別)'!W122="□"),"壁",AND('躯体天井高(住戸別)'!V122="■",'躯体天井高(住戸別)'!W122="■"),"壁柱"))</f>
        <v/>
      </c>
      <c r="BP81" s="1385"/>
      <c r="BQ81" s="1350"/>
      <c r="BR81" s="1351"/>
      <c r="BS81" s="1351"/>
      <c r="BT81" s="1351"/>
      <c r="BU81" s="397"/>
      <c r="BV81" s="398"/>
      <c r="BW81" s="382"/>
      <c r="BX81" s="363"/>
      <c r="BY81" s="1352"/>
      <c r="BZ81" s="1353"/>
      <c r="CA81" s="1352"/>
      <c r="CB81" s="1353"/>
      <c r="CC81" s="382"/>
      <c r="CD81" s="363"/>
      <c r="CE81" s="1354"/>
      <c r="CF81" s="1355"/>
      <c r="CG81" s="1356"/>
      <c r="CH81" s="1361"/>
      <c r="CI81" s="1360"/>
      <c r="CJ81" s="1355"/>
      <c r="CK81" s="1360"/>
      <c r="CL81" s="363" t="s">
        <v>71</v>
      </c>
      <c r="CM81" s="363" t="s">
        <v>71</v>
      </c>
      <c r="CN81" s="363" t="s">
        <v>71</v>
      </c>
      <c r="CO81" s="363"/>
      <c r="CP81" s="363"/>
      <c r="CQ81" s="363" t="s">
        <v>71</v>
      </c>
      <c r="CR81" s="363" t="s">
        <v>71</v>
      </c>
      <c r="CS81" s="1357"/>
      <c r="CT81" s="1358"/>
      <c r="CU81" s="1359"/>
      <c r="CV81" s="363" t="s">
        <v>71</v>
      </c>
      <c r="CW81" s="363" t="s">
        <v>71</v>
      </c>
      <c r="CX81" s="363" t="s">
        <v>71</v>
      </c>
      <c r="CY81" s="363" t="s">
        <v>71</v>
      </c>
      <c r="CZ81" s="363" t="s">
        <v>71</v>
      </c>
      <c r="DA81" s="363" t="s">
        <v>71</v>
      </c>
      <c r="DB81" s="363" t="s">
        <v>71</v>
      </c>
      <c r="DC81" s="363" t="s">
        <v>71</v>
      </c>
      <c r="DD81" s="363" t="s">
        <v>71</v>
      </c>
      <c r="DE81" s="363" t="s">
        <v>71</v>
      </c>
      <c r="DF81" s="363" t="s">
        <v>71</v>
      </c>
      <c r="DG81" s="363" t="s">
        <v>71</v>
      </c>
      <c r="DH81" s="575" t="str">
        <f>IF($B81="","",_xlfn.XLOOKUP($B81,光・視環境!$S$2:$S$113,光・視環境!$Y$2:$Y$113,"",0,1))</f>
        <v/>
      </c>
      <c r="DI81" s="576" t="str">
        <f>IF($B81="","",_xlfn.XLOOKUP($B81,光・視環境!$S$2:$S$113,光・視環境!$T$2:$T$113,"",0,1))</f>
        <v/>
      </c>
      <c r="DJ81" s="576" t="str">
        <f>IF($B81="","",_xlfn.XLOOKUP($B81,光・視環境!$S$2:$S$113,光・視環境!$U$2:$U$113,"",0,1))</f>
        <v/>
      </c>
      <c r="DK81" s="576" t="str">
        <f>IF($B81="","",_xlfn.XLOOKUP($B81,光・視環境!$S$2:$S$113,光・視環境!$V$2:$V$113,"",0,1))</f>
        <v/>
      </c>
      <c r="DL81" s="576" t="str">
        <f>IF($B81="","",_xlfn.XLOOKUP($B81,光・視環境!$S$2:$S$113,光・視環境!$W$2:$W$113,"",0,1))</f>
        <v/>
      </c>
      <c r="DM81" s="577" t="str">
        <f>IF($B81="","",_xlfn.XLOOKUP($B81,光・視環境!$S$2:$S$113,光・視環境!$X$2:$X$113,"",0,1))</f>
        <v/>
      </c>
      <c r="DN81" s="1382"/>
      <c r="DO81" s="1383"/>
      <c r="DP81" s="1383"/>
      <c r="DQ81" s="1384"/>
      <c r="DR81" s="372"/>
      <c r="DS81" s="372"/>
      <c r="DT81" s="372"/>
      <c r="DU81" s="372"/>
      <c r="DV81" s="372"/>
      <c r="DW81" s="372"/>
      <c r="DX81" s="372"/>
      <c r="DY81" s="372"/>
      <c r="DZ81" s="1382"/>
      <c r="EA81" s="1383"/>
      <c r="EB81" s="1383"/>
      <c r="EC81" s="1384"/>
      <c r="ED81" s="372"/>
      <c r="EE81" s="372"/>
      <c r="EF81" s="372"/>
      <c r="EG81" s="372"/>
      <c r="EH81" s="372"/>
      <c r="EI81" s="372"/>
      <c r="EJ81" s="372"/>
      <c r="EK81" s="372"/>
      <c r="EL81" s="372"/>
      <c r="EM81" s="372"/>
      <c r="EN81" s="372"/>
      <c r="EO81" s="372"/>
      <c r="EP81" s="372"/>
      <c r="EQ81" s="375"/>
      <c r="ER81" s="372"/>
      <c r="ES81" s="364" t="s">
        <v>71</v>
      </c>
      <c r="ET81" s="372"/>
      <c r="EU81" s="481" t="str">
        <f t="shared" si="90"/>
        <v/>
      </c>
      <c r="EV81" s="1357"/>
      <c r="EW81" s="1359"/>
      <c r="EX81" s="1357"/>
      <c r="EY81" s="1359"/>
      <c r="EZ81" s="1357"/>
      <c r="FA81" s="1359"/>
      <c r="FB81" s="1357"/>
      <c r="FC81" s="1359"/>
      <c r="FD81" s="364" t="s">
        <v>71</v>
      </c>
      <c r="FE81" s="372"/>
      <c r="FF81" s="481" t="str">
        <f t="shared" si="91"/>
        <v/>
      </c>
      <c r="FG81" s="1357"/>
      <c r="FH81" s="1359"/>
      <c r="FI81" s="1357"/>
      <c r="FJ81" s="1359"/>
      <c r="FK81" s="1357"/>
      <c r="FL81" s="1359"/>
      <c r="FM81" s="1357"/>
      <c r="FN81" s="1359"/>
      <c r="FO81" s="364" t="s">
        <v>71</v>
      </c>
      <c r="FP81" s="372"/>
      <c r="FQ81" s="481" t="str">
        <f t="shared" si="92"/>
        <v/>
      </c>
      <c r="FR81" s="1357"/>
      <c r="FS81" s="1359"/>
      <c r="FT81" s="1357"/>
      <c r="FU81" s="1359"/>
      <c r="FV81" s="1357"/>
      <c r="FW81" s="1359"/>
      <c r="FX81" s="1357"/>
      <c r="FY81" s="1359"/>
      <c r="FZ81" s="364" t="s">
        <v>71</v>
      </c>
      <c r="GA81" s="372"/>
      <c r="GB81" s="481" t="str">
        <f t="shared" si="93"/>
        <v/>
      </c>
      <c r="GC81" s="1357"/>
      <c r="GD81" s="1359"/>
      <c r="GE81" s="1357"/>
      <c r="GF81" s="1359"/>
      <c r="GG81" s="1357"/>
      <c r="GH81" s="1359"/>
      <c r="GI81" s="1357"/>
      <c r="GJ81" s="1359"/>
      <c r="GU81" s="374" t="str">
        <f t="shared" si="96"/>
        <v/>
      </c>
      <c r="GV81" s="386" t="str">
        <f t="shared" si="99"/>
        <v/>
      </c>
      <c r="GW81" s="377" t="str">
        <f t="shared" si="56"/>
        <v/>
      </c>
      <c r="GX81" s="378" t="str">
        <f t="shared" si="100"/>
        <v/>
      </c>
      <c r="GY81" s="379" t="str">
        <f t="shared" si="97"/>
        <v/>
      </c>
      <c r="GZ81" s="380">
        <v>1</v>
      </c>
      <c r="HA81" s="376" t="str">
        <f t="shared" si="98"/>
        <v/>
      </c>
      <c r="HB81" s="380" t="str">
        <f t="shared" si="94"/>
        <v/>
      </c>
      <c r="HC81" s="381" t="str">
        <f t="shared" si="95"/>
        <v/>
      </c>
      <c r="HD81" s="383" t="str">
        <f t="shared" si="60"/>
        <v/>
      </c>
      <c r="HE81" s="381" t="str">
        <f t="shared" si="61"/>
        <v/>
      </c>
      <c r="HF81" s="380" t="str">
        <f t="shared" si="62"/>
        <v/>
      </c>
      <c r="HG81" s="576" t="str">
        <f>IF($B81="","",_xlfn.XLOOKUP($B81,光・視環境!$S$2:$S$113,光・視環境!$Y$2:$Y$113,,0,1))</f>
        <v/>
      </c>
      <c r="HH81" s="362" t="str">
        <f t="shared" si="63"/>
        <v/>
      </c>
      <c r="HI81" s="384" t="str">
        <f t="shared" si="64"/>
        <v/>
      </c>
      <c r="HJ81" s="384" t="str">
        <f t="shared" si="65"/>
        <v/>
      </c>
      <c r="HK81" s="384" t="str">
        <f t="shared" si="66"/>
        <v/>
      </c>
      <c r="HL81" s="384" t="str">
        <f t="shared" si="67"/>
        <v/>
      </c>
      <c r="HM81" s="384" t="str">
        <f t="shared" si="68"/>
        <v/>
      </c>
      <c r="HN81" s="384" t="str">
        <f t="shared" si="69"/>
        <v/>
      </c>
      <c r="HO81" s="384" t="str">
        <f t="shared" si="70"/>
        <v/>
      </c>
      <c r="HP81" s="384" t="str">
        <f t="shared" si="71"/>
        <v/>
      </c>
      <c r="HQ81" s="384" t="str">
        <f t="shared" si="72"/>
        <v/>
      </c>
      <c r="HR81" s="384" t="str">
        <f t="shared" si="73"/>
        <v/>
      </c>
      <c r="HS81" s="384" t="str">
        <f t="shared" si="74"/>
        <v/>
      </c>
      <c r="HT81" s="384" t="str">
        <f t="shared" si="75"/>
        <v/>
      </c>
      <c r="HU81" s="352" t="str">
        <f t="shared" si="76"/>
        <v/>
      </c>
      <c r="HV81" s="384" t="str">
        <f t="shared" si="77"/>
        <v/>
      </c>
      <c r="HW81" s="384" t="str">
        <f t="shared" si="78"/>
        <v/>
      </c>
      <c r="HX81" s="384" t="str">
        <f t="shared" si="79"/>
        <v/>
      </c>
      <c r="HY81" s="384" t="str">
        <f t="shared" si="80"/>
        <v/>
      </c>
      <c r="HZ81" s="352" t="str">
        <f t="shared" si="81"/>
        <v/>
      </c>
      <c r="IA81" s="365" t="str">
        <f t="shared" si="82"/>
        <v/>
      </c>
      <c r="IB81" s="386" t="str">
        <f t="shared" si="83"/>
        <v/>
      </c>
      <c r="IC81" s="380" t="str">
        <f t="shared" si="84"/>
        <v/>
      </c>
      <c r="ID81" s="387" t="str">
        <f t="shared" si="85"/>
        <v/>
      </c>
      <c r="IE81" s="378" t="str">
        <f t="shared" si="86"/>
        <v/>
      </c>
      <c r="IF81" s="381" t="str">
        <f t="shared" si="87"/>
        <v/>
      </c>
      <c r="IG81" s="381" t="str">
        <f t="shared" si="88"/>
        <v/>
      </c>
      <c r="IH81" s="388" t="str">
        <f t="shared" si="89"/>
        <v/>
      </c>
    </row>
    <row r="82" spans="1:242" ht="23.1" customHeight="1">
      <c r="A82" s="351">
        <f t="shared" si="0"/>
        <v>48</v>
      </c>
      <c r="B82" s="1362"/>
      <c r="C82" s="1363"/>
      <c r="D82" s="1364" t="str">
        <f t="shared" si="58"/>
        <v/>
      </c>
      <c r="E82" s="1365"/>
      <c r="F82" s="1362"/>
      <c r="G82" s="1363"/>
      <c r="H82" s="1362"/>
      <c r="I82" s="1363"/>
      <c r="J82" s="1366"/>
      <c r="K82" s="1367"/>
      <c r="L82" s="1367"/>
      <c r="M82" s="1367"/>
      <c r="N82" s="1367"/>
      <c r="O82" s="1367"/>
      <c r="P82" s="1368" t="str">
        <f t="shared" si="59"/>
        <v/>
      </c>
      <c r="Q82" s="1368"/>
      <c r="R82" s="352"/>
      <c r="S82" s="352"/>
      <c r="T82" s="352"/>
      <c r="U82" s="352"/>
      <c r="V82" s="1369"/>
      <c r="W82" s="1369"/>
      <c r="X82" s="1370"/>
      <c r="Y82" s="375"/>
      <c r="Z82" s="372"/>
      <c r="AA82" s="363" t="s">
        <v>71</v>
      </c>
      <c r="AB82" s="1371"/>
      <c r="AC82" s="1372"/>
      <c r="AD82" s="1372"/>
      <c r="AE82" s="1372"/>
      <c r="AF82" s="1373"/>
      <c r="AG82" s="1371"/>
      <c r="AH82" s="1372"/>
      <c r="AI82" s="1373"/>
      <c r="AJ82" s="363"/>
      <c r="AK82" s="363" t="s">
        <v>71</v>
      </c>
      <c r="AL82" s="363" t="s">
        <v>71</v>
      </c>
      <c r="AM82" s="363" t="s">
        <v>71</v>
      </c>
      <c r="AN82" s="363" t="s">
        <v>71</v>
      </c>
      <c r="AO82" s="1374"/>
      <c r="AP82" s="1374"/>
      <c r="AQ82" s="363"/>
      <c r="AR82" s="1374"/>
      <c r="AS82" s="1374"/>
      <c r="AT82" s="385"/>
      <c r="AU82" s="364"/>
      <c r="AV82" s="363" t="s">
        <v>71</v>
      </c>
      <c r="AW82" s="363"/>
      <c r="AX82" s="480" t="str">
        <f t="shared" si="101"/>
        <v/>
      </c>
      <c r="AY82" s="1375" t="str">
        <f>IF('躯体天井高(住戸別)'!M53="","",'躯体天井高(住戸別)'!M53)</f>
        <v/>
      </c>
      <c r="AZ82" s="1376"/>
      <c r="BA82" s="1377" t="str">
        <f>IF('躯体天井高(住戸別)'!U123="","",'躯体天井高(住戸別)'!U123)</f>
        <v/>
      </c>
      <c r="BB82" s="1378"/>
      <c r="BC82" s="1379"/>
      <c r="BD82" s="1380" t="str">
        <f>IF('躯体天井高(住戸別)'!T123="","",'躯体天井高(住戸別)'!T123)</f>
        <v/>
      </c>
      <c r="BE82" s="1381"/>
      <c r="BF82" s="363"/>
      <c r="BG82" s="480" t="str">
        <f>IF('躯体天井高(住戸別)'!Y53="","",'躯体天井高(住戸別)'!Y53)</f>
        <v/>
      </c>
      <c r="BH82" s="1375" t="str">
        <f>IF('躯体天井高(住戸別)'!AG53="","",'躯体天井高(住戸別)'!AG53)</f>
        <v/>
      </c>
      <c r="BI82" s="1376"/>
      <c r="BJ82" s="1377" t="str">
        <f>IF('躯体天井高(住戸別)'!AO53="","",'躯体天井高(住戸別)'!AO53)</f>
        <v/>
      </c>
      <c r="BK82" s="1378"/>
      <c r="BL82" s="1379"/>
      <c r="BM82" s="1380" t="str">
        <f>IF('躯体天井高(住戸別)'!AN53="","",'躯体天井高(住戸別)'!AN53)</f>
        <v/>
      </c>
      <c r="BN82" s="1381"/>
      <c r="BO82" s="1380" t="str" cm="1">
        <f t="array" ref="BO82">IF(AY82="","",_xlfn.IFS(AND('躯体天井高(住戸別)'!V123="□",'躯体天井高(住戸別)'!W123="□"),"なし",AND('躯体天井高(住戸別)'!W123="■",'躯体天井高(住戸別)'!V123="□"),"柱",AND('躯体天井高(住戸別)'!V123="■",'躯体天井高(住戸別)'!W123="□"),"壁",AND('躯体天井高(住戸別)'!V123="■",'躯体天井高(住戸別)'!W123="■"),"壁柱"))</f>
        <v/>
      </c>
      <c r="BP82" s="1385"/>
      <c r="BQ82" s="1350"/>
      <c r="BR82" s="1351"/>
      <c r="BS82" s="1351"/>
      <c r="BT82" s="1351"/>
      <c r="BU82" s="397"/>
      <c r="BV82" s="398"/>
      <c r="BW82" s="382"/>
      <c r="BX82" s="363"/>
      <c r="BY82" s="1352"/>
      <c r="BZ82" s="1353"/>
      <c r="CA82" s="1352"/>
      <c r="CB82" s="1353"/>
      <c r="CC82" s="382"/>
      <c r="CD82" s="363"/>
      <c r="CE82" s="1354"/>
      <c r="CF82" s="1355"/>
      <c r="CG82" s="1356"/>
      <c r="CH82" s="1361"/>
      <c r="CI82" s="1360"/>
      <c r="CJ82" s="1355"/>
      <c r="CK82" s="1360"/>
      <c r="CL82" s="363" t="s">
        <v>71</v>
      </c>
      <c r="CM82" s="363" t="s">
        <v>71</v>
      </c>
      <c r="CN82" s="363" t="s">
        <v>71</v>
      </c>
      <c r="CO82" s="363"/>
      <c r="CP82" s="363"/>
      <c r="CQ82" s="363" t="s">
        <v>71</v>
      </c>
      <c r="CR82" s="363" t="s">
        <v>71</v>
      </c>
      <c r="CS82" s="1357"/>
      <c r="CT82" s="1358"/>
      <c r="CU82" s="1359"/>
      <c r="CV82" s="363" t="s">
        <v>71</v>
      </c>
      <c r="CW82" s="363" t="s">
        <v>71</v>
      </c>
      <c r="CX82" s="363" t="s">
        <v>71</v>
      </c>
      <c r="CY82" s="363" t="s">
        <v>71</v>
      </c>
      <c r="CZ82" s="363" t="s">
        <v>71</v>
      </c>
      <c r="DA82" s="363" t="s">
        <v>71</v>
      </c>
      <c r="DB82" s="363" t="s">
        <v>71</v>
      </c>
      <c r="DC82" s="363" t="s">
        <v>71</v>
      </c>
      <c r="DD82" s="363" t="s">
        <v>71</v>
      </c>
      <c r="DE82" s="363" t="s">
        <v>71</v>
      </c>
      <c r="DF82" s="363" t="s">
        <v>71</v>
      </c>
      <c r="DG82" s="363" t="s">
        <v>71</v>
      </c>
      <c r="DH82" s="575" t="str">
        <f>IF($B82="","",_xlfn.XLOOKUP($B82,光・視環境!$S$2:$S$113,光・視環境!$Y$2:$Y$113,"",0,1))</f>
        <v/>
      </c>
      <c r="DI82" s="576" t="str">
        <f>IF($B82="","",_xlfn.XLOOKUP($B82,光・視環境!$S$2:$S$113,光・視環境!$T$2:$T$113,"",0,1))</f>
        <v/>
      </c>
      <c r="DJ82" s="576" t="str">
        <f>IF($B82="","",_xlfn.XLOOKUP($B82,光・視環境!$S$2:$S$113,光・視環境!$U$2:$U$113,"",0,1))</f>
        <v/>
      </c>
      <c r="DK82" s="576" t="str">
        <f>IF($B82="","",_xlfn.XLOOKUP($B82,光・視環境!$S$2:$S$113,光・視環境!$V$2:$V$113,"",0,1))</f>
        <v/>
      </c>
      <c r="DL82" s="576" t="str">
        <f>IF($B82="","",_xlfn.XLOOKUP($B82,光・視環境!$S$2:$S$113,光・視環境!$W$2:$W$113,"",0,1))</f>
        <v/>
      </c>
      <c r="DM82" s="577" t="str">
        <f>IF($B82="","",_xlfn.XLOOKUP($B82,光・視環境!$S$2:$S$113,光・視環境!$X$2:$X$113,"",0,1))</f>
        <v/>
      </c>
      <c r="DN82" s="1382"/>
      <c r="DO82" s="1383"/>
      <c r="DP82" s="1383"/>
      <c r="DQ82" s="1384"/>
      <c r="DR82" s="372"/>
      <c r="DS82" s="372"/>
      <c r="DT82" s="372"/>
      <c r="DU82" s="372"/>
      <c r="DV82" s="372"/>
      <c r="DW82" s="372"/>
      <c r="DX82" s="372"/>
      <c r="DY82" s="372"/>
      <c r="DZ82" s="1382"/>
      <c r="EA82" s="1383"/>
      <c r="EB82" s="1383"/>
      <c r="EC82" s="1384"/>
      <c r="ED82" s="372"/>
      <c r="EE82" s="372"/>
      <c r="EF82" s="372"/>
      <c r="EG82" s="372"/>
      <c r="EH82" s="372"/>
      <c r="EI82" s="372"/>
      <c r="EJ82" s="372"/>
      <c r="EK82" s="372"/>
      <c r="EL82" s="372"/>
      <c r="EM82" s="372"/>
      <c r="EN82" s="372"/>
      <c r="EO82" s="372"/>
      <c r="EP82" s="372"/>
      <c r="EQ82" s="375"/>
      <c r="ER82" s="372"/>
      <c r="ES82" s="364" t="s">
        <v>71</v>
      </c>
      <c r="ET82" s="372"/>
      <c r="EU82" s="481" t="str">
        <f t="shared" si="90"/>
        <v/>
      </c>
      <c r="EV82" s="1357"/>
      <c r="EW82" s="1359"/>
      <c r="EX82" s="1357"/>
      <c r="EY82" s="1359"/>
      <c r="EZ82" s="1357"/>
      <c r="FA82" s="1359"/>
      <c r="FB82" s="1357"/>
      <c r="FC82" s="1359"/>
      <c r="FD82" s="364" t="s">
        <v>71</v>
      </c>
      <c r="FE82" s="372"/>
      <c r="FF82" s="481" t="str">
        <f t="shared" si="91"/>
        <v/>
      </c>
      <c r="FG82" s="1357"/>
      <c r="FH82" s="1359"/>
      <c r="FI82" s="1357"/>
      <c r="FJ82" s="1359"/>
      <c r="FK82" s="1357"/>
      <c r="FL82" s="1359"/>
      <c r="FM82" s="1357"/>
      <c r="FN82" s="1359"/>
      <c r="FO82" s="364" t="s">
        <v>71</v>
      </c>
      <c r="FP82" s="372"/>
      <c r="FQ82" s="481" t="str">
        <f t="shared" si="92"/>
        <v/>
      </c>
      <c r="FR82" s="1357"/>
      <c r="FS82" s="1359"/>
      <c r="FT82" s="1357"/>
      <c r="FU82" s="1359"/>
      <c r="FV82" s="1357"/>
      <c r="FW82" s="1359"/>
      <c r="FX82" s="1357"/>
      <c r="FY82" s="1359"/>
      <c r="FZ82" s="364" t="s">
        <v>71</v>
      </c>
      <c r="GA82" s="372"/>
      <c r="GB82" s="481" t="str">
        <f t="shared" si="93"/>
        <v/>
      </c>
      <c r="GC82" s="1357"/>
      <c r="GD82" s="1359"/>
      <c r="GE82" s="1357"/>
      <c r="GF82" s="1359"/>
      <c r="GG82" s="1357"/>
      <c r="GH82" s="1359"/>
      <c r="GI82" s="1357"/>
      <c r="GJ82" s="1359"/>
      <c r="GU82" s="374" t="str">
        <f t="shared" si="96"/>
        <v/>
      </c>
      <c r="GV82" s="386" t="str">
        <f t="shared" si="99"/>
        <v/>
      </c>
      <c r="GW82" s="377" t="str">
        <f t="shared" si="56"/>
        <v/>
      </c>
      <c r="GX82" s="378" t="str">
        <f t="shared" si="100"/>
        <v/>
      </c>
      <c r="GY82" s="379" t="str">
        <f t="shared" si="97"/>
        <v/>
      </c>
      <c r="GZ82" s="380">
        <v>1</v>
      </c>
      <c r="HA82" s="376" t="str">
        <f t="shared" si="98"/>
        <v/>
      </c>
      <c r="HB82" s="380" t="str">
        <f t="shared" si="94"/>
        <v/>
      </c>
      <c r="HC82" s="381" t="str">
        <f t="shared" si="95"/>
        <v/>
      </c>
      <c r="HD82" s="383" t="str">
        <f t="shared" si="60"/>
        <v/>
      </c>
      <c r="HE82" s="381" t="str">
        <f t="shared" si="61"/>
        <v/>
      </c>
      <c r="HF82" s="380" t="str">
        <f t="shared" si="62"/>
        <v/>
      </c>
      <c r="HG82" s="576" t="str">
        <f>IF($B82="","",_xlfn.XLOOKUP($B82,光・視環境!$S$2:$S$113,光・視環境!$Y$2:$Y$113,,0,1))</f>
        <v/>
      </c>
      <c r="HH82" s="362" t="str">
        <f t="shared" si="63"/>
        <v/>
      </c>
      <c r="HI82" s="384" t="str">
        <f t="shared" si="64"/>
        <v/>
      </c>
      <c r="HJ82" s="384" t="str">
        <f t="shared" si="65"/>
        <v/>
      </c>
      <c r="HK82" s="384" t="str">
        <f t="shared" si="66"/>
        <v/>
      </c>
      <c r="HL82" s="384" t="str">
        <f t="shared" si="67"/>
        <v/>
      </c>
      <c r="HM82" s="384" t="str">
        <f t="shared" si="68"/>
        <v/>
      </c>
      <c r="HN82" s="384" t="str">
        <f t="shared" si="69"/>
        <v/>
      </c>
      <c r="HO82" s="384" t="str">
        <f t="shared" si="70"/>
        <v/>
      </c>
      <c r="HP82" s="384" t="str">
        <f t="shared" si="71"/>
        <v/>
      </c>
      <c r="HQ82" s="384" t="str">
        <f t="shared" si="72"/>
        <v/>
      </c>
      <c r="HR82" s="384" t="str">
        <f t="shared" si="73"/>
        <v/>
      </c>
      <c r="HS82" s="384" t="str">
        <f t="shared" si="74"/>
        <v/>
      </c>
      <c r="HT82" s="384" t="str">
        <f t="shared" si="75"/>
        <v/>
      </c>
      <c r="HU82" s="352" t="str">
        <f t="shared" si="76"/>
        <v/>
      </c>
      <c r="HV82" s="384" t="str">
        <f t="shared" si="77"/>
        <v/>
      </c>
      <c r="HW82" s="384" t="str">
        <f t="shared" si="78"/>
        <v/>
      </c>
      <c r="HX82" s="384" t="str">
        <f t="shared" si="79"/>
        <v/>
      </c>
      <c r="HY82" s="384" t="str">
        <f t="shared" si="80"/>
        <v/>
      </c>
      <c r="HZ82" s="352" t="str">
        <f t="shared" si="81"/>
        <v/>
      </c>
      <c r="IA82" s="365" t="str">
        <f t="shared" si="82"/>
        <v/>
      </c>
      <c r="IB82" s="386" t="str">
        <f t="shared" si="83"/>
        <v/>
      </c>
      <c r="IC82" s="380" t="str">
        <f t="shared" si="84"/>
        <v/>
      </c>
      <c r="ID82" s="387" t="str">
        <f t="shared" si="85"/>
        <v/>
      </c>
      <c r="IE82" s="378" t="str">
        <f t="shared" si="86"/>
        <v/>
      </c>
      <c r="IF82" s="381" t="str">
        <f t="shared" si="87"/>
        <v/>
      </c>
      <c r="IG82" s="381" t="str">
        <f t="shared" si="88"/>
        <v/>
      </c>
      <c r="IH82" s="388" t="str">
        <f t="shared" si="89"/>
        <v/>
      </c>
    </row>
    <row r="83" spans="1:242" ht="23.1" customHeight="1">
      <c r="A83" s="351">
        <f t="shared" si="0"/>
        <v>49</v>
      </c>
      <c r="B83" s="1362"/>
      <c r="C83" s="1363"/>
      <c r="D83" s="1364" t="str">
        <f t="shared" si="58"/>
        <v/>
      </c>
      <c r="E83" s="1365"/>
      <c r="F83" s="1362"/>
      <c r="G83" s="1363"/>
      <c r="H83" s="1362"/>
      <c r="I83" s="1363"/>
      <c r="J83" s="1366"/>
      <c r="K83" s="1367"/>
      <c r="L83" s="1367"/>
      <c r="M83" s="1367"/>
      <c r="N83" s="1367"/>
      <c r="O83" s="1367"/>
      <c r="P83" s="1368" t="str">
        <f t="shared" si="59"/>
        <v/>
      </c>
      <c r="Q83" s="1368"/>
      <c r="R83" s="352"/>
      <c r="S83" s="352"/>
      <c r="T83" s="352"/>
      <c r="U83" s="352"/>
      <c r="V83" s="1369"/>
      <c r="W83" s="1369"/>
      <c r="X83" s="1370"/>
      <c r="Y83" s="375"/>
      <c r="Z83" s="372"/>
      <c r="AA83" s="363" t="s">
        <v>71</v>
      </c>
      <c r="AB83" s="1371"/>
      <c r="AC83" s="1372"/>
      <c r="AD83" s="1372"/>
      <c r="AE83" s="1372"/>
      <c r="AF83" s="1373"/>
      <c r="AG83" s="1371"/>
      <c r="AH83" s="1372"/>
      <c r="AI83" s="1373"/>
      <c r="AJ83" s="363"/>
      <c r="AK83" s="363" t="s">
        <v>71</v>
      </c>
      <c r="AL83" s="363" t="s">
        <v>71</v>
      </c>
      <c r="AM83" s="363" t="s">
        <v>71</v>
      </c>
      <c r="AN83" s="363" t="s">
        <v>71</v>
      </c>
      <c r="AO83" s="1374"/>
      <c r="AP83" s="1374"/>
      <c r="AQ83" s="363"/>
      <c r="AR83" s="1374"/>
      <c r="AS83" s="1374"/>
      <c r="AT83" s="385"/>
      <c r="AU83" s="364"/>
      <c r="AV83" s="363" t="s">
        <v>71</v>
      </c>
      <c r="AW83" s="363"/>
      <c r="AX83" s="480" t="str">
        <f t="shared" si="101"/>
        <v/>
      </c>
      <c r="AY83" s="1375" t="str">
        <f>IF('躯体天井高(住戸別)'!M54="","",'躯体天井高(住戸別)'!M54)</f>
        <v/>
      </c>
      <c r="AZ83" s="1376"/>
      <c r="BA83" s="1377" t="str">
        <f>IF('躯体天井高(住戸別)'!U124="","",'躯体天井高(住戸別)'!U124)</f>
        <v/>
      </c>
      <c r="BB83" s="1378"/>
      <c r="BC83" s="1379"/>
      <c r="BD83" s="1380" t="str">
        <f>IF('躯体天井高(住戸別)'!T124="","",'躯体天井高(住戸別)'!T124)</f>
        <v/>
      </c>
      <c r="BE83" s="1381"/>
      <c r="BF83" s="363"/>
      <c r="BG83" s="480" t="str">
        <f>IF('躯体天井高(住戸別)'!Y54="","",'躯体天井高(住戸別)'!Y54)</f>
        <v/>
      </c>
      <c r="BH83" s="1375" t="str">
        <f>IF('躯体天井高(住戸別)'!AG54="","",'躯体天井高(住戸別)'!AG54)</f>
        <v/>
      </c>
      <c r="BI83" s="1376"/>
      <c r="BJ83" s="1377" t="str">
        <f>IF('躯体天井高(住戸別)'!AO54="","",'躯体天井高(住戸別)'!AO54)</f>
        <v/>
      </c>
      <c r="BK83" s="1378"/>
      <c r="BL83" s="1379"/>
      <c r="BM83" s="1380" t="str">
        <f>IF('躯体天井高(住戸別)'!AN54="","",'躯体天井高(住戸別)'!AN54)</f>
        <v/>
      </c>
      <c r="BN83" s="1381"/>
      <c r="BO83" s="1380" t="str" cm="1">
        <f t="array" ref="BO83">IF(AY83="","",_xlfn.IFS(AND('躯体天井高(住戸別)'!V124="□",'躯体天井高(住戸別)'!W124="□"),"なし",AND('躯体天井高(住戸別)'!W124="■",'躯体天井高(住戸別)'!V124="□"),"柱",AND('躯体天井高(住戸別)'!V124="■",'躯体天井高(住戸別)'!W124="□"),"壁",AND('躯体天井高(住戸別)'!V124="■",'躯体天井高(住戸別)'!W124="■"),"壁柱"))</f>
        <v/>
      </c>
      <c r="BP83" s="1385"/>
      <c r="BQ83" s="1350"/>
      <c r="BR83" s="1351"/>
      <c r="BS83" s="1351"/>
      <c r="BT83" s="1351"/>
      <c r="BU83" s="397"/>
      <c r="BV83" s="398"/>
      <c r="BW83" s="382"/>
      <c r="BX83" s="363"/>
      <c r="BY83" s="1352"/>
      <c r="BZ83" s="1353"/>
      <c r="CA83" s="1352"/>
      <c r="CB83" s="1353"/>
      <c r="CC83" s="382"/>
      <c r="CD83" s="363"/>
      <c r="CE83" s="1354"/>
      <c r="CF83" s="1355"/>
      <c r="CG83" s="1356"/>
      <c r="CH83" s="1361"/>
      <c r="CI83" s="1360"/>
      <c r="CJ83" s="1355"/>
      <c r="CK83" s="1360"/>
      <c r="CL83" s="363" t="s">
        <v>71</v>
      </c>
      <c r="CM83" s="363" t="s">
        <v>71</v>
      </c>
      <c r="CN83" s="363" t="s">
        <v>71</v>
      </c>
      <c r="CO83" s="363"/>
      <c r="CP83" s="363"/>
      <c r="CQ83" s="363" t="s">
        <v>71</v>
      </c>
      <c r="CR83" s="363" t="s">
        <v>71</v>
      </c>
      <c r="CS83" s="1357"/>
      <c r="CT83" s="1358"/>
      <c r="CU83" s="1359"/>
      <c r="CV83" s="363" t="s">
        <v>71</v>
      </c>
      <c r="CW83" s="363" t="s">
        <v>71</v>
      </c>
      <c r="CX83" s="363" t="s">
        <v>71</v>
      </c>
      <c r="CY83" s="363" t="s">
        <v>71</v>
      </c>
      <c r="CZ83" s="363" t="s">
        <v>71</v>
      </c>
      <c r="DA83" s="363" t="s">
        <v>71</v>
      </c>
      <c r="DB83" s="363" t="s">
        <v>71</v>
      </c>
      <c r="DC83" s="363" t="s">
        <v>71</v>
      </c>
      <c r="DD83" s="363" t="s">
        <v>71</v>
      </c>
      <c r="DE83" s="363" t="s">
        <v>71</v>
      </c>
      <c r="DF83" s="363" t="s">
        <v>71</v>
      </c>
      <c r="DG83" s="363" t="s">
        <v>71</v>
      </c>
      <c r="DH83" s="575" t="str">
        <f>IF($B83="","",_xlfn.XLOOKUP($B83,光・視環境!$S$2:$S$113,光・視環境!$Y$2:$Y$113,"",0,1))</f>
        <v/>
      </c>
      <c r="DI83" s="576" t="str">
        <f>IF($B83="","",_xlfn.XLOOKUP($B83,光・視環境!$S$2:$S$113,光・視環境!$T$2:$T$113,"",0,1))</f>
        <v/>
      </c>
      <c r="DJ83" s="576" t="str">
        <f>IF($B83="","",_xlfn.XLOOKUP($B83,光・視環境!$S$2:$S$113,光・視環境!$U$2:$U$113,"",0,1))</f>
        <v/>
      </c>
      <c r="DK83" s="576" t="str">
        <f>IF($B83="","",_xlfn.XLOOKUP($B83,光・視環境!$S$2:$S$113,光・視環境!$V$2:$V$113,"",0,1))</f>
        <v/>
      </c>
      <c r="DL83" s="576" t="str">
        <f>IF($B83="","",_xlfn.XLOOKUP($B83,光・視環境!$S$2:$S$113,光・視環境!$W$2:$W$113,"",0,1))</f>
        <v/>
      </c>
      <c r="DM83" s="577" t="str">
        <f>IF($B83="","",_xlfn.XLOOKUP($B83,光・視環境!$S$2:$S$113,光・視環境!$X$2:$X$113,"",0,1))</f>
        <v/>
      </c>
      <c r="DN83" s="1382"/>
      <c r="DO83" s="1383"/>
      <c r="DP83" s="1383"/>
      <c r="DQ83" s="1384"/>
      <c r="DR83" s="372"/>
      <c r="DS83" s="372"/>
      <c r="DT83" s="372"/>
      <c r="DU83" s="372"/>
      <c r="DV83" s="372"/>
      <c r="DW83" s="372"/>
      <c r="DX83" s="372"/>
      <c r="DY83" s="372"/>
      <c r="DZ83" s="1382"/>
      <c r="EA83" s="1383"/>
      <c r="EB83" s="1383"/>
      <c r="EC83" s="1384"/>
      <c r="ED83" s="372"/>
      <c r="EE83" s="372"/>
      <c r="EF83" s="372"/>
      <c r="EG83" s="372"/>
      <c r="EH83" s="372"/>
      <c r="EI83" s="372"/>
      <c r="EJ83" s="372"/>
      <c r="EK83" s="372"/>
      <c r="EL83" s="372"/>
      <c r="EM83" s="372"/>
      <c r="EN83" s="372"/>
      <c r="EO83" s="372"/>
      <c r="EP83" s="372"/>
      <c r="EQ83" s="375"/>
      <c r="ER83" s="372"/>
      <c r="ES83" s="364" t="s">
        <v>71</v>
      </c>
      <c r="ET83" s="372"/>
      <c r="EU83" s="481" t="str">
        <f t="shared" si="90"/>
        <v/>
      </c>
      <c r="EV83" s="1357"/>
      <c r="EW83" s="1359"/>
      <c r="EX83" s="1357"/>
      <c r="EY83" s="1359"/>
      <c r="EZ83" s="1357"/>
      <c r="FA83" s="1359"/>
      <c r="FB83" s="1357"/>
      <c r="FC83" s="1359"/>
      <c r="FD83" s="364" t="s">
        <v>71</v>
      </c>
      <c r="FE83" s="372"/>
      <c r="FF83" s="481" t="str">
        <f t="shared" si="91"/>
        <v/>
      </c>
      <c r="FG83" s="1357"/>
      <c r="FH83" s="1359"/>
      <c r="FI83" s="1357"/>
      <c r="FJ83" s="1359"/>
      <c r="FK83" s="1357"/>
      <c r="FL83" s="1359"/>
      <c r="FM83" s="1357"/>
      <c r="FN83" s="1359"/>
      <c r="FO83" s="364" t="s">
        <v>71</v>
      </c>
      <c r="FP83" s="372"/>
      <c r="FQ83" s="481" t="str">
        <f t="shared" si="92"/>
        <v/>
      </c>
      <c r="FR83" s="1357"/>
      <c r="FS83" s="1359"/>
      <c r="FT83" s="1357"/>
      <c r="FU83" s="1359"/>
      <c r="FV83" s="1357"/>
      <c r="FW83" s="1359"/>
      <c r="FX83" s="1357"/>
      <c r="FY83" s="1359"/>
      <c r="FZ83" s="364" t="s">
        <v>71</v>
      </c>
      <c r="GA83" s="372"/>
      <c r="GB83" s="481" t="str">
        <f t="shared" si="93"/>
        <v/>
      </c>
      <c r="GC83" s="1357"/>
      <c r="GD83" s="1359"/>
      <c r="GE83" s="1357"/>
      <c r="GF83" s="1359"/>
      <c r="GG83" s="1357"/>
      <c r="GH83" s="1359"/>
      <c r="GI83" s="1357"/>
      <c r="GJ83" s="1359"/>
      <c r="GU83" s="374" t="str">
        <f t="shared" si="96"/>
        <v/>
      </c>
      <c r="GV83" s="386" t="str">
        <f t="shared" si="99"/>
        <v/>
      </c>
      <c r="GW83" s="377" t="str">
        <f t="shared" si="56"/>
        <v/>
      </c>
      <c r="GX83" s="378" t="str">
        <f t="shared" si="100"/>
        <v/>
      </c>
      <c r="GY83" s="379" t="str">
        <f t="shared" si="97"/>
        <v/>
      </c>
      <c r="GZ83" s="380">
        <v>1</v>
      </c>
      <c r="HA83" s="376" t="str">
        <f t="shared" si="98"/>
        <v/>
      </c>
      <c r="HB83" s="380" t="str">
        <f t="shared" si="94"/>
        <v/>
      </c>
      <c r="HC83" s="381" t="str">
        <f t="shared" si="95"/>
        <v/>
      </c>
      <c r="HD83" s="383" t="str">
        <f t="shared" si="60"/>
        <v/>
      </c>
      <c r="HE83" s="381" t="str">
        <f t="shared" si="61"/>
        <v/>
      </c>
      <c r="HF83" s="380" t="str">
        <f t="shared" si="62"/>
        <v/>
      </c>
      <c r="HG83" s="576" t="str">
        <f>IF($B83="","",_xlfn.XLOOKUP($B83,光・視環境!$S$2:$S$113,光・視環境!$Y$2:$Y$113,,0,1))</f>
        <v/>
      </c>
      <c r="HH83" s="362" t="str">
        <f t="shared" si="63"/>
        <v/>
      </c>
      <c r="HI83" s="384" t="str">
        <f t="shared" si="64"/>
        <v/>
      </c>
      <c r="HJ83" s="384" t="str">
        <f t="shared" si="65"/>
        <v/>
      </c>
      <c r="HK83" s="384" t="str">
        <f t="shared" si="66"/>
        <v/>
      </c>
      <c r="HL83" s="384" t="str">
        <f t="shared" si="67"/>
        <v/>
      </c>
      <c r="HM83" s="384" t="str">
        <f t="shared" si="68"/>
        <v/>
      </c>
      <c r="HN83" s="384" t="str">
        <f t="shared" si="69"/>
        <v/>
      </c>
      <c r="HO83" s="384" t="str">
        <f t="shared" si="70"/>
        <v/>
      </c>
      <c r="HP83" s="384" t="str">
        <f t="shared" si="71"/>
        <v/>
      </c>
      <c r="HQ83" s="384" t="str">
        <f t="shared" si="72"/>
        <v/>
      </c>
      <c r="HR83" s="384" t="str">
        <f t="shared" si="73"/>
        <v/>
      </c>
      <c r="HS83" s="384" t="str">
        <f t="shared" si="74"/>
        <v/>
      </c>
      <c r="HT83" s="384" t="str">
        <f t="shared" si="75"/>
        <v/>
      </c>
      <c r="HU83" s="352" t="str">
        <f t="shared" si="76"/>
        <v/>
      </c>
      <c r="HV83" s="384" t="str">
        <f t="shared" si="77"/>
        <v/>
      </c>
      <c r="HW83" s="384" t="str">
        <f t="shared" si="78"/>
        <v/>
      </c>
      <c r="HX83" s="384" t="str">
        <f t="shared" si="79"/>
        <v/>
      </c>
      <c r="HY83" s="384" t="str">
        <f t="shared" si="80"/>
        <v/>
      </c>
      <c r="HZ83" s="352" t="str">
        <f t="shared" si="81"/>
        <v/>
      </c>
      <c r="IA83" s="365" t="str">
        <f t="shared" si="82"/>
        <v/>
      </c>
      <c r="IB83" s="386" t="str">
        <f t="shared" si="83"/>
        <v/>
      </c>
      <c r="IC83" s="380" t="str">
        <f t="shared" si="84"/>
        <v/>
      </c>
      <c r="ID83" s="387" t="str">
        <f t="shared" si="85"/>
        <v/>
      </c>
      <c r="IE83" s="378" t="str">
        <f t="shared" si="86"/>
        <v/>
      </c>
      <c r="IF83" s="381" t="str">
        <f t="shared" si="87"/>
        <v/>
      </c>
      <c r="IG83" s="381" t="str">
        <f t="shared" si="88"/>
        <v/>
      </c>
      <c r="IH83" s="388" t="str">
        <f t="shared" si="89"/>
        <v/>
      </c>
    </row>
    <row r="84" spans="1:242" ht="23.1" customHeight="1">
      <c r="A84" s="351">
        <f t="shared" si="0"/>
        <v>50</v>
      </c>
      <c r="B84" s="1362"/>
      <c r="C84" s="1363"/>
      <c r="D84" s="1364" t="str">
        <f t="shared" si="58"/>
        <v/>
      </c>
      <c r="E84" s="1365"/>
      <c r="F84" s="1362"/>
      <c r="G84" s="1363"/>
      <c r="H84" s="1362"/>
      <c r="I84" s="1363"/>
      <c r="J84" s="1366"/>
      <c r="K84" s="1367"/>
      <c r="L84" s="1367"/>
      <c r="M84" s="1367"/>
      <c r="N84" s="1367"/>
      <c r="O84" s="1367"/>
      <c r="P84" s="1368" t="str">
        <f t="shared" si="59"/>
        <v/>
      </c>
      <c r="Q84" s="1368"/>
      <c r="R84" s="352"/>
      <c r="S84" s="352"/>
      <c r="T84" s="352"/>
      <c r="U84" s="352"/>
      <c r="V84" s="1369"/>
      <c r="W84" s="1369"/>
      <c r="X84" s="1370"/>
      <c r="Y84" s="375"/>
      <c r="Z84" s="372"/>
      <c r="AA84" s="363" t="s">
        <v>71</v>
      </c>
      <c r="AB84" s="1371"/>
      <c r="AC84" s="1372"/>
      <c r="AD84" s="1372"/>
      <c r="AE84" s="1372"/>
      <c r="AF84" s="1373"/>
      <c r="AG84" s="1371"/>
      <c r="AH84" s="1372"/>
      <c r="AI84" s="1373"/>
      <c r="AJ84" s="363"/>
      <c r="AK84" s="363" t="s">
        <v>71</v>
      </c>
      <c r="AL84" s="363" t="s">
        <v>71</v>
      </c>
      <c r="AM84" s="363" t="s">
        <v>71</v>
      </c>
      <c r="AN84" s="363" t="s">
        <v>71</v>
      </c>
      <c r="AO84" s="1374"/>
      <c r="AP84" s="1374"/>
      <c r="AQ84" s="363"/>
      <c r="AR84" s="1374"/>
      <c r="AS84" s="1374"/>
      <c r="AT84" s="385"/>
      <c r="AU84" s="364"/>
      <c r="AV84" s="363" t="s">
        <v>71</v>
      </c>
      <c r="AW84" s="363"/>
      <c r="AX84" s="480" t="str">
        <f t="shared" si="101"/>
        <v/>
      </c>
      <c r="AY84" s="1375" t="str">
        <f>IF('躯体天井高(住戸別)'!M55="","",'躯体天井高(住戸別)'!M55)</f>
        <v/>
      </c>
      <c r="AZ84" s="1376"/>
      <c r="BA84" s="1377" t="str">
        <f>IF('躯体天井高(住戸別)'!U125="","",'躯体天井高(住戸別)'!U125)</f>
        <v/>
      </c>
      <c r="BB84" s="1378"/>
      <c r="BC84" s="1379"/>
      <c r="BD84" s="1380" t="str">
        <f>IF('躯体天井高(住戸別)'!T125="","",'躯体天井高(住戸別)'!T125)</f>
        <v/>
      </c>
      <c r="BE84" s="1381"/>
      <c r="BF84" s="363"/>
      <c r="BG84" s="480" t="str">
        <f>IF('躯体天井高(住戸別)'!Y55="","",'躯体天井高(住戸別)'!Y55)</f>
        <v/>
      </c>
      <c r="BH84" s="1375" t="str">
        <f>IF('躯体天井高(住戸別)'!AG55="","",'躯体天井高(住戸別)'!AG55)</f>
        <v/>
      </c>
      <c r="BI84" s="1376"/>
      <c r="BJ84" s="1377" t="str">
        <f>IF('躯体天井高(住戸別)'!AO55="","",'躯体天井高(住戸別)'!AO55)</f>
        <v/>
      </c>
      <c r="BK84" s="1378"/>
      <c r="BL84" s="1379"/>
      <c r="BM84" s="1380" t="str">
        <f>IF('躯体天井高(住戸別)'!AN55="","",'躯体天井高(住戸別)'!AN55)</f>
        <v/>
      </c>
      <c r="BN84" s="1381"/>
      <c r="BO84" s="1380" t="str" cm="1">
        <f t="array" ref="BO84">IF(AY84="","",_xlfn.IFS(AND('躯体天井高(住戸別)'!V125="□",'躯体天井高(住戸別)'!W125="□"),"なし",AND('躯体天井高(住戸別)'!W125="■",'躯体天井高(住戸別)'!V125="□"),"柱",AND('躯体天井高(住戸別)'!V125="■",'躯体天井高(住戸別)'!W125="□"),"壁",AND('躯体天井高(住戸別)'!V125="■",'躯体天井高(住戸別)'!W125="■"),"壁柱"))</f>
        <v/>
      </c>
      <c r="BP84" s="1385"/>
      <c r="BQ84" s="1350"/>
      <c r="BR84" s="1351"/>
      <c r="BS84" s="1351"/>
      <c r="BT84" s="1351"/>
      <c r="BU84" s="397"/>
      <c r="BV84" s="398"/>
      <c r="BW84" s="382"/>
      <c r="BX84" s="363"/>
      <c r="BY84" s="1352"/>
      <c r="BZ84" s="1353"/>
      <c r="CA84" s="1352"/>
      <c r="CB84" s="1353"/>
      <c r="CC84" s="382"/>
      <c r="CD84" s="363"/>
      <c r="CE84" s="1354"/>
      <c r="CF84" s="1355"/>
      <c r="CG84" s="1356"/>
      <c r="CH84" s="1361"/>
      <c r="CI84" s="1360"/>
      <c r="CJ84" s="1355"/>
      <c r="CK84" s="1360"/>
      <c r="CL84" s="363" t="s">
        <v>71</v>
      </c>
      <c r="CM84" s="363" t="s">
        <v>71</v>
      </c>
      <c r="CN84" s="363" t="s">
        <v>71</v>
      </c>
      <c r="CO84" s="363"/>
      <c r="CP84" s="363"/>
      <c r="CQ84" s="363" t="s">
        <v>71</v>
      </c>
      <c r="CR84" s="363" t="s">
        <v>71</v>
      </c>
      <c r="CS84" s="1357"/>
      <c r="CT84" s="1358"/>
      <c r="CU84" s="1359"/>
      <c r="CV84" s="363" t="s">
        <v>71</v>
      </c>
      <c r="CW84" s="363" t="s">
        <v>71</v>
      </c>
      <c r="CX84" s="363" t="s">
        <v>71</v>
      </c>
      <c r="CY84" s="363" t="s">
        <v>71</v>
      </c>
      <c r="CZ84" s="363" t="s">
        <v>71</v>
      </c>
      <c r="DA84" s="363" t="s">
        <v>71</v>
      </c>
      <c r="DB84" s="363" t="s">
        <v>71</v>
      </c>
      <c r="DC84" s="363" t="s">
        <v>71</v>
      </c>
      <c r="DD84" s="363" t="s">
        <v>71</v>
      </c>
      <c r="DE84" s="363" t="s">
        <v>71</v>
      </c>
      <c r="DF84" s="363" t="s">
        <v>71</v>
      </c>
      <c r="DG84" s="363" t="s">
        <v>71</v>
      </c>
      <c r="DH84" s="575" t="str">
        <f>IF($B84="","",_xlfn.XLOOKUP($B84,光・視環境!$S$2:$S$113,光・視環境!$Y$2:$Y$113,"",0,1))</f>
        <v/>
      </c>
      <c r="DI84" s="576" t="str">
        <f>IF($B84="","",_xlfn.XLOOKUP($B84,光・視環境!$S$2:$S$113,光・視環境!$T$2:$T$113,"",0,1))</f>
        <v/>
      </c>
      <c r="DJ84" s="576" t="str">
        <f>IF($B84="","",_xlfn.XLOOKUP($B84,光・視環境!$S$2:$S$113,光・視環境!$U$2:$U$113,"",0,1))</f>
        <v/>
      </c>
      <c r="DK84" s="576" t="str">
        <f>IF($B84="","",_xlfn.XLOOKUP($B84,光・視環境!$S$2:$S$113,光・視環境!$V$2:$V$113,"",0,1))</f>
        <v/>
      </c>
      <c r="DL84" s="576" t="str">
        <f>IF($B84="","",_xlfn.XLOOKUP($B84,光・視環境!$S$2:$S$113,光・視環境!$W$2:$W$113,"",0,1))</f>
        <v/>
      </c>
      <c r="DM84" s="577" t="str">
        <f>IF($B84="","",_xlfn.XLOOKUP($B84,光・視環境!$S$2:$S$113,光・視環境!$X$2:$X$113,"",0,1))</f>
        <v/>
      </c>
      <c r="DN84" s="1382"/>
      <c r="DO84" s="1383"/>
      <c r="DP84" s="1383"/>
      <c r="DQ84" s="1384"/>
      <c r="DR84" s="372"/>
      <c r="DS84" s="372"/>
      <c r="DT84" s="372"/>
      <c r="DU84" s="372"/>
      <c r="DV84" s="372"/>
      <c r="DW84" s="372"/>
      <c r="DX84" s="372"/>
      <c r="DY84" s="372"/>
      <c r="DZ84" s="1382"/>
      <c r="EA84" s="1383"/>
      <c r="EB84" s="1383"/>
      <c r="EC84" s="1384"/>
      <c r="ED84" s="372"/>
      <c r="EE84" s="372"/>
      <c r="EF84" s="372"/>
      <c r="EG84" s="372"/>
      <c r="EH84" s="372"/>
      <c r="EI84" s="372"/>
      <c r="EJ84" s="372"/>
      <c r="EK84" s="372"/>
      <c r="EL84" s="372"/>
      <c r="EM84" s="372"/>
      <c r="EN84" s="372"/>
      <c r="EO84" s="372"/>
      <c r="EP84" s="372"/>
      <c r="EQ84" s="375"/>
      <c r="ER84" s="372"/>
      <c r="ES84" s="364" t="s">
        <v>71</v>
      </c>
      <c r="ET84" s="372"/>
      <c r="EU84" s="481" t="str">
        <f t="shared" si="90"/>
        <v/>
      </c>
      <c r="EV84" s="1357"/>
      <c r="EW84" s="1359"/>
      <c r="EX84" s="1357"/>
      <c r="EY84" s="1359"/>
      <c r="EZ84" s="1357"/>
      <c r="FA84" s="1359"/>
      <c r="FB84" s="1357"/>
      <c r="FC84" s="1359"/>
      <c r="FD84" s="364" t="s">
        <v>71</v>
      </c>
      <c r="FE84" s="372"/>
      <c r="FF84" s="481" t="str">
        <f t="shared" si="91"/>
        <v/>
      </c>
      <c r="FG84" s="1357"/>
      <c r="FH84" s="1359"/>
      <c r="FI84" s="1357"/>
      <c r="FJ84" s="1359"/>
      <c r="FK84" s="1357"/>
      <c r="FL84" s="1359"/>
      <c r="FM84" s="1357"/>
      <c r="FN84" s="1359"/>
      <c r="FO84" s="364" t="s">
        <v>71</v>
      </c>
      <c r="FP84" s="372"/>
      <c r="FQ84" s="481" t="str">
        <f t="shared" si="92"/>
        <v/>
      </c>
      <c r="FR84" s="1357"/>
      <c r="FS84" s="1359"/>
      <c r="FT84" s="1357"/>
      <c r="FU84" s="1359"/>
      <c r="FV84" s="1357"/>
      <c r="FW84" s="1359"/>
      <c r="FX84" s="1357"/>
      <c r="FY84" s="1359"/>
      <c r="FZ84" s="364" t="s">
        <v>71</v>
      </c>
      <c r="GA84" s="372"/>
      <c r="GB84" s="481" t="str">
        <f t="shared" si="93"/>
        <v/>
      </c>
      <c r="GC84" s="1357"/>
      <c r="GD84" s="1359"/>
      <c r="GE84" s="1357"/>
      <c r="GF84" s="1359"/>
      <c r="GG84" s="1357"/>
      <c r="GH84" s="1359"/>
      <c r="GI84" s="1357"/>
      <c r="GJ84" s="1359"/>
      <c r="GU84" s="374" t="str">
        <f t="shared" si="96"/>
        <v/>
      </c>
      <c r="GV84" s="386" t="str">
        <f t="shared" si="99"/>
        <v/>
      </c>
      <c r="GW84" s="377" t="str">
        <f t="shared" si="56"/>
        <v/>
      </c>
      <c r="GX84" s="378" t="str">
        <f t="shared" si="100"/>
        <v/>
      </c>
      <c r="GY84" s="379" t="str">
        <f t="shared" si="97"/>
        <v/>
      </c>
      <c r="GZ84" s="380">
        <v>1</v>
      </c>
      <c r="HA84" s="376" t="str">
        <f t="shared" si="98"/>
        <v/>
      </c>
      <c r="HB84" s="380" t="str">
        <f t="shared" si="94"/>
        <v/>
      </c>
      <c r="HC84" s="381" t="str">
        <f t="shared" si="95"/>
        <v/>
      </c>
      <c r="HD84" s="383" t="str">
        <f t="shared" si="60"/>
        <v/>
      </c>
      <c r="HE84" s="381" t="str">
        <f t="shared" si="61"/>
        <v/>
      </c>
      <c r="HF84" s="380" t="str">
        <f t="shared" si="62"/>
        <v/>
      </c>
      <c r="HG84" s="576" t="str">
        <f>IF($B84="","",_xlfn.XLOOKUP($B84,光・視環境!$S$2:$S$113,光・視環境!$Y$2:$Y$113,,0,1))</f>
        <v/>
      </c>
      <c r="HH84" s="362" t="str">
        <f t="shared" si="63"/>
        <v/>
      </c>
      <c r="HI84" s="384" t="str">
        <f t="shared" si="64"/>
        <v/>
      </c>
      <c r="HJ84" s="384" t="str">
        <f t="shared" si="65"/>
        <v/>
      </c>
      <c r="HK84" s="384" t="str">
        <f t="shared" si="66"/>
        <v/>
      </c>
      <c r="HL84" s="384" t="str">
        <f t="shared" si="67"/>
        <v/>
      </c>
      <c r="HM84" s="384" t="str">
        <f t="shared" si="68"/>
        <v/>
      </c>
      <c r="HN84" s="384" t="str">
        <f t="shared" si="69"/>
        <v/>
      </c>
      <c r="HO84" s="384" t="str">
        <f t="shared" si="70"/>
        <v/>
      </c>
      <c r="HP84" s="384" t="str">
        <f t="shared" si="71"/>
        <v/>
      </c>
      <c r="HQ84" s="384" t="str">
        <f t="shared" si="72"/>
        <v/>
      </c>
      <c r="HR84" s="384" t="str">
        <f t="shared" si="73"/>
        <v/>
      </c>
      <c r="HS84" s="384" t="str">
        <f t="shared" si="74"/>
        <v/>
      </c>
      <c r="HT84" s="384" t="str">
        <f t="shared" si="75"/>
        <v/>
      </c>
      <c r="HU84" s="352" t="str">
        <f t="shared" si="76"/>
        <v/>
      </c>
      <c r="HV84" s="384" t="str">
        <f t="shared" si="77"/>
        <v/>
      </c>
      <c r="HW84" s="384" t="str">
        <f t="shared" si="78"/>
        <v/>
      </c>
      <c r="HX84" s="384" t="str">
        <f t="shared" si="79"/>
        <v/>
      </c>
      <c r="HY84" s="384" t="str">
        <f t="shared" si="80"/>
        <v/>
      </c>
      <c r="HZ84" s="352" t="str">
        <f t="shared" si="81"/>
        <v/>
      </c>
      <c r="IA84" s="365" t="str">
        <f t="shared" si="82"/>
        <v/>
      </c>
      <c r="IB84" s="386" t="str">
        <f t="shared" si="83"/>
        <v/>
      </c>
      <c r="IC84" s="380" t="str">
        <f t="shared" si="84"/>
        <v/>
      </c>
      <c r="ID84" s="387" t="str">
        <f t="shared" si="85"/>
        <v/>
      </c>
      <c r="IE84" s="378" t="str">
        <f t="shared" si="86"/>
        <v/>
      </c>
      <c r="IF84" s="381" t="str">
        <f t="shared" si="87"/>
        <v/>
      </c>
      <c r="IG84" s="381" t="str">
        <f t="shared" si="88"/>
        <v/>
      </c>
      <c r="IH84" s="388" t="str">
        <f t="shared" si="89"/>
        <v/>
      </c>
    </row>
    <row r="85" spans="1:242" ht="23.1" customHeight="1">
      <c r="A85" s="351">
        <f t="shared" si="0"/>
        <v>51</v>
      </c>
      <c r="B85" s="1362"/>
      <c r="C85" s="1363"/>
      <c r="D85" s="1364" t="str">
        <f t="shared" si="58"/>
        <v/>
      </c>
      <c r="E85" s="1365"/>
      <c r="F85" s="1362"/>
      <c r="G85" s="1363"/>
      <c r="H85" s="1362"/>
      <c r="I85" s="1363"/>
      <c r="J85" s="1366"/>
      <c r="K85" s="1367"/>
      <c r="L85" s="1367"/>
      <c r="M85" s="1367"/>
      <c r="N85" s="1367"/>
      <c r="O85" s="1367"/>
      <c r="P85" s="1368" t="str">
        <f t="shared" si="59"/>
        <v/>
      </c>
      <c r="Q85" s="1368"/>
      <c r="R85" s="352"/>
      <c r="S85" s="352"/>
      <c r="T85" s="352"/>
      <c r="U85" s="352"/>
      <c r="V85" s="1369"/>
      <c r="W85" s="1369"/>
      <c r="X85" s="1370"/>
      <c r="Y85" s="375"/>
      <c r="Z85" s="372"/>
      <c r="AA85" s="363" t="s">
        <v>71</v>
      </c>
      <c r="AB85" s="1371"/>
      <c r="AC85" s="1372"/>
      <c r="AD85" s="1372"/>
      <c r="AE85" s="1372"/>
      <c r="AF85" s="1373"/>
      <c r="AG85" s="1371"/>
      <c r="AH85" s="1372"/>
      <c r="AI85" s="1373"/>
      <c r="AJ85" s="363"/>
      <c r="AK85" s="363" t="s">
        <v>71</v>
      </c>
      <c r="AL85" s="363" t="s">
        <v>71</v>
      </c>
      <c r="AM85" s="363" t="s">
        <v>71</v>
      </c>
      <c r="AN85" s="363" t="s">
        <v>71</v>
      </c>
      <c r="AO85" s="1374"/>
      <c r="AP85" s="1374"/>
      <c r="AQ85" s="363"/>
      <c r="AR85" s="1374"/>
      <c r="AS85" s="1374"/>
      <c r="AT85" s="385"/>
      <c r="AU85" s="364"/>
      <c r="AV85" s="363" t="s">
        <v>71</v>
      </c>
      <c r="AW85" s="363"/>
      <c r="AX85" s="480" t="str">
        <f t="shared" si="101"/>
        <v/>
      </c>
      <c r="AY85" s="1375" t="str">
        <f>IF('躯体天井高(住戸別)'!M56="","",'躯体天井高(住戸別)'!M56)</f>
        <v/>
      </c>
      <c r="AZ85" s="1376"/>
      <c r="BA85" s="1377" t="str">
        <f>IF('躯体天井高(住戸別)'!U126="","",'躯体天井高(住戸別)'!U126)</f>
        <v/>
      </c>
      <c r="BB85" s="1378"/>
      <c r="BC85" s="1379"/>
      <c r="BD85" s="1380" t="str">
        <f>IF('躯体天井高(住戸別)'!T126="","",'躯体天井高(住戸別)'!T126)</f>
        <v/>
      </c>
      <c r="BE85" s="1381"/>
      <c r="BF85" s="363"/>
      <c r="BG85" s="480" t="str">
        <f>IF('躯体天井高(住戸別)'!Y56="","",'躯体天井高(住戸別)'!Y56)</f>
        <v/>
      </c>
      <c r="BH85" s="1375" t="str">
        <f>IF('躯体天井高(住戸別)'!AG56="","",'躯体天井高(住戸別)'!AG56)</f>
        <v/>
      </c>
      <c r="BI85" s="1376"/>
      <c r="BJ85" s="1377" t="str">
        <f>IF('躯体天井高(住戸別)'!AO56="","",'躯体天井高(住戸別)'!AO56)</f>
        <v/>
      </c>
      <c r="BK85" s="1378"/>
      <c r="BL85" s="1379"/>
      <c r="BM85" s="1380" t="str">
        <f>IF('躯体天井高(住戸別)'!AN56="","",'躯体天井高(住戸別)'!AN56)</f>
        <v/>
      </c>
      <c r="BN85" s="1381"/>
      <c r="BO85" s="1380" t="str" cm="1">
        <f t="array" ref="BO85">IF(AY85="","",_xlfn.IFS(AND('躯体天井高(住戸別)'!V126="□",'躯体天井高(住戸別)'!W126="□"),"なし",AND('躯体天井高(住戸別)'!W126="■",'躯体天井高(住戸別)'!V126="□"),"柱",AND('躯体天井高(住戸別)'!V126="■",'躯体天井高(住戸別)'!W126="□"),"壁",AND('躯体天井高(住戸別)'!V126="■",'躯体天井高(住戸別)'!W126="■"),"壁柱"))</f>
        <v/>
      </c>
      <c r="BP85" s="1385"/>
      <c r="BQ85" s="1350"/>
      <c r="BR85" s="1351"/>
      <c r="BS85" s="1351"/>
      <c r="BT85" s="1351"/>
      <c r="BU85" s="397"/>
      <c r="BV85" s="398"/>
      <c r="BW85" s="382"/>
      <c r="BX85" s="363"/>
      <c r="BY85" s="1352"/>
      <c r="BZ85" s="1353"/>
      <c r="CA85" s="1352"/>
      <c r="CB85" s="1353"/>
      <c r="CC85" s="382"/>
      <c r="CD85" s="363"/>
      <c r="CE85" s="1354"/>
      <c r="CF85" s="1355"/>
      <c r="CG85" s="1356"/>
      <c r="CH85" s="1361"/>
      <c r="CI85" s="1360"/>
      <c r="CJ85" s="1355"/>
      <c r="CK85" s="1360"/>
      <c r="CL85" s="363" t="s">
        <v>71</v>
      </c>
      <c r="CM85" s="363" t="s">
        <v>71</v>
      </c>
      <c r="CN85" s="363" t="s">
        <v>71</v>
      </c>
      <c r="CO85" s="363"/>
      <c r="CP85" s="363"/>
      <c r="CQ85" s="363" t="s">
        <v>71</v>
      </c>
      <c r="CR85" s="363" t="s">
        <v>71</v>
      </c>
      <c r="CS85" s="1357"/>
      <c r="CT85" s="1358"/>
      <c r="CU85" s="1359"/>
      <c r="CV85" s="363" t="s">
        <v>71</v>
      </c>
      <c r="CW85" s="363" t="s">
        <v>71</v>
      </c>
      <c r="CX85" s="363" t="s">
        <v>71</v>
      </c>
      <c r="CY85" s="363" t="s">
        <v>71</v>
      </c>
      <c r="CZ85" s="363" t="s">
        <v>71</v>
      </c>
      <c r="DA85" s="363" t="s">
        <v>71</v>
      </c>
      <c r="DB85" s="363" t="s">
        <v>71</v>
      </c>
      <c r="DC85" s="363" t="s">
        <v>71</v>
      </c>
      <c r="DD85" s="363" t="s">
        <v>71</v>
      </c>
      <c r="DE85" s="363" t="s">
        <v>71</v>
      </c>
      <c r="DF85" s="363" t="s">
        <v>71</v>
      </c>
      <c r="DG85" s="363" t="s">
        <v>71</v>
      </c>
      <c r="DH85" s="575" t="str">
        <f>IF($B85="","",_xlfn.XLOOKUP($B85,光・視環境!$S$2:$S$113,光・視環境!$Y$2:$Y$113,"",0,1))</f>
        <v/>
      </c>
      <c r="DI85" s="576" t="str">
        <f>IF($B85="","",_xlfn.XLOOKUP($B85,光・視環境!$S$2:$S$113,光・視環境!$T$2:$T$113,"",0,1))</f>
        <v/>
      </c>
      <c r="DJ85" s="576" t="str">
        <f>IF($B85="","",_xlfn.XLOOKUP($B85,光・視環境!$S$2:$S$113,光・視環境!$U$2:$U$113,"",0,1))</f>
        <v/>
      </c>
      <c r="DK85" s="576" t="str">
        <f>IF($B85="","",_xlfn.XLOOKUP($B85,光・視環境!$S$2:$S$113,光・視環境!$V$2:$V$113,"",0,1))</f>
        <v/>
      </c>
      <c r="DL85" s="576" t="str">
        <f>IF($B85="","",_xlfn.XLOOKUP($B85,光・視環境!$S$2:$S$113,光・視環境!$W$2:$W$113,"",0,1))</f>
        <v/>
      </c>
      <c r="DM85" s="577" t="str">
        <f>IF($B85="","",_xlfn.XLOOKUP($B85,光・視環境!$S$2:$S$113,光・視環境!$X$2:$X$113,"",0,1))</f>
        <v/>
      </c>
      <c r="DN85" s="1382"/>
      <c r="DO85" s="1383"/>
      <c r="DP85" s="1383"/>
      <c r="DQ85" s="1384"/>
      <c r="DR85" s="372"/>
      <c r="DS85" s="372"/>
      <c r="DT85" s="372"/>
      <c r="DU85" s="372"/>
      <c r="DV85" s="372"/>
      <c r="DW85" s="372"/>
      <c r="DX85" s="372"/>
      <c r="DY85" s="372"/>
      <c r="DZ85" s="1382"/>
      <c r="EA85" s="1383"/>
      <c r="EB85" s="1383"/>
      <c r="EC85" s="1384"/>
      <c r="ED85" s="372"/>
      <c r="EE85" s="372"/>
      <c r="EF85" s="372"/>
      <c r="EG85" s="372"/>
      <c r="EH85" s="372"/>
      <c r="EI85" s="372"/>
      <c r="EJ85" s="372"/>
      <c r="EK85" s="372"/>
      <c r="EL85" s="372"/>
      <c r="EM85" s="372"/>
      <c r="EN85" s="372"/>
      <c r="EO85" s="372"/>
      <c r="EP85" s="372"/>
      <c r="EQ85" s="375"/>
      <c r="ER85" s="372"/>
      <c r="ES85" s="364" t="s">
        <v>71</v>
      </c>
      <c r="ET85" s="372"/>
      <c r="EU85" s="481" t="str">
        <f t="shared" si="90"/>
        <v/>
      </c>
      <c r="EV85" s="1357"/>
      <c r="EW85" s="1359"/>
      <c r="EX85" s="1357"/>
      <c r="EY85" s="1359"/>
      <c r="EZ85" s="1357"/>
      <c r="FA85" s="1359"/>
      <c r="FB85" s="1357"/>
      <c r="FC85" s="1359"/>
      <c r="FD85" s="364" t="s">
        <v>71</v>
      </c>
      <c r="FE85" s="372"/>
      <c r="FF85" s="481" t="str">
        <f t="shared" si="91"/>
        <v/>
      </c>
      <c r="FG85" s="1357"/>
      <c r="FH85" s="1359"/>
      <c r="FI85" s="1357"/>
      <c r="FJ85" s="1359"/>
      <c r="FK85" s="1357"/>
      <c r="FL85" s="1359"/>
      <c r="FM85" s="1357"/>
      <c r="FN85" s="1359"/>
      <c r="FO85" s="364" t="s">
        <v>71</v>
      </c>
      <c r="FP85" s="372"/>
      <c r="FQ85" s="481" t="str">
        <f t="shared" si="92"/>
        <v/>
      </c>
      <c r="FR85" s="1357"/>
      <c r="FS85" s="1359"/>
      <c r="FT85" s="1357"/>
      <c r="FU85" s="1359"/>
      <c r="FV85" s="1357"/>
      <c r="FW85" s="1359"/>
      <c r="FX85" s="1357"/>
      <c r="FY85" s="1359"/>
      <c r="FZ85" s="364" t="s">
        <v>71</v>
      </c>
      <c r="GA85" s="372"/>
      <c r="GB85" s="481" t="str">
        <f t="shared" si="93"/>
        <v/>
      </c>
      <c r="GC85" s="1357"/>
      <c r="GD85" s="1359"/>
      <c r="GE85" s="1357"/>
      <c r="GF85" s="1359"/>
      <c r="GG85" s="1357"/>
      <c r="GH85" s="1359"/>
      <c r="GI85" s="1357"/>
      <c r="GJ85" s="1359"/>
      <c r="GU85" s="374" t="str">
        <f t="shared" si="96"/>
        <v/>
      </c>
      <c r="GV85" s="386" t="str">
        <f t="shared" si="99"/>
        <v/>
      </c>
      <c r="GW85" s="377" t="str">
        <f t="shared" si="56"/>
        <v/>
      </c>
      <c r="GX85" s="378" t="str">
        <f t="shared" si="100"/>
        <v/>
      </c>
      <c r="GY85" s="379" t="str">
        <f t="shared" si="97"/>
        <v/>
      </c>
      <c r="GZ85" s="380">
        <v>1</v>
      </c>
      <c r="HA85" s="376" t="str">
        <f t="shared" si="98"/>
        <v/>
      </c>
      <c r="HB85" s="380" t="str">
        <f t="shared" si="94"/>
        <v/>
      </c>
      <c r="HC85" s="381" t="str">
        <f t="shared" si="95"/>
        <v/>
      </c>
      <c r="HD85" s="383" t="str">
        <f t="shared" si="60"/>
        <v/>
      </c>
      <c r="HE85" s="381" t="str">
        <f t="shared" si="61"/>
        <v/>
      </c>
      <c r="HF85" s="380" t="str">
        <f t="shared" si="62"/>
        <v/>
      </c>
      <c r="HG85" s="576" t="str">
        <f>IF($B85="","",_xlfn.XLOOKUP($B85,光・視環境!$S$2:$S$113,光・視環境!$Y$2:$Y$113,,0,1))</f>
        <v/>
      </c>
      <c r="HH85" s="362" t="str">
        <f t="shared" si="63"/>
        <v/>
      </c>
      <c r="HI85" s="384" t="str">
        <f t="shared" si="64"/>
        <v/>
      </c>
      <c r="HJ85" s="384" t="str">
        <f t="shared" si="65"/>
        <v/>
      </c>
      <c r="HK85" s="384" t="str">
        <f t="shared" si="66"/>
        <v/>
      </c>
      <c r="HL85" s="384" t="str">
        <f t="shared" si="67"/>
        <v/>
      </c>
      <c r="HM85" s="384" t="str">
        <f t="shared" si="68"/>
        <v/>
      </c>
      <c r="HN85" s="384" t="str">
        <f t="shared" si="69"/>
        <v/>
      </c>
      <c r="HO85" s="384" t="str">
        <f t="shared" si="70"/>
        <v/>
      </c>
      <c r="HP85" s="384" t="str">
        <f t="shared" si="71"/>
        <v/>
      </c>
      <c r="HQ85" s="384" t="str">
        <f t="shared" si="72"/>
        <v/>
      </c>
      <c r="HR85" s="384" t="str">
        <f t="shared" si="73"/>
        <v/>
      </c>
      <c r="HS85" s="384" t="str">
        <f t="shared" si="74"/>
        <v/>
      </c>
      <c r="HT85" s="384" t="str">
        <f t="shared" si="75"/>
        <v/>
      </c>
      <c r="HU85" s="352" t="str">
        <f t="shared" si="76"/>
        <v/>
      </c>
      <c r="HV85" s="384" t="str">
        <f t="shared" si="77"/>
        <v/>
      </c>
      <c r="HW85" s="384" t="str">
        <f t="shared" si="78"/>
        <v/>
      </c>
      <c r="HX85" s="384" t="str">
        <f t="shared" si="79"/>
        <v/>
      </c>
      <c r="HY85" s="384" t="str">
        <f t="shared" si="80"/>
        <v/>
      </c>
      <c r="HZ85" s="352" t="str">
        <f t="shared" si="81"/>
        <v/>
      </c>
      <c r="IA85" s="365" t="str">
        <f t="shared" si="82"/>
        <v/>
      </c>
      <c r="IB85" s="386" t="str">
        <f t="shared" si="83"/>
        <v/>
      </c>
      <c r="IC85" s="380" t="str">
        <f t="shared" si="84"/>
        <v/>
      </c>
      <c r="ID85" s="387" t="str">
        <f t="shared" si="85"/>
        <v/>
      </c>
      <c r="IE85" s="378" t="str">
        <f t="shared" si="86"/>
        <v/>
      </c>
      <c r="IF85" s="381" t="str">
        <f t="shared" si="87"/>
        <v/>
      </c>
      <c r="IG85" s="381" t="str">
        <f t="shared" si="88"/>
        <v/>
      </c>
      <c r="IH85" s="388" t="str">
        <f t="shared" si="89"/>
        <v/>
      </c>
    </row>
    <row r="86" spans="1:242" ht="23.1" customHeight="1">
      <c r="A86" s="351">
        <f t="shared" si="0"/>
        <v>52</v>
      </c>
      <c r="B86" s="1362"/>
      <c r="C86" s="1363"/>
      <c r="D86" s="1364" t="str">
        <f t="shared" si="58"/>
        <v/>
      </c>
      <c r="E86" s="1365"/>
      <c r="F86" s="1362"/>
      <c r="G86" s="1363"/>
      <c r="H86" s="1362"/>
      <c r="I86" s="1363"/>
      <c r="J86" s="1366"/>
      <c r="K86" s="1367"/>
      <c r="L86" s="1367"/>
      <c r="M86" s="1367"/>
      <c r="N86" s="1367"/>
      <c r="O86" s="1367"/>
      <c r="P86" s="1368" t="str">
        <f t="shared" si="59"/>
        <v/>
      </c>
      <c r="Q86" s="1368"/>
      <c r="R86" s="352"/>
      <c r="S86" s="352"/>
      <c r="T86" s="352"/>
      <c r="U86" s="352"/>
      <c r="V86" s="1369"/>
      <c r="W86" s="1369"/>
      <c r="X86" s="1370"/>
      <c r="Y86" s="375"/>
      <c r="Z86" s="372"/>
      <c r="AA86" s="363" t="s">
        <v>71</v>
      </c>
      <c r="AB86" s="1371"/>
      <c r="AC86" s="1372"/>
      <c r="AD86" s="1372"/>
      <c r="AE86" s="1372"/>
      <c r="AF86" s="1373"/>
      <c r="AG86" s="1371"/>
      <c r="AH86" s="1372"/>
      <c r="AI86" s="1373"/>
      <c r="AJ86" s="363"/>
      <c r="AK86" s="363" t="s">
        <v>71</v>
      </c>
      <c r="AL86" s="363" t="s">
        <v>71</v>
      </c>
      <c r="AM86" s="363" t="s">
        <v>71</v>
      </c>
      <c r="AN86" s="363" t="s">
        <v>71</v>
      </c>
      <c r="AO86" s="1374"/>
      <c r="AP86" s="1374"/>
      <c r="AQ86" s="363"/>
      <c r="AR86" s="1374"/>
      <c r="AS86" s="1374"/>
      <c r="AT86" s="385"/>
      <c r="AU86" s="364"/>
      <c r="AV86" s="363" t="s">
        <v>71</v>
      </c>
      <c r="AW86" s="363"/>
      <c r="AX86" s="480" t="str">
        <f t="shared" si="101"/>
        <v/>
      </c>
      <c r="AY86" s="1375" t="str">
        <f>IF('躯体天井高(住戸別)'!M57="","",'躯体天井高(住戸別)'!M57)</f>
        <v/>
      </c>
      <c r="AZ86" s="1376"/>
      <c r="BA86" s="1377" t="str">
        <f>IF('躯体天井高(住戸別)'!U127="","",'躯体天井高(住戸別)'!U127)</f>
        <v/>
      </c>
      <c r="BB86" s="1378"/>
      <c r="BC86" s="1379"/>
      <c r="BD86" s="1380" t="str">
        <f>IF('躯体天井高(住戸別)'!T127="","",'躯体天井高(住戸別)'!T127)</f>
        <v/>
      </c>
      <c r="BE86" s="1381"/>
      <c r="BF86" s="363"/>
      <c r="BG86" s="480" t="str">
        <f>IF('躯体天井高(住戸別)'!Y57="","",'躯体天井高(住戸別)'!Y57)</f>
        <v/>
      </c>
      <c r="BH86" s="1375" t="str">
        <f>IF('躯体天井高(住戸別)'!AG57="","",'躯体天井高(住戸別)'!AG57)</f>
        <v/>
      </c>
      <c r="BI86" s="1376"/>
      <c r="BJ86" s="1377" t="str">
        <f>IF('躯体天井高(住戸別)'!AO57="","",'躯体天井高(住戸別)'!AO57)</f>
        <v/>
      </c>
      <c r="BK86" s="1378"/>
      <c r="BL86" s="1379"/>
      <c r="BM86" s="1380" t="str">
        <f>IF('躯体天井高(住戸別)'!AN57="","",'躯体天井高(住戸別)'!AN57)</f>
        <v/>
      </c>
      <c r="BN86" s="1381"/>
      <c r="BO86" s="1380" t="str" cm="1">
        <f t="array" ref="BO86">IF(AY86="","",_xlfn.IFS(AND('躯体天井高(住戸別)'!V127="□",'躯体天井高(住戸別)'!W127="□"),"なし",AND('躯体天井高(住戸別)'!W127="■",'躯体天井高(住戸別)'!V127="□"),"柱",AND('躯体天井高(住戸別)'!V127="■",'躯体天井高(住戸別)'!W127="□"),"壁",AND('躯体天井高(住戸別)'!V127="■",'躯体天井高(住戸別)'!W127="■"),"壁柱"))</f>
        <v/>
      </c>
      <c r="BP86" s="1385"/>
      <c r="BQ86" s="1350"/>
      <c r="BR86" s="1351"/>
      <c r="BS86" s="1351"/>
      <c r="BT86" s="1351"/>
      <c r="BU86" s="397"/>
      <c r="BV86" s="398"/>
      <c r="BW86" s="382"/>
      <c r="BX86" s="363"/>
      <c r="BY86" s="1352"/>
      <c r="BZ86" s="1353"/>
      <c r="CA86" s="1352"/>
      <c r="CB86" s="1353"/>
      <c r="CC86" s="382"/>
      <c r="CD86" s="363"/>
      <c r="CE86" s="1354"/>
      <c r="CF86" s="1355"/>
      <c r="CG86" s="1356"/>
      <c r="CH86" s="1361"/>
      <c r="CI86" s="1360"/>
      <c r="CJ86" s="1355"/>
      <c r="CK86" s="1360"/>
      <c r="CL86" s="363" t="s">
        <v>71</v>
      </c>
      <c r="CM86" s="363" t="s">
        <v>71</v>
      </c>
      <c r="CN86" s="363" t="s">
        <v>71</v>
      </c>
      <c r="CO86" s="363"/>
      <c r="CP86" s="363"/>
      <c r="CQ86" s="363" t="s">
        <v>71</v>
      </c>
      <c r="CR86" s="363" t="s">
        <v>71</v>
      </c>
      <c r="CS86" s="1357"/>
      <c r="CT86" s="1358"/>
      <c r="CU86" s="1359"/>
      <c r="CV86" s="363" t="s">
        <v>71</v>
      </c>
      <c r="CW86" s="363" t="s">
        <v>71</v>
      </c>
      <c r="CX86" s="363" t="s">
        <v>71</v>
      </c>
      <c r="CY86" s="363" t="s">
        <v>71</v>
      </c>
      <c r="CZ86" s="363" t="s">
        <v>71</v>
      </c>
      <c r="DA86" s="363" t="s">
        <v>71</v>
      </c>
      <c r="DB86" s="363" t="s">
        <v>71</v>
      </c>
      <c r="DC86" s="363" t="s">
        <v>71</v>
      </c>
      <c r="DD86" s="363" t="s">
        <v>71</v>
      </c>
      <c r="DE86" s="363" t="s">
        <v>71</v>
      </c>
      <c r="DF86" s="363" t="s">
        <v>71</v>
      </c>
      <c r="DG86" s="363" t="s">
        <v>71</v>
      </c>
      <c r="DH86" s="575" t="str">
        <f>IF($B86="","",_xlfn.XLOOKUP($B86,光・視環境!$S$2:$S$113,光・視環境!$Y$2:$Y$113,"",0,1))</f>
        <v/>
      </c>
      <c r="DI86" s="576" t="str">
        <f>IF($B86="","",_xlfn.XLOOKUP($B86,光・視環境!$S$2:$S$113,光・視環境!$T$2:$T$113,"",0,1))</f>
        <v/>
      </c>
      <c r="DJ86" s="576" t="str">
        <f>IF($B86="","",_xlfn.XLOOKUP($B86,光・視環境!$S$2:$S$113,光・視環境!$U$2:$U$113,"",0,1))</f>
        <v/>
      </c>
      <c r="DK86" s="576" t="str">
        <f>IF($B86="","",_xlfn.XLOOKUP($B86,光・視環境!$S$2:$S$113,光・視環境!$V$2:$V$113,"",0,1))</f>
        <v/>
      </c>
      <c r="DL86" s="576" t="str">
        <f>IF($B86="","",_xlfn.XLOOKUP($B86,光・視環境!$S$2:$S$113,光・視環境!$W$2:$W$113,"",0,1))</f>
        <v/>
      </c>
      <c r="DM86" s="577" t="str">
        <f>IF($B86="","",_xlfn.XLOOKUP($B86,光・視環境!$S$2:$S$113,光・視環境!$X$2:$X$113,"",0,1))</f>
        <v/>
      </c>
      <c r="DN86" s="1382"/>
      <c r="DO86" s="1383"/>
      <c r="DP86" s="1383"/>
      <c r="DQ86" s="1384"/>
      <c r="DR86" s="372"/>
      <c r="DS86" s="372"/>
      <c r="DT86" s="372"/>
      <c r="DU86" s="372"/>
      <c r="DV86" s="372"/>
      <c r="DW86" s="372"/>
      <c r="DX86" s="372"/>
      <c r="DY86" s="372"/>
      <c r="DZ86" s="1382"/>
      <c r="EA86" s="1383"/>
      <c r="EB86" s="1383"/>
      <c r="EC86" s="1384"/>
      <c r="ED86" s="372"/>
      <c r="EE86" s="372"/>
      <c r="EF86" s="372"/>
      <c r="EG86" s="372"/>
      <c r="EH86" s="372"/>
      <c r="EI86" s="372"/>
      <c r="EJ86" s="372"/>
      <c r="EK86" s="372"/>
      <c r="EL86" s="372"/>
      <c r="EM86" s="372"/>
      <c r="EN86" s="372"/>
      <c r="EO86" s="372"/>
      <c r="EP86" s="372"/>
      <c r="EQ86" s="375"/>
      <c r="ER86" s="372"/>
      <c r="ES86" s="364" t="s">
        <v>71</v>
      </c>
      <c r="ET86" s="372"/>
      <c r="EU86" s="481" t="str">
        <f t="shared" si="90"/>
        <v/>
      </c>
      <c r="EV86" s="1357"/>
      <c r="EW86" s="1359"/>
      <c r="EX86" s="1357"/>
      <c r="EY86" s="1359"/>
      <c r="EZ86" s="1357"/>
      <c r="FA86" s="1359"/>
      <c r="FB86" s="1357"/>
      <c r="FC86" s="1359"/>
      <c r="FD86" s="364" t="s">
        <v>71</v>
      </c>
      <c r="FE86" s="372"/>
      <c r="FF86" s="481" t="str">
        <f t="shared" si="91"/>
        <v/>
      </c>
      <c r="FG86" s="1357"/>
      <c r="FH86" s="1359"/>
      <c r="FI86" s="1357"/>
      <c r="FJ86" s="1359"/>
      <c r="FK86" s="1357"/>
      <c r="FL86" s="1359"/>
      <c r="FM86" s="1357"/>
      <c r="FN86" s="1359"/>
      <c r="FO86" s="364" t="s">
        <v>71</v>
      </c>
      <c r="FP86" s="372"/>
      <c r="FQ86" s="481" t="str">
        <f t="shared" si="92"/>
        <v/>
      </c>
      <c r="FR86" s="1357"/>
      <c r="FS86" s="1359"/>
      <c r="FT86" s="1357"/>
      <c r="FU86" s="1359"/>
      <c r="FV86" s="1357"/>
      <c r="FW86" s="1359"/>
      <c r="FX86" s="1357"/>
      <c r="FY86" s="1359"/>
      <c r="FZ86" s="364" t="s">
        <v>71</v>
      </c>
      <c r="GA86" s="372"/>
      <c r="GB86" s="481" t="str">
        <f t="shared" si="93"/>
        <v/>
      </c>
      <c r="GC86" s="1357"/>
      <c r="GD86" s="1359"/>
      <c r="GE86" s="1357"/>
      <c r="GF86" s="1359"/>
      <c r="GG86" s="1357"/>
      <c r="GH86" s="1359"/>
      <c r="GI86" s="1357"/>
      <c r="GJ86" s="1359"/>
      <c r="GU86" s="374" t="str">
        <f t="shared" si="96"/>
        <v/>
      </c>
      <c r="GV86" s="386" t="str">
        <f t="shared" si="99"/>
        <v/>
      </c>
      <c r="GW86" s="377" t="str">
        <f t="shared" si="56"/>
        <v/>
      </c>
      <c r="GX86" s="378" t="str">
        <f t="shared" si="100"/>
        <v/>
      </c>
      <c r="GY86" s="379" t="str">
        <f t="shared" si="97"/>
        <v/>
      </c>
      <c r="GZ86" s="380">
        <v>1</v>
      </c>
      <c r="HA86" s="376" t="str">
        <f t="shared" si="98"/>
        <v/>
      </c>
      <c r="HB86" s="380" t="str">
        <f t="shared" si="94"/>
        <v/>
      </c>
      <c r="HC86" s="381" t="str">
        <f t="shared" si="95"/>
        <v/>
      </c>
      <c r="HD86" s="383" t="str">
        <f t="shared" si="60"/>
        <v/>
      </c>
      <c r="HE86" s="381" t="str">
        <f t="shared" si="61"/>
        <v/>
      </c>
      <c r="HF86" s="380" t="str">
        <f t="shared" si="62"/>
        <v/>
      </c>
      <c r="HG86" s="576" t="str">
        <f>IF($B86="","",_xlfn.XLOOKUP($B86,光・視環境!$S$2:$S$113,光・視環境!$Y$2:$Y$113,,0,1))</f>
        <v/>
      </c>
      <c r="HH86" s="362" t="str">
        <f t="shared" si="63"/>
        <v/>
      </c>
      <c r="HI86" s="384" t="str">
        <f t="shared" si="64"/>
        <v/>
      </c>
      <c r="HJ86" s="384" t="str">
        <f t="shared" si="65"/>
        <v/>
      </c>
      <c r="HK86" s="384" t="str">
        <f t="shared" si="66"/>
        <v/>
      </c>
      <c r="HL86" s="384" t="str">
        <f t="shared" si="67"/>
        <v/>
      </c>
      <c r="HM86" s="384" t="str">
        <f t="shared" si="68"/>
        <v/>
      </c>
      <c r="HN86" s="384" t="str">
        <f t="shared" si="69"/>
        <v/>
      </c>
      <c r="HO86" s="384" t="str">
        <f t="shared" si="70"/>
        <v/>
      </c>
      <c r="HP86" s="384" t="str">
        <f t="shared" si="71"/>
        <v/>
      </c>
      <c r="HQ86" s="384" t="str">
        <f t="shared" si="72"/>
        <v/>
      </c>
      <c r="HR86" s="384" t="str">
        <f t="shared" si="73"/>
        <v/>
      </c>
      <c r="HS86" s="384" t="str">
        <f t="shared" si="74"/>
        <v/>
      </c>
      <c r="HT86" s="384" t="str">
        <f t="shared" si="75"/>
        <v/>
      </c>
      <c r="HU86" s="352" t="str">
        <f t="shared" si="76"/>
        <v/>
      </c>
      <c r="HV86" s="384" t="str">
        <f t="shared" si="77"/>
        <v/>
      </c>
      <c r="HW86" s="384" t="str">
        <f t="shared" si="78"/>
        <v/>
      </c>
      <c r="HX86" s="384" t="str">
        <f t="shared" si="79"/>
        <v/>
      </c>
      <c r="HY86" s="384" t="str">
        <f t="shared" si="80"/>
        <v/>
      </c>
      <c r="HZ86" s="352" t="str">
        <f t="shared" si="81"/>
        <v/>
      </c>
      <c r="IA86" s="365" t="str">
        <f t="shared" si="82"/>
        <v/>
      </c>
      <c r="IB86" s="386" t="str">
        <f t="shared" si="83"/>
        <v/>
      </c>
      <c r="IC86" s="380" t="str">
        <f t="shared" si="84"/>
        <v/>
      </c>
      <c r="ID86" s="387" t="str">
        <f t="shared" si="85"/>
        <v/>
      </c>
      <c r="IE86" s="378" t="str">
        <f t="shared" si="86"/>
        <v/>
      </c>
      <c r="IF86" s="381" t="str">
        <f t="shared" si="87"/>
        <v/>
      </c>
      <c r="IG86" s="381" t="str">
        <f t="shared" si="88"/>
        <v/>
      </c>
      <c r="IH86" s="388" t="str">
        <f t="shared" si="89"/>
        <v/>
      </c>
    </row>
    <row r="87" spans="1:242" ht="23.1" customHeight="1">
      <c r="A87" s="351">
        <f t="shared" si="0"/>
        <v>53</v>
      </c>
      <c r="B87" s="1362"/>
      <c r="C87" s="1363"/>
      <c r="D87" s="1364" t="str">
        <f t="shared" si="58"/>
        <v/>
      </c>
      <c r="E87" s="1365"/>
      <c r="F87" s="1362"/>
      <c r="G87" s="1363"/>
      <c r="H87" s="1362"/>
      <c r="I87" s="1363"/>
      <c r="J87" s="1366"/>
      <c r="K87" s="1367"/>
      <c r="L87" s="1367"/>
      <c r="M87" s="1367"/>
      <c r="N87" s="1367"/>
      <c r="O87" s="1367"/>
      <c r="P87" s="1368" t="str">
        <f t="shared" si="59"/>
        <v/>
      </c>
      <c r="Q87" s="1368"/>
      <c r="R87" s="352"/>
      <c r="S87" s="352"/>
      <c r="T87" s="352"/>
      <c r="U87" s="352"/>
      <c r="V87" s="1369"/>
      <c r="W87" s="1369"/>
      <c r="X87" s="1370"/>
      <c r="Y87" s="375"/>
      <c r="Z87" s="372"/>
      <c r="AA87" s="363" t="s">
        <v>71</v>
      </c>
      <c r="AB87" s="1371"/>
      <c r="AC87" s="1372"/>
      <c r="AD87" s="1372"/>
      <c r="AE87" s="1372"/>
      <c r="AF87" s="1373"/>
      <c r="AG87" s="1371"/>
      <c r="AH87" s="1372"/>
      <c r="AI87" s="1373"/>
      <c r="AJ87" s="363"/>
      <c r="AK87" s="363" t="s">
        <v>71</v>
      </c>
      <c r="AL87" s="363" t="s">
        <v>71</v>
      </c>
      <c r="AM87" s="363" t="s">
        <v>71</v>
      </c>
      <c r="AN87" s="363" t="s">
        <v>71</v>
      </c>
      <c r="AO87" s="1374"/>
      <c r="AP87" s="1374"/>
      <c r="AQ87" s="363"/>
      <c r="AR87" s="1374"/>
      <c r="AS87" s="1374"/>
      <c r="AT87" s="385"/>
      <c r="AU87" s="364"/>
      <c r="AV87" s="363" t="s">
        <v>71</v>
      </c>
      <c r="AW87" s="363"/>
      <c r="AX87" s="480" t="str">
        <f t="shared" si="101"/>
        <v/>
      </c>
      <c r="AY87" s="1375" t="str">
        <f>IF('躯体天井高(住戸別)'!M58="","",'躯体天井高(住戸別)'!M58)</f>
        <v/>
      </c>
      <c r="AZ87" s="1376"/>
      <c r="BA87" s="1377" t="str">
        <f>IF('躯体天井高(住戸別)'!U128="","",'躯体天井高(住戸別)'!U128)</f>
        <v/>
      </c>
      <c r="BB87" s="1378"/>
      <c r="BC87" s="1379"/>
      <c r="BD87" s="1380" t="str">
        <f>IF('躯体天井高(住戸別)'!T128="","",'躯体天井高(住戸別)'!T128)</f>
        <v/>
      </c>
      <c r="BE87" s="1381"/>
      <c r="BF87" s="363"/>
      <c r="BG87" s="480" t="str">
        <f>IF('躯体天井高(住戸別)'!Y58="","",'躯体天井高(住戸別)'!Y58)</f>
        <v/>
      </c>
      <c r="BH87" s="1375" t="str">
        <f>IF('躯体天井高(住戸別)'!AG58="","",'躯体天井高(住戸別)'!AG58)</f>
        <v/>
      </c>
      <c r="BI87" s="1376"/>
      <c r="BJ87" s="1377" t="str">
        <f>IF('躯体天井高(住戸別)'!AO58="","",'躯体天井高(住戸別)'!AO58)</f>
        <v/>
      </c>
      <c r="BK87" s="1378"/>
      <c r="BL87" s="1379"/>
      <c r="BM87" s="1380" t="str">
        <f>IF('躯体天井高(住戸別)'!AN58="","",'躯体天井高(住戸別)'!AN58)</f>
        <v/>
      </c>
      <c r="BN87" s="1381"/>
      <c r="BO87" s="1380" t="str" cm="1">
        <f t="array" ref="BO87">IF(AY87="","",_xlfn.IFS(AND('躯体天井高(住戸別)'!V128="□",'躯体天井高(住戸別)'!W128="□"),"なし",AND('躯体天井高(住戸別)'!W128="■",'躯体天井高(住戸別)'!V128="□"),"柱",AND('躯体天井高(住戸別)'!V128="■",'躯体天井高(住戸別)'!W128="□"),"壁",AND('躯体天井高(住戸別)'!V128="■",'躯体天井高(住戸別)'!W128="■"),"壁柱"))</f>
        <v/>
      </c>
      <c r="BP87" s="1385"/>
      <c r="BQ87" s="1350"/>
      <c r="BR87" s="1351"/>
      <c r="BS87" s="1351"/>
      <c r="BT87" s="1351"/>
      <c r="BU87" s="397"/>
      <c r="BV87" s="398"/>
      <c r="BW87" s="382"/>
      <c r="BX87" s="363"/>
      <c r="BY87" s="1352"/>
      <c r="BZ87" s="1353"/>
      <c r="CA87" s="1352"/>
      <c r="CB87" s="1353"/>
      <c r="CC87" s="382"/>
      <c r="CD87" s="363"/>
      <c r="CE87" s="1354"/>
      <c r="CF87" s="1355"/>
      <c r="CG87" s="1356"/>
      <c r="CH87" s="1361"/>
      <c r="CI87" s="1360"/>
      <c r="CJ87" s="1355"/>
      <c r="CK87" s="1360"/>
      <c r="CL87" s="363" t="s">
        <v>71</v>
      </c>
      <c r="CM87" s="363" t="s">
        <v>71</v>
      </c>
      <c r="CN87" s="363" t="s">
        <v>71</v>
      </c>
      <c r="CO87" s="363"/>
      <c r="CP87" s="363"/>
      <c r="CQ87" s="363" t="s">
        <v>71</v>
      </c>
      <c r="CR87" s="363" t="s">
        <v>71</v>
      </c>
      <c r="CS87" s="1357"/>
      <c r="CT87" s="1358"/>
      <c r="CU87" s="1359"/>
      <c r="CV87" s="363" t="s">
        <v>71</v>
      </c>
      <c r="CW87" s="363" t="s">
        <v>71</v>
      </c>
      <c r="CX87" s="363" t="s">
        <v>71</v>
      </c>
      <c r="CY87" s="363" t="s">
        <v>71</v>
      </c>
      <c r="CZ87" s="363" t="s">
        <v>71</v>
      </c>
      <c r="DA87" s="363" t="s">
        <v>71</v>
      </c>
      <c r="DB87" s="363" t="s">
        <v>71</v>
      </c>
      <c r="DC87" s="363" t="s">
        <v>71</v>
      </c>
      <c r="DD87" s="363" t="s">
        <v>71</v>
      </c>
      <c r="DE87" s="363" t="s">
        <v>71</v>
      </c>
      <c r="DF87" s="363" t="s">
        <v>71</v>
      </c>
      <c r="DG87" s="363" t="s">
        <v>71</v>
      </c>
      <c r="DH87" s="575" t="str">
        <f>IF($B87="","",_xlfn.XLOOKUP($B87,光・視環境!$S$2:$S$113,光・視環境!$Y$2:$Y$113,"",0,1))</f>
        <v/>
      </c>
      <c r="DI87" s="576" t="str">
        <f>IF($B87="","",_xlfn.XLOOKUP($B87,光・視環境!$S$2:$S$113,光・視環境!$T$2:$T$113,"",0,1))</f>
        <v/>
      </c>
      <c r="DJ87" s="576" t="str">
        <f>IF($B87="","",_xlfn.XLOOKUP($B87,光・視環境!$S$2:$S$113,光・視環境!$U$2:$U$113,"",0,1))</f>
        <v/>
      </c>
      <c r="DK87" s="576" t="str">
        <f>IF($B87="","",_xlfn.XLOOKUP($B87,光・視環境!$S$2:$S$113,光・視環境!$V$2:$V$113,"",0,1))</f>
        <v/>
      </c>
      <c r="DL87" s="576" t="str">
        <f>IF($B87="","",_xlfn.XLOOKUP($B87,光・視環境!$S$2:$S$113,光・視環境!$W$2:$W$113,"",0,1))</f>
        <v/>
      </c>
      <c r="DM87" s="577" t="str">
        <f>IF($B87="","",_xlfn.XLOOKUP($B87,光・視環境!$S$2:$S$113,光・視環境!$X$2:$X$113,"",0,1))</f>
        <v/>
      </c>
      <c r="DN87" s="1382"/>
      <c r="DO87" s="1383"/>
      <c r="DP87" s="1383"/>
      <c r="DQ87" s="1384"/>
      <c r="DR87" s="372"/>
      <c r="DS87" s="372"/>
      <c r="DT87" s="372"/>
      <c r="DU87" s="372"/>
      <c r="DV87" s="372"/>
      <c r="DW87" s="372"/>
      <c r="DX87" s="372"/>
      <c r="DY87" s="372"/>
      <c r="DZ87" s="1382"/>
      <c r="EA87" s="1383"/>
      <c r="EB87" s="1383"/>
      <c r="EC87" s="1384"/>
      <c r="ED87" s="372"/>
      <c r="EE87" s="372"/>
      <c r="EF87" s="372"/>
      <c r="EG87" s="372"/>
      <c r="EH87" s="372"/>
      <c r="EI87" s="372"/>
      <c r="EJ87" s="372"/>
      <c r="EK87" s="372"/>
      <c r="EL87" s="372"/>
      <c r="EM87" s="372"/>
      <c r="EN87" s="372"/>
      <c r="EO87" s="372"/>
      <c r="EP87" s="372"/>
      <c r="EQ87" s="375"/>
      <c r="ER87" s="372"/>
      <c r="ES87" s="364" t="s">
        <v>71</v>
      </c>
      <c r="ET87" s="372"/>
      <c r="EU87" s="481" t="str">
        <f t="shared" si="90"/>
        <v/>
      </c>
      <c r="EV87" s="1357"/>
      <c r="EW87" s="1359"/>
      <c r="EX87" s="1357"/>
      <c r="EY87" s="1359"/>
      <c r="EZ87" s="1357"/>
      <c r="FA87" s="1359"/>
      <c r="FB87" s="1357"/>
      <c r="FC87" s="1359"/>
      <c r="FD87" s="364" t="s">
        <v>71</v>
      </c>
      <c r="FE87" s="372"/>
      <c r="FF87" s="481" t="str">
        <f t="shared" si="91"/>
        <v/>
      </c>
      <c r="FG87" s="1357"/>
      <c r="FH87" s="1359"/>
      <c r="FI87" s="1357"/>
      <c r="FJ87" s="1359"/>
      <c r="FK87" s="1357"/>
      <c r="FL87" s="1359"/>
      <c r="FM87" s="1357"/>
      <c r="FN87" s="1359"/>
      <c r="FO87" s="364" t="s">
        <v>71</v>
      </c>
      <c r="FP87" s="372"/>
      <c r="FQ87" s="481" t="str">
        <f t="shared" si="92"/>
        <v/>
      </c>
      <c r="FR87" s="1357"/>
      <c r="FS87" s="1359"/>
      <c r="FT87" s="1357"/>
      <c r="FU87" s="1359"/>
      <c r="FV87" s="1357"/>
      <c r="FW87" s="1359"/>
      <c r="FX87" s="1357"/>
      <c r="FY87" s="1359"/>
      <c r="FZ87" s="364" t="s">
        <v>71</v>
      </c>
      <c r="GA87" s="372"/>
      <c r="GB87" s="481" t="str">
        <f t="shared" si="93"/>
        <v/>
      </c>
      <c r="GC87" s="1357"/>
      <c r="GD87" s="1359"/>
      <c r="GE87" s="1357"/>
      <c r="GF87" s="1359"/>
      <c r="GG87" s="1357"/>
      <c r="GH87" s="1359"/>
      <c r="GI87" s="1357"/>
      <c r="GJ87" s="1359"/>
      <c r="GU87" s="374" t="str">
        <f t="shared" si="96"/>
        <v/>
      </c>
      <c r="GV87" s="386" t="str">
        <f t="shared" si="99"/>
        <v/>
      </c>
      <c r="GW87" s="377" t="str">
        <f t="shared" si="56"/>
        <v/>
      </c>
      <c r="GX87" s="378" t="str">
        <f t="shared" si="100"/>
        <v/>
      </c>
      <c r="GY87" s="379" t="str">
        <f t="shared" si="97"/>
        <v/>
      </c>
      <c r="GZ87" s="380">
        <v>1</v>
      </c>
      <c r="HA87" s="376" t="str">
        <f t="shared" si="98"/>
        <v/>
      </c>
      <c r="HB87" s="380" t="str">
        <f t="shared" si="94"/>
        <v/>
      </c>
      <c r="HC87" s="381" t="str">
        <f t="shared" si="95"/>
        <v/>
      </c>
      <c r="HD87" s="383" t="str">
        <f t="shared" si="60"/>
        <v/>
      </c>
      <c r="HE87" s="381" t="str">
        <f t="shared" si="61"/>
        <v/>
      </c>
      <c r="HF87" s="380" t="str">
        <f t="shared" si="62"/>
        <v/>
      </c>
      <c r="HG87" s="576" t="str">
        <f>IF($B87="","",_xlfn.XLOOKUP($B87,光・視環境!$S$2:$S$113,光・視環境!$Y$2:$Y$113,,0,1))</f>
        <v/>
      </c>
      <c r="HH87" s="362" t="str">
        <f t="shared" si="63"/>
        <v/>
      </c>
      <c r="HI87" s="384" t="str">
        <f t="shared" si="64"/>
        <v/>
      </c>
      <c r="HJ87" s="384" t="str">
        <f t="shared" si="65"/>
        <v/>
      </c>
      <c r="HK87" s="384" t="str">
        <f t="shared" si="66"/>
        <v/>
      </c>
      <c r="HL87" s="384" t="str">
        <f t="shared" si="67"/>
        <v/>
      </c>
      <c r="HM87" s="384" t="str">
        <f t="shared" si="68"/>
        <v/>
      </c>
      <c r="HN87" s="384" t="str">
        <f t="shared" si="69"/>
        <v/>
      </c>
      <c r="HO87" s="384" t="str">
        <f t="shared" si="70"/>
        <v/>
      </c>
      <c r="HP87" s="384" t="str">
        <f t="shared" si="71"/>
        <v/>
      </c>
      <c r="HQ87" s="384" t="str">
        <f t="shared" si="72"/>
        <v/>
      </c>
      <c r="HR87" s="384" t="str">
        <f t="shared" si="73"/>
        <v/>
      </c>
      <c r="HS87" s="384" t="str">
        <f t="shared" si="74"/>
        <v/>
      </c>
      <c r="HT87" s="384" t="str">
        <f t="shared" si="75"/>
        <v/>
      </c>
      <c r="HU87" s="352" t="str">
        <f t="shared" si="76"/>
        <v/>
      </c>
      <c r="HV87" s="384" t="str">
        <f t="shared" si="77"/>
        <v/>
      </c>
      <c r="HW87" s="384" t="str">
        <f t="shared" si="78"/>
        <v/>
      </c>
      <c r="HX87" s="384" t="str">
        <f t="shared" si="79"/>
        <v/>
      </c>
      <c r="HY87" s="384" t="str">
        <f t="shared" si="80"/>
        <v/>
      </c>
      <c r="HZ87" s="352" t="str">
        <f t="shared" si="81"/>
        <v/>
      </c>
      <c r="IA87" s="365" t="str">
        <f t="shared" si="82"/>
        <v/>
      </c>
      <c r="IB87" s="386" t="str">
        <f t="shared" si="83"/>
        <v/>
      </c>
      <c r="IC87" s="380" t="str">
        <f t="shared" si="84"/>
        <v/>
      </c>
      <c r="ID87" s="387" t="str">
        <f t="shared" si="85"/>
        <v/>
      </c>
      <c r="IE87" s="378" t="str">
        <f t="shared" si="86"/>
        <v/>
      </c>
      <c r="IF87" s="381" t="str">
        <f t="shared" si="87"/>
        <v/>
      </c>
      <c r="IG87" s="381" t="str">
        <f t="shared" si="88"/>
        <v/>
      </c>
      <c r="IH87" s="388" t="str">
        <f t="shared" si="89"/>
        <v/>
      </c>
    </row>
    <row r="88" spans="1:242" ht="23.1" customHeight="1">
      <c r="A88" s="351">
        <f t="shared" si="0"/>
        <v>54</v>
      </c>
      <c r="B88" s="1362"/>
      <c r="C88" s="1363"/>
      <c r="D88" s="1364" t="str">
        <f t="shared" si="58"/>
        <v/>
      </c>
      <c r="E88" s="1365"/>
      <c r="F88" s="1362"/>
      <c r="G88" s="1363"/>
      <c r="H88" s="1362"/>
      <c r="I88" s="1363"/>
      <c r="J88" s="1366"/>
      <c r="K88" s="1367"/>
      <c r="L88" s="1367"/>
      <c r="M88" s="1367"/>
      <c r="N88" s="1367"/>
      <c r="O88" s="1367"/>
      <c r="P88" s="1368" t="str">
        <f t="shared" si="59"/>
        <v/>
      </c>
      <c r="Q88" s="1368"/>
      <c r="R88" s="352"/>
      <c r="S88" s="352"/>
      <c r="T88" s="352"/>
      <c r="U88" s="352"/>
      <c r="V88" s="1369"/>
      <c r="W88" s="1369"/>
      <c r="X88" s="1370"/>
      <c r="Y88" s="375"/>
      <c r="Z88" s="372"/>
      <c r="AA88" s="363" t="s">
        <v>71</v>
      </c>
      <c r="AB88" s="1371"/>
      <c r="AC88" s="1372"/>
      <c r="AD88" s="1372"/>
      <c r="AE88" s="1372"/>
      <c r="AF88" s="1373"/>
      <c r="AG88" s="1371"/>
      <c r="AH88" s="1372"/>
      <c r="AI88" s="1373"/>
      <c r="AJ88" s="363"/>
      <c r="AK88" s="363" t="s">
        <v>71</v>
      </c>
      <c r="AL88" s="363" t="s">
        <v>71</v>
      </c>
      <c r="AM88" s="363" t="s">
        <v>71</v>
      </c>
      <c r="AN88" s="363" t="s">
        <v>71</v>
      </c>
      <c r="AO88" s="1374"/>
      <c r="AP88" s="1374"/>
      <c r="AQ88" s="363"/>
      <c r="AR88" s="1374"/>
      <c r="AS88" s="1374"/>
      <c r="AT88" s="385"/>
      <c r="AU88" s="364"/>
      <c r="AV88" s="363" t="s">
        <v>71</v>
      </c>
      <c r="AW88" s="363"/>
      <c r="AX88" s="480" t="str">
        <f t="shared" si="101"/>
        <v/>
      </c>
      <c r="AY88" s="1375" t="str">
        <f>IF('躯体天井高(住戸別)'!M59="","",'躯体天井高(住戸別)'!M59)</f>
        <v/>
      </c>
      <c r="AZ88" s="1376"/>
      <c r="BA88" s="1377" t="str">
        <f>IF('躯体天井高(住戸別)'!U129="","",'躯体天井高(住戸別)'!U129)</f>
        <v/>
      </c>
      <c r="BB88" s="1378"/>
      <c r="BC88" s="1379"/>
      <c r="BD88" s="1380" t="str">
        <f>IF('躯体天井高(住戸別)'!T129="","",'躯体天井高(住戸別)'!T129)</f>
        <v/>
      </c>
      <c r="BE88" s="1381"/>
      <c r="BF88" s="363"/>
      <c r="BG88" s="480" t="str">
        <f>IF('躯体天井高(住戸別)'!Y59="","",'躯体天井高(住戸別)'!Y59)</f>
        <v/>
      </c>
      <c r="BH88" s="1375" t="str">
        <f>IF('躯体天井高(住戸別)'!AG59="","",'躯体天井高(住戸別)'!AG59)</f>
        <v/>
      </c>
      <c r="BI88" s="1376"/>
      <c r="BJ88" s="1377" t="str">
        <f>IF('躯体天井高(住戸別)'!AO59="","",'躯体天井高(住戸別)'!AO59)</f>
        <v/>
      </c>
      <c r="BK88" s="1378"/>
      <c r="BL88" s="1379"/>
      <c r="BM88" s="1380" t="str">
        <f>IF('躯体天井高(住戸別)'!AN59="","",'躯体天井高(住戸別)'!AN59)</f>
        <v/>
      </c>
      <c r="BN88" s="1381"/>
      <c r="BO88" s="1380" t="str" cm="1">
        <f t="array" ref="BO88">IF(AY88="","",_xlfn.IFS(AND('躯体天井高(住戸別)'!V129="□",'躯体天井高(住戸別)'!W129="□"),"なし",AND('躯体天井高(住戸別)'!W129="■",'躯体天井高(住戸別)'!V129="□"),"柱",AND('躯体天井高(住戸別)'!V129="■",'躯体天井高(住戸別)'!W129="□"),"壁",AND('躯体天井高(住戸別)'!V129="■",'躯体天井高(住戸別)'!W129="■"),"壁柱"))</f>
        <v/>
      </c>
      <c r="BP88" s="1385"/>
      <c r="BQ88" s="1350"/>
      <c r="BR88" s="1351"/>
      <c r="BS88" s="1351"/>
      <c r="BT88" s="1351"/>
      <c r="BU88" s="397"/>
      <c r="BV88" s="398"/>
      <c r="BW88" s="382"/>
      <c r="BX88" s="363"/>
      <c r="BY88" s="1352"/>
      <c r="BZ88" s="1353"/>
      <c r="CA88" s="1352"/>
      <c r="CB88" s="1353"/>
      <c r="CC88" s="382"/>
      <c r="CD88" s="363"/>
      <c r="CE88" s="1354"/>
      <c r="CF88" s="1355"/>
      <c r="CG88" s="1356"/>
      <c r="CH88" s="1361"/>
      <c r="CI88" s="1360"/>
      <c r="CJ88" s="1355"/>
      <c r="CK88" s="1360"/>
      <c r="CL88" s="363" t="s">
        <v>71</v>
      </c>
      <c r="CM88" s="363" t="s">
        <v>71</v>
      </c>
      <c r="CN88" s="363" t="s">
        <v>71</v>
      </c>
      <c r="CO88" s="363"/>
      <c r="CP88" s="363"/>
      <c r="CQ88" s="363" t="s">
        <v>71</v>
      </c>
      <c r="CR88" s="363" t="s">
        <v>71</v>
      </c>
      <c r="CS88" s="1357"/>
      <c r="CT88" s="1358"/>
      <c r="CU88" s="1359"/>
      <c r="CV88" s="363" t="s">
        <v>71</v>
      </c>
      <c r="CW88" s="363" t="s">
        <v>71</v>
      </c>
      <c r="CX88" s="363" t="s">
        <v>71</v>
      </c>
      <c r="CY88" s="363" t="s">
        <v>71</v>
      </c>
      <c r="CZ88" s="363" t="s">
        <v>71</v>
      </c>
      <c r="DA88" s="363" t="s">
        <v>71</v>
      </c>
      <c r="DB88" s="363" t="s">
        <v>71</v>
      </c>
      <c r="DC88" s="363" t="s">
        <v>71</v>
      </c>
      <c r="DD88" s="363" t="s">
        <v>71</v>
      </c>
      <c r="DE88" s="363" t="s">
        <v>71</v>
      </c>
      <c r="DF88" s="363" t="s">
        <v>71</v>
      </c>
      <c r="DG88" s="363" t="s">
        <v>71</v>
      </c>
      <c r="DH88" s="575" t="str">
        <f>IF($B88="","",_xlfn.XLOOKUP($B88,光・視環境!$S$2:$S$113,光・視環境!$Y$2:$Y$113,"",0,1))</f>
        <v/>
      </c>
      <c r="DI88" s="576" t="str">
        <f>IF($B88="","",_xlfn.XLOOKUP($B88,光・視環境!$S$2:$S$113,光・視環境!$T$2:$T$113,"",0,1))</f>
        <v/>
      </c>
      <c r="DJ88" s="576" t="str">
        <f>IF($B88="","",_xlfn.XLOOKUP($B88,光・視環境!$S$2:$S$113,光・視環境!$U$2:$U$113,"",0,1))</f>
        <v/>
      </c>
      <c r="DK88" s="576" t="str">
        <f>IF($B88="","",_xlfn.XLOOKUP($B88,光・視環境!$S$2:$S$113,光・視環境!$V$2:$V$113,"",0,1))</f>
        <v/>
      </c>
      <c r="DL88" s="576" t="str">
        <f>IF($B88="","",_xlfn.XLOOKUP($B88,光・視環境!$S$2:$S$113,光・視環境!$W$2:$W$113,"",0,1))</f>
        <v/>
      </c>
      <c r="DM88" s="577" t="str">
        <f>IF($B88="","",_xlfn.XLOOKUP($B88,光・視環境!$S$2:$S$113,光・視環境!$X$2:$X$113,"",0,1))</f>
        <v/>
      </c>
      <c r="DN88" s="1382"/>
      <c r="DO88" s="1383"/>
      <c r="DP88" s="1383"/>
      <c r="DQ88" s="1384"/>
      <c r="DR88" s="372"/>
      <c r="DS88" s="372"/>
      <c r="DT88" s="372"/>
      <c r="DU88" s="372"/>
      <c r="DV88" s="372"/>
      <c r="DW88" s="372"/>
      <c r="DX88" s="372"/>
      <c r="DY88" s="372"/>
      <c r="DZ88" s="1382"/>
      <c r="EA88" s="1383"/>
      <c r="EB88" s="1383"/>
      <c r="EC88" s="1384"/>
      <c r="ED88" s="372"/>
      <c r="EE88" s="372"/>
      <c r="EF88" s="372"/>
      <c r="EG88" s="372"/>
      <c r="EH88" s="372"/>
      <c r="EI88" s="372"/>
      <c r="EJ88" s="372"/>
      <c r="EK88" s="372"/>
      <c r="EL88" s="372"/>
      <c r="EM88" s="372"/>
      <c r="EN88" s="372"/>
      <c r="EO88" s="372"/>
      <c r="EP88" s="372"/>
      <c r="EQ88" s="375"/>
      <c r="ER88" s="372"/>
      <c r="ES88" s="364" t="s">
        <v>71</v>
      </c>
      <c r="ET88" s="372"/>
      <c r="EU88" s="481" t="str">
        <f t="shared" si="90"/>
        <v/>
      </c>
      <c r="EV88" s="1357"/>
      <c r="EW88" s="1359"/>
      <c r="EX88" s="1357"/>
      <c r="EY88" s="1359"/>
      <c r="EZ88" s="1357"/>
      <c r="FA88" s="1359"/>
      <c r="FB88" s="1357"/>
      <c r="FC88" s="1359"/>
      <c r="FD88" s="364" t="s">
        <v>71</v>
      </c>
      <c r="FE88" s="372"/>
      <c r="FF88" s="481" t="str">
        <f t="shared" si="91"/>
        <v/>
      </c>
      <c r="FG88" s="1357"/>
      <c r="FH88" s="1359"/>
      <c r="FI88" s="1357"/>
      <c r="FJ88" s="1359"/>
      <c r="FK88" s="1357"/>
      <c r="FL88" s="1359"/>
      <c r="FM88" s="1357"/>
      <c r="FN88" s="1359"/>
      <c r="FO88" s="364" t="s">
        <v>71</v>
      </c>
      <c r="FP88" s="372"/>
      <c r="FQ88" s="481" t="str">
        <f t="shared" si="92"/>
        <v/>
      </c>
      <c r="FR88" s="1357"/>
      <c r="FS88" s="1359"/>
      <c r="FT88" s="1357"/>
      <c r="FU88" s="1359"/>
      <c r="FV88" s="1357"/>
      <c r="FW88" s="1359"/>
      <c r="FX88" s="1357"/>
      <c r="FY88" s="1359"/>
      <c r="FZ88" s="364" t="s">
        <v>71</v>
      </c>
      <c r="GA88" s="372"/>
      <c r="GB88" s="481" t="str">
        <f t="shared" si="93"/>
        <v/>
      </c>
      <c r="GC88" s="1357"/>
      <c r="GD88" s="1359"/>
      <c r="GE88" s="1357"/>
      <c r="GF88" s="1359"/>
      <c r="GG88" s="1357"/>
      <c r="GH88" s="1359"/>
      <c r="GI88" s="1357"/>
      <c r="GJ88" s="1359"/>
      <c r="GU88" s="374" t="str">
        <f t="shared" si="96"/>
        <v/>
      </c>
      <c r="GV88" s="386" t="str">
        <f t="shared" si="99"/>
        <v/>
      </c>
      <c r="GW88" s="377" t="str">
        <f t="shared" si="56"/>
        <v/>
      </c>
      <c r="GX88" s="378" t="str">
        <f t="shared" si="100"/>
        <v/>
      </c>
      <c r="GY88" s="379" t="str">
        <f t="shared" si="97"/>
        <v/>
      </c>
      <c r="GZ88" s="380">
        <v>1</v>
      </c>
      <c r="HA88" s="376" t="str">
        <f t="shared" si="98"/>
        <v/>
      </c>
      <c r="HB88" s="380" t="str">
        <f t="shared" si="94"/>
        <v/>
      </c>
      <c r="HC88" s="381" t="str">
        <f t="shared" si="95"/>
        <v/>
      </c>
      <c r="HD88" s="383" t="str">
        <f t="shared" si="60"/>
        <v/>
      </c>
      <c r="HE88" s="381" t="str">
        <f t="shared" si="61"/>
        <v/>
      </c>
      <c r="HF88" s="380" t="str">
        <f t="shared" si="62"/>
        <v/>
      </c>
      <c r="HG88" s="576" t="str">
        <f>IF($B88="","",_xlfn.XLOOKUP($B88,光・視環境!$S$2:$S$113,光・視環境!$Y$2:$Y$113,,0,1))</f>
        <v/>
      </c>
      <c r="HH88" s="362" t="str">
        <f t="shared" si="63"/>
        <v/>
      </c>
      <c r="HI88" s="384" t="str">
        <f t="shared" si="64"/>
        <v/>
      </c>
      <c r="HJ88" s="384" t="str">
        <f t="shared" si="65"/>
        <v/>
      </c>
      <c r="HK88" s="384" t="str">
        <f t="shared" si="66"/>
        <v/>
      </c>
      <c r="HL88" s="384" t="str">
        <f t="shared" si="67"/>
        <v/>
      </c>
      <c r="HM88" s="384" t="str">
        <f t="shared" si="68"/>
        <v/>
      </c>
      <c r="HN88" s="384" t="str">
        <f t="shared" si="69"/>
        <v/>
      </c>
      <c r="HO88" s="384" t="str">
        <f t="shared" si="70"/>
        <v/>
      </c>
      <c r="HP88" s="384" t="str">
        <f t="shared" si="71"/>
        <v/>
      </c>
      <c r="HQ88" s="384" t="str">
        <f t="shared" si="72"/>
        <v/>
      </c>
      <c r="HR88" s="384" t="str">
        <f t="shared" si="73"/>
        <v/>
      </c>
      <c r="HS88" s="384" t="str">
        <f t="shared" si="74"/>
        <v/>
      </c>
      <c r="HT88" s="384" t="str">
        <f t="shared" si="75"/>
        <v/>
      </c>
      <c r="HU88" s="352" t="str">
        <f t="shared" si="76"/>
        <v/>
      </c>
      <c r="HV88" s="384" t="str">
        <f t="shared" si="77"/>
        <v/>
      </c>
      <c r="HW88" s="384" t="str">
        <f t="shared" si="78"/>
        <v/>
      </c>
      <c r="HX88" s="384" t="str">
        <f t="shared" si="79"/>
        <v/>
      </c>
      <c r="HY88" s="384" t="str">
        <f t="shared" si="80"/>
        <v/>
      </c>
      <c r="HZ88" s="352" t="str">
        <f t="shared" si="81"/>
        <v/>
      </c>
      <c r="IA88" s="365" t="str">
        <f t="shared" si="82"/>
        <v/>
      </c>
      <c r="IB88" s="386" t="str">
        <f t="shared" si="83"/>
        <v/>
      </c>
      <c r="IC88" s="380" t="str">
        <f t="shared" si="84"/>
        <v/>
      </c>
      <c r="ID88" s="387" t="str">
        <f t="shared" si="85"/>
        <v/>
      </c>
      <c r="IE88" s="378" t="str">
        <f t="shared" si="86"/>
        <v/>
      </c>
      <c r="IF88" s="381" t="str">
        <f t="shared" si="87"/>
        <v/>
      </c>
      <c r="IG88" s="381" t="str">
        <f t="shared" si="88"/>
        <v/>
      </c>
      <c r="IH88" s="388" t="str">
        <f t="shared" si="89"/>
        <v/>
      </c>
    </row>
    <row r="89" spans="1:242" ht="23.1" customHeight="1">
      <c r="A89" s="351">
        <f t="shared" si="0"/>
        <v>55</v>
      </c>
      <c r="B89" s="1362"/>
      <c r="C89" s="1363"/>
      <c r="D89" s="1364" t="str">
        <f t="shared" si="58"/>
        <v/>
      </c>
      <c r="E89" s="1365"/>
      <c r="F89" s="1362"/>
      <c r="G89" s="1363"/>
      <c r="H89" s="1362"/>
      <c r="I89" s="1363"/>
      <c r="J89" s="1366"/>
      <c r="K89" s="1367"/>
      <c r="L89" s="1367"/>
      <c r="M89" s="1367"/>
      <c r="N89" s="1367"/>
      <c r="O89" s="1367"/>
      <c r="P89" s="1368" t="str">
        <f t="shared" si="59"/>
        <v/>
      </c>
      <c r="Q89" s="1368"/>
      <c r="R89" s="352"/>
      <c r="S89" s="352"/>
      <c r="T89" s="352"/>
      <c r="U89" s="352"/>
      <c r="V89" s="1369"/>
      <c r="W89" s="1369"/>
      <c r="X89" s="1370"/>
      <c r="Y89" s="375"/>
      <c r="Z89" s="372"/>
      <c r="AA89" s="363" t="s">
        <v>71</v>
      </c>
      <c r="AB89" s="1371"/>
      <c r="AC89" s="1372"/>
      <c r="AD89" s="1372"/>
      <c r="AE89" s="1372"/>
      <c r="AF89" s="1373"/>
      <c r="AG89" s="1371"/>
      <c r="AH89" s="1372"/>
      <c r="AI89" s="1373"/>
      <c r="AJ89" s="363"/>
      <c r="AK89" s="363" t="s">
        <v>71</v>
      </c>
      <c r="AL89" s="363" t="s">
        <v>71</v>
      </c>
      <c r="AM89" s="363" t="s">
        <v>71</v>
      </c>
      <c r="AN89" s="363" t="s">
        <v>71</v>
      </c>
      <c r="AO89" s="1374"/>
      <c r="AP89" s="1374"/>
      <c r="AQ89" s="363"/>
      <c r="AR89" s="1374"/>
      <c r="AS89" s="1374"/>
      <c r="AT89" s="385"/>
      <c r="AU89" s="364"/>
      <c r="AV89" s="363" t="s">
        <v>71</v>
      </c>
      <c r="AW89" s="363"/>
      <c r="AX89" s="480" t="str">
        <f t="shared" si="101"/>
        <v/>
      </c>
      <c r="AY89" s="1375" t="str">
        <f>IF('躯体天井高(住戸別)'!M60="","",'躯体天井高(住戸別)'!M60)</f>
        <v/>
      </c>
      <c r="AZ89" s="1376"/>
      <c r="BA89" s="1377" t="str">
        <f>IF('躯体天井高(住戸別)'!U130="","",'躯体天井高(住戸別)'!U130)</f>
        <v/>
      </c>
      <c r="BB89" s="1378"/>
      <c r="BC89" s="1379"/>
      <c r="BD89" s="1380" t="str">
        <f>IF('躯体天井高(住戸別)'!T130="","",'躯体天井高(住戸別)'!T130)</f>
        <v/>
      </c>
      <c r="BE89" s="1381"/>
      <c r="BF89" s="363"/>
      <c r="BG89" s="480" t="str">
        <f>IF('躯体天井高(住戸別)'!Y60="","",'躯体天井高(住戸別)'!Y60)</f>
        <v/>
      </c>
      <c r="BH89" s="1375" t="str">
        <f>IF('躯体天井高(住戸別)'!AG60="","",'躯体天井高(住戸別)'!AG60)</f>
        <v/>
      </c>
      <c r="BI89" s="1376"/>
      <c r="BJ89" s="1377" t="str">
        <f>IF('躯体天井高(住戸別)'!AO60="","",'躯体天井高(住戸別)'!AO60)</f>
        <v/>
      </c>
      <c r="BK89" s="1378"/>
      <c r="BL89" s="1379"/>
      <c r="BM89" s="1380" t="str">
        <f>IF('躯体天井高(住戸別)'!AN60="","",'躯体天井高(住戸別)'!AN60)</f>
        <v/>
      </c>
      <c r="BN89" s="1381"/>
      <c r="BO89" s="1380" t="str" cm="1">
        <f t="array" ref="BO89">IF(AY89="","",_xlfn.IFS(AND('躯体天井高(住戸別)'!V130="□",'躯体天井高(住戸別)'!W130="□"),"なし",AND('躯体天井高(住戸別)'!W130="■",'躯体天井高(住戸別)'!V130="□"),"柱",AND('躯体天井高(住戸別)'!V130="■",'躯体天井高(住戸別)'!W130="□"),"壁",AND('躯体天井高(住戸別)'!V130="■",'躯体天井高(住戸別)'!W130="■"),"壁柱"))</f>
        <v/>
      </c>
      <c r="BP89" s="1385"/>
      <c r="BQ89" s="1350"/>
      <c r="BR89" s="1351"/>
      <c r="BS89" s="1351"/>
      <c r="BT89" s="1351"/>
      <c r="BU89" s="397"/>
      <c r="BV89" s="398"/>
      <c r="BW89" s="382"/>
      <c r="BX89" s="363"/>
      <c r="BY89" s="1352"/>
      <c r="BZ89" s="1353"/>
      <c r="CA89" s="1352"/>
      <c r="CB89" s="1353"/>
      <c r="CC89" s="382"/>
      <c r="CD89" s="363"/>
      <c r="CE89" s="1354"/>
      <c r="CF89" s="1355"/>
      <c r="CG89" s="1356"/>
      <c r="CH89" s="1361"/>
      <c r="CI89" s="1360"/>
      <c r="CJ89" s="1355"/>
      <c r="CK89" s="1360"/>
      <c r="CL89" s="363" t="s">
        <v>71</v>
      </c>
      <c r="CM89" s="363" t="s">
        <v>71</v>
      </c>
      <c r="CN89" s="363" t="s">
        <v>71</v>
      </c>
      <c r="CO89" s="363"/>
      <c r="CP89" s="363"/>
      <c r="CQ89" s="363" t="s">
        <v>71</v>
      </c>
      <c r="CR89" s="363" t="s">
        <v>71</v>
      </c>
      <c r="CS89" s="1357"/>
      <c r="CT89" s="1358"/>
      <c r="CU89" s="1359"/>
      <c r="CV89" s="363" t="s">
        <v>71</v>
      </c>
      <c r="CW89" s="363" t="s">
        <v>71</v>
      </c>
      <c r="CX89" s="363" t="s">
        <v>71</v>
      </c>
      <c r="CY89" s="363" t="s">
        <v>71</v>
      </c>
      <c r="CZ89" s="363" t="s">
        <v>71</v>
      </c>
      <c r="DA89" s="363" t="s">
        <v>71</v>
      </c>
      <c r="DB89" s="363" t="s">
        <v>71</v>
      </c>
      <c r="DC89" s="363" t="s">
        <v>71</v>
      </c>
      <c r="DD89" s="363" t="s">
        <v>71</v>
      </c>
      <c r="DE89" s="363" t="s">
        <v>71</v>
      </c>
      <c r="DF89" s="363" t="s">
        <v>71</v>
      </c>
      <c r="DG89" s="363" t="s">
        <v>71</v>
      </c>
      <c r="DH89" s="575" t="str">
        <f>IF($B89="","",_xlfn.XLOOKUP($B89,光・視環境!$S$2:$S$113,光・視環境!$Y$2:$Y$113,"",0,1))</f>
        <v/>
      </c>
      <c r="DI89" s="576" t="str">
        <f>IF($B89="","",_xlfn.XLOOKUP($B89,光・視環境!$S$2:$S$113,光・視環境!$T$2:$T$113,"",0,1))</f>
        <v/>
      </c>
      <c r="DJ89" s="576" t="str">
        <f>IF($B89="","",_xlfn.XLOOKUP($B89,光・視環境!$S$2:$S$113,光・視環境!$U$2:$U$113,"",0,1))</f>
        <v/>
      </c>
      <c r="DK89" s="576" t="str">
        <f>IF($B89="","",_xlfn.XLOOKUP($B89,光・視環境!$S$2:$S$113,光・視環境!$V$2:$V$113,"",0,1))</f>
        <v/>
      </c>
      <c r="DL89" s="576" t="str">
        <f>IF($B89="","",_xlfn.XLOOKUP($B89,光・視環境!$S$2:$S$113,光・視環境!$W$2:$W$113,"",0,1))</f>
        <v/>
      </c>
      <c r="DM89" s="577" t="str">
        <f>IF($B89="","",_xlfn.XLOOKUP($B89,光・視環境!$S$2:$S$113,光・視環境!$X$2:$X$113,"",0,1))</f>
        <v/>
      </c>
      <c r="DN89" s="1382"/>
      <c r="DO89" s="1383"/>
      <c r="DP89" s="1383"/>
      <c r="DQ89" s="1384"/>
      <c r="DR89" s="372"/>
      <c r="DS89" s="372"/>
      <c r="DT89" s="372"/>
      <c r="DU89" s="372"/>
      <c r="DV89" s="372"/>
      <c r="DW89" s="372"/>
      <c r="DX89" s="372"/>
      <c r="DY89" s="372"/>
      <c r="DZ89" s="1382"/>
      <c r="EA89" s="1383"/>
      <c r="EB89" s="1383"/>
      <c r="EC89" s="1384"/>
      <c r="ED89" s="372"/>
      <c r="EE89" s="372"/>
      <c r="EF89" s="372"/>
      <c r="EG89" s="372"/>
      <c r="EH89" s="372"/>
      <c r="EI89" s="372"/>
      <c r="EJ89" s="372"/>
      <c r="EK89" s="372"/>
      <c r="EL89" s="372"/>
      <c r="EM89" s="372"/>
      <c r="EN89" s="372"/>
      <c r="EO89" s="372"/>
      <c r="EP89" s="372"/>
      <c r="EQ89" s="375"/>
      <c r="ER89" s="372"/>
      <c r="ES89" s="364" t="s">
        <v>71</v>
      </c>
      <c r="ET89" s="372"/>
      <c r="EU89" s="481" t="str">
        <f t="shared" si="90"/>
        <v/>
      </c>
      <c r="EV89" s="1357"/>
      <c r="EW89" s="1359"/>
      <c r="EX89" s="1357"/>
      <c r="EY89" s="1359"/>
      <c r="EZ89" s="1357"/>
      <c r="FA89" s="1359"/>
      <c r="FB89" s="1357"/>
      <c r="FC89" s="1359"/>
      <c r="FD89" s="364" t="s">
        <v>71</v>
      </c>
      <c r="FE89" s="372"/>
      <c r="FF89" s="481" t="str">
        <f t="shared" si="91"/>
        <v/>
      </c>
      <c r="FG89" s="1357"/>
      <c r="FH89" s="1359"/>
      <c r="FI89" s="1357"/>
      <c r="FJ89" s="1359"/>
      <c r="FK89" s="1357"/>
      <c r="FL89" s="1359"/>
      <c r="FM89" s="1357"/>
      <c r="FN89" s="1359"/>
      <c r="FO89" s="364" t="s">
        <v>71</v>
      </c>
      <c r="FP89" s="372"/>
      <c r="FQ89" s="481" t="str">
        <f t="shared" si="92"/>
        <v/>
      </c>
      <c r="FR89" s="1357"/>
      <c r="FS89" s="1359"/>
      <c r="FT89" s="1357"/>
      <c r="FU89" s="1359"/>
      <c r="FV89" s="1357"/>
      <c r="FW89" s="1359"/>
      <c r="FX89" s="1357"/>
      <c r="FY89" s="1359"/>
      <c r="FZ89" s="364" t="s">
        <v>71</v>
      </c>
      <c r="GA89" s="372"/>
      <c r="GB89" s="481" t="str">
        <f t="shared" si="93"/>
        <v/>
      </c>
      <c r="GC89" s="1357"/>
      <c r="GD89" s="1359"/>
      <c r="GE89" s="1357"/>
      <c r="GF89" s="1359"/>
      <c r="GG89" s="1357"/>
      <c r="GH89" s="1359"/>
      <c r="GI89" s="1357"/>
      <c r="GJ89" s="1359"/>
      <c r="GU89" s="374" t="str">
        <f t="shared" si="96"/>
        <v/>
      </c>
      <c r="GV89" s="386" t="str">
        <f t="shared" si="99"/>
        <v/>
      </c>
      <c r="GW89" s="377" t="str">
        <f t="shared" si="56"/>
        <v/>
      </c>
      <c r="GX89" s="378" t="str">
        <f t="shared" si="100"/>
        <v/>
      </c>
      <c r="GY89" s="379" t="str">
        <f t="shared" si="97"/>
        <v/>
      </c>
      <c r="GZ89" s="380">
        <v>1</v>
      </c>
      <c r="HA89" s="376" t="str">
        <f t="shared" si="98"/>
        <v/>
      </c>
      <c r="HB89" s="380" t="str">
        <f t="shared" si="94"/>
        <v/>
      </c>
      <c r="HC89" s="381" t="str">
        <f t="shared" si="95"/>
        <v/>
      </c>
      <c r="HD89" s="383" t="str">
        <f t="shared" si="60"/>
        <v/>
      </c>
      <c r="HE89" s="381" t="str">
        <f t="shared" si="61"/>
        <v/>
      </c>
      <c r="HF89" s="380" t="str">
        <f t="shared" si="62"/>
        <v/>
      </c>
      <c r="HG89" s="576" t="str">
        <f>IF($B89="","",_xlfn.XLOOKUP($B89,光・視環境!$S$2:$S$113,光・視環境!$Y$2:$Y$113,,0,1))</f>
        <v/>
      </c>
      <c r="HH89" s="362" t="str">
        <f t="shared" si="63"/>
        <v/>
      </c>
      <c r="HI89" s="384" t="str">
        <f t="shared" si="64"/>
        <v/>
      </c>
      <c r="HJ89" s="384" t="str">
        <f t="shared" si="65"/>
        <v/>
      </c>
      <c r="HK89" s="384" t="str">
        <f t="shared" si="66"/>
        <v/>
      </c>
      <c r="HL89" s="384" t="str">
        <f t="shared" si="67"/>
        <v/>
      </c>
      <c r="HM89" s="384" t="str">
        <f t="shared" si="68"/>
        <v/>
      </c>
      <c r="HN89" s="384" t="str">
        <f t="shared" si="69"/>
        <v/>
      </c>
      <c r="HO89" s="384" t="str">
        <f t="shared" si="70"/>
        <v/>
      </c>
      <c r="HP89" s="384" t="str">
        <f t="shared" si="71"/>
        <v/>
      </c>
      <c r="HQ89" s="384" t="str">
        <f t="shared" si="72"/>
        <v/>
      </c>
      <c r="HR89" s="384" t="str">
        <f t="shared" si="73"/>
        <v/>
      </c>
      <c r="HS89" s="384" t="str">
        <f t="shared" si="74"/>
        <v/>
      </c>
      <c r="HT89" s="384" t="str">
        <f t="shared" si="75"/>
        <v/>
      </c>
      <c r="HU89" s="352" t="str">
        <f t="shared" si="76"/>
        <v/>
      </c>
      <c r="HV89" s="384" t="str">
        <f t="shared" si="77"/>
        <v/>
      </c>
      <c r="HW89" s="384" t="str">
        <f t="shared" si="78"/>
        <v/>
      </c>
      <c r="HX89" s="384" t="str">
        <f t="shared" si="79"/>
        <v/>
      </c>
      <c r="HY89" s="384" t="str">
        <f t="shared" si="80"/>
        <v/>
      </c>
      <c r="HZ89" s="352" t="str">
        <f t="shared" si="81"/>
        <v/>
      </c>
      <c r="IA89" s="365" t="str">
        <f t="shared" si="82"/>
        <v/>
      </c>
      <c r="IB89" s="386" t="str">
        <f t="shared" si="83"/>
        <v/>
      </c>
      <c r="IC89" s="380" t="str">
        <f t="shared" si="84"/>
        <v/>
      </c>
      <c r="ID89" s="387" t="str">
        <f t="shared" si="85"/>
        <v/>
      </c>
      <c r="IE89" s="378" t="str">
        <f t="shared" si="86"/>
        <v/>
      </c>
      <c r="IF89" s="381" t="str">
        <f t="shared" si="87"/>
        <v/>
      </c>
      <c r="IG89" s="381" t="str">
        <f t="shared" si="88"/>
        <v/>
      </c>
      <c r="IH89" s="388" t="str">
        <f t="shared" si="89"/>
        <v/>
      </c>
    </row>
    <row r="90" spans="1:242" ht="23.1" customHeight="1">
      <c r="A90" s="351">
        <f t="shared" si="0"/>
        <v>56</v>
      </c>
      <c r="B90" s="1362"/>
      <c r="C90" s="1363"/>
      <c r="D90" s="1364" t="str">
        <f t="shared" si="58"/>
        <v/>
      </c>
      <c r="E90" s="1365"/>
      <c r="F90" s="1362"/>
      <c r="G90" s="1363"/>
      <c r="H90" s="1362"/>
      <c r="I90" s="1363"/>
      <c r="J90" s="1366"/>
      <c r="K90" s="1367"/>
      <c r="L90" s="1367"/>
      <c r="M90" s="1367"/>
      <c r="N90" s="1367"/>
      <c r="O90" s="1367"/>
      <c r="P90" s="1368" t="str">
        <f t="shared" si="59"/>
        <v/>
      </c>
      <c r="Q90" s="1368"/>
      <c r="R90" s="352"/>
      <c r="S90" s="352"/>
      <c r="T90" s="352"/>
      <c r="U90" s="352"/>
      <c r="V90" s="1369"/>
      <c r="W90" s="1369"/>
      <c r="X90" s="1370"/>
      <c r="Y90" s="375"/>
      <c r="Z90" s="372"/>
      <c r="AA90" s="363" t="s">
        <v>71</v>
      </c>
      <c r="AB90" s="1371"/>
      <c r="AC90" s="1372"/>
      <c r="AD90" s="1372"/>
      <c r="AE90" s="1372"/>
      <c r="AF90" s="1373"/>
      <c r="AG90" s="1371"/>
      <c r="AH90" s="1372"/>
      <c r="AI90" s="1373"/>
      <c r="AJ90" s="363"/>
      <c r="AK90" s="363" t="s">
        <v>71</v>
      </c>
      <c r="AL90" s="363" t="s">
        <v>71</v>
      </c>
      <c r="AM90" s="363" t="s">
        <v>71</v>
      </c>
      <c r="AN90" s="363" t="s">
        <v>71</v>
      </c>
      <c r="AO90" s="1374"/>
      <c r="AP90" s="1374"/>
      <c r="AQ90" s="363"/>
      <c r="AR90" s="1374"/>
      <c r="AS90" s="1374"/>
      <c r="AT90" s="385"/>
      <c r="AU90" s="364"/>
      <c r="AV90" s="363" t="s">
        <v>71</v>
      </c>
      <c r="AW90" s="363"/>
      <c r="AX90" s="480" t="str">
        <f t="shared" si="101"/>
        <v/>
      </c>
      <c r="AY90" s="1375" t="str">
        <f>IF('躯体天井高(住戸別)'!M61="","",'躯体天井高(住戸別)'!M61)</f>
        <v/>
      </c>
      <c r="AZ90" s="1376"/>
      <c r="BA90" s="1377" t="str">
        <f>IF('躯体天井高(住戸別)'!U131="","",'躯体天井高(住戸別)'!U131)</f>
        <v/>
      </c>
      <c r="BB90" s="1378"/>
      <c r="BC90" s="1379"/>
      <c r="BD90" s="1380" t="str">
        <f>IF('躯体天井高(住戸別)'!T131="","",'躯体天井高(住戸別)'!T131)</f>
        <v/>
      </c>
      <c r="BE90" s="1381"/>
      <c r="BF90" s="363"/>
      <c r="BG90" s="480" t="str">
        <f>IF('躯体天井高(住戸別)'!Y61="","",'躯体天井高(住戸別)'!Y61)</f>
        <v/>
      </c>
      <c r="BH90" s="1375" t="str">
        <f>IF('躯体天井高(住戸別)'!AG61="","",'躯体天井高(住戸別)'!AG61)</f>
        <v/>
      </c>
      <c r="BI90" s="1376"/>
      <c r="BJ90" s="1377" t="str">
        <f>IF('躯体天井高(住戸別)'!AO61="","",'躯体天井高(住戸別)'!AO61)</f>
        <v/>
      </c>
      <c r="BK90" s="1378"/>
      <c r="BL90" s="1379"/>
      <c r="BM90" s="1380" t="str">
        <f>IF('躯体天井高(住戸別)'!AN61="","",'躯体天井高(住戸別)'!AN61)</f>
        <v/>
      </c>
      <c r="BN90" s="1381"/>
      <c r="BO90" s="1380" t="str" cm="1">
        <f t="array" ref="BO90">IF(AY90="","",_xlfn.IFS(AND('躯体天井高(住戸別)'!V131="□",'躯体天井高(住戸別)'!W131="□"),"なし",AND('躯体天井高(住戸別)'!W131="■",'躯体天井高(住戸別)'!V131="□"),"柱",AND('躯体天井高(住戸別)'!V131="■",'躯体天井高(住戸別)'!W131="□"),"壁",AND('躯体天井高(住戸別)'!V131="■",'躯体天井高(住戸別)'!W131="■"),"壁柱"))</f>
        <v/>
      </c>
      <c r="BP90" s="1385"/>
      <c r="BQ90" s="1350"/>
      <c r="BR90" s="1351"/>
      <c r="BS90" s="1351"/>
      <c r="BT90" s="1351"/>
      <c r="BU90" s="397"/>
      <c r="BV90" s="398"/>
      <c r="BW90" s="382"/>
      <c r="BX90" s="363"/>
      <c r="BY90" s="1352"/>
      <c r="BZ90" s="1353"/>
      <c r="CA90" s="1352"/>
      <c r="CB90" s="1353"/>
      <c r="CC90" s="382"/>
      <c r="CD90" s="363"/>
      <c r="CE90" s="1354"/>
      <c r="CF90" s="1355"/>
      <c r="CG90" s="1356"/>
      <c r="CH90" s="1361"/>
      <c r="CI90" s="1360"/>
      <c r="CJ90" s="1355"/>
      <c r="CK90" s="1360"/>
      <c r="CL90" s="363" t="s">
        <v>71</v>
      </c>
      <c r="CM90" s="363" t="s">
        <v>71</v>
      </c>
      <c r="CN90" s="363" t="s">
        <v>71</v>
      </c>
      <c r="CO90" s="363"/>
      <c r="CP90" s="363"/>
      <c r="CQ90" s="363" t="s">
        <v>71</v>
      </c>
      <c r="CR90" s="363" t="s">
        <v>71</v>
      </c>
      <c r="CS90" s="1357"/>
      <c r="CT90" s="1358"/>
      <c r="CU90" s="1359"/>
      <c r="CV90" s="363" t="s">
        <v>71</v>
      </c>
      <c r="CW90" s="363" t="s">
        <v>71</v>
      </c>
      <c r="CX90" s="363" t="s">
        <v>71</v>
      </c>
      <c r="CY90" s="363" t="s">
        <v>71</v>
      </c>
      <c r="CZ90" s="363" t="s">
        <v>71</v>
      </c>
      <c r="DA90" s="363" t="s">
        <v>71</v>
      </c>
      <c r="DB90" s="363" t="s">
        <v>71</v>
      </c>
      <c r="DC90" s="363" t="s">
        <v>71</v>
      </c>
      <c r="DD90" s="363" t="s">
        <v>71</v>
      </c>
      <c r="DE90" s="363" t="s">
        <v>71</v>
      </c>
      <c r="DF90" s="363" t="s">
        <v>71</v>
      </c>
      <c r="DG90" s="363" t="s">
        <v>71</v>
      </c>
      <c r="DH90" s="575" t="str">
        <f>IF($B90="","",_xlfn.XLOOKUP($B90,光・視環境!$S$2:$S$113,光・視環境!$Y$2:$Y$113,"",0,1))</f>
        <v/>
      </c>
      <c r="DI90" s="576" t="str">
        <f>IF($B90="","",_xlfn.XLOOKUP($B90,光・視環境!$S$2:$S$113,光・視環境!$T$2:$T$113,"",0,1))</f>
        <v/>
      </c>
      <c r="DJ90" s="576" t="str">
        <f>IF($B90="","",_xlfn.XLOOKUP($B90,光・視環境!$S$2:$S$113,光・視環境!$U$2:$U$113,"",0,1))</f>
        <v/>
      </c>
      <c r="DK90" s="576" t="str">
        <f>IF($B90="","",_xlfn.XLOOKUP($B90,光・視環境!$S$2:$S$113,光・視環境!$V$2:$V$113,"",0,1))</f>
        <v/>
      </c>
      <c r="DL90" s="576" t="str">
        <f>IF($B90="","",_xlfn.XLOOKUP($B90,光・視環境!$S$2:$S$113,光・視環境!$W$2:$W$113,"",0,1))</f>
        <v/>
      </c>
      <c r="DM90" s="577" t="str">
        <f>IF($B90="","",_xlfn.XLOOKUP($B90,光・視環境!$S$2:$S$113,光・視環境!$X$2:$X$113,"",0,1))</f>
        <v/>
      </c>
      <c r="DN90" s="1382"/>
      <c r="DO90" s="1383"/>
      <c r="DP90" s="1383"/>
      <c r="DQ90" s="1384"/>
      <c r="DR90" s="372"/>
      <c r="DS90" s="372"/>
      <c r="DT90" s="372"/>
      <c r="DU90" s="372"/>
      <c r="DV90" s="372"/>
      <c r="DW90" s="372"/>
      <c r="DX90" s="372"/>
      <c r="DY90" s="372"/>
      <c r="DZ90" s="1382"/>
      <c r="EA90" s="1383"/>
      <c r="EB90" s="1383"/>
      <c r="EC90" s="1384"/>
      <c r="ED90" s="372"/>
      <c r="EE90" s="372"/>
      <c r="EF90" s="372"/>
      <c r="EG90" s="372"/>
      <c r="EH90" s="372"/>
      <c r="EI90" s="372"/>
      <c r="EJ90" s="372"/>
      <c r="EK90" s="372"/>
      <c r="EL90" s="372"/>
      <c r="EM90" s="372"/>
      <c r="EN90" s="372"/>
      <c r="EO90" s="372"/>
      <c r="EP90" s="372"/>
      <c r="EQ90" s="375"/>
      <c r="ER90" s="372"/>
      <c r="ES90" s="364" t="s">
        <v>71</v>
      </c>
      <c r="ET90" s="372"/>
      <c r="EU90" s="481" t="str">
        <f t="shared" si="90"/>
        <v/>
      </c>
      <c r="EV90" s="1357"/>
      <c r="EW90" s="1359"/>
      <c r="EX90" s="1357"/>
      <c r="EY90" s="1359"/>
      <c r="EZ90" s="1357"/>
      <c r="FA90" s="1359"/>
      <c r="FB90" s="1357"/>
      <c r="FC90" s="1359"/>
      <c r="FD90" s="364" t="s">
        <v>71</v>
      </c>
      <c r="FE90" s="372"/>
      <c r="FF90" s="481" t="str">
        <f t="shared" si="91"/>
        <v/>
      </c>
      <c r="FG90" s="1357"/>
      <c r="FH90" s="1359"/>
      <c r="FI90" s="1357"/>
      <c r="FJ90" s="1359"/>
      <c r="FK90" s="1357"/>
      <c r="FL90" s="1359"/>
      <c r="FM90" s="1357"/>
      <c r="FN90" s="1359"/>
      <c r="FO90" s="364" t="s">
        <v>71</v>
      </c>
      <c r="FP90" s="372"/>
      <c r="FQ90" s="481" t="str">
        <f t="shared" si="92"/>
        <v/>
      </c>
      <c r="FR90" s="1357"/>
      <c r="FS90" s="1359"/>
      <c r="FT90" s="1357"/>
      <c r="FU90" s="1359"/>
      <c r="FV90" s="1357"/>
      <c r="FW90" s="1359"/>
      <c r="FX90" s="1357"/>
      <c r="FY90" s="1359"/>
      <c r="FZ90" s="364" t="s">
        <v>71</v>
      </c>
      <c r="GA90" s="372"/>
      <c r="GB90" s="481" t="str">
        <f t="shared" si="93"/>
        <v/>
      </c>
      <c r="GC90" s="1357"/>
      <c r="GD90" s="1359"/>
      <c r="GE90" s="1357"/>
      <c r="GF90" s="1359"/>
      <c r="GG90" s="1357"/>
      <c r="GH90" s="1359"/>
      <c r="GI90" s="1357"/>
      <c r="GJ90" s="1359"/>
      <c r="GU90" s="374" t="str">
        <f t="shared" si="96"/>
        <v/>
      </c>
      <c r="GV90" s="386" t="str">
        <f t="shared" si="99"/>
        <v/>
      </c>
      <c r="GW90" s="377" t="str">
        <f t="shared" si="56"/>
        <v/>
      </c>
      <c r="GX90" s="378" t="str">
        <f t="shared" si="100"/>
        <v/>
      </c>
      <c r="GY90" s="379" t="str">
        <f t="shared" si="97"/>
        <v/>
      </c>
      <c r="GZ90" s="380">
        <v>1</v>
      </c>
      <c r="HA90" s="376" t="str">
        <f t="shared" si="98"/>
        <v/>
      </c>
      <c r="HB90" s="380" t="str">
        <f t="shared" si="94"/>
        <v/>
      </c>
      <c r="HC90" s="381" t="str">
        <f t="shared" si="95"/>
        <v/>
      </c>
      <c r="HD90" s="383" t="str">
        <f t="shared" si="60"/>
        <v/>
      </c>
      <c r="HE90" s="381" t="str">
        <f t="shared" si="61"/>
        <v/>
      </c>
      <c r="HF90" s="380" t="str">
        <f t="shared" si="62"/>
        <v/>
      </c>
      <c r="HG90" s="576" t="str">
        <f>IF($B90="","",_xlfn.XLOOKUP($B90,光・視環境!$S$2:$S$113,光・視環境!$Y$2:$Y$113,,0,1))</f>
        <v/>
      </c>
      <c r="HH90" s="362" t="str">
        <f t="shared" si="63"/>
        <v/>
      </c>
      <c r="HI90" s="384" t="str">
        <f t="shared" si="64"/>
        <v/>
      </c>
      <c r="HJ90" s="384" t="str">
        <f t="shared" si="65"/>
        <v/>
      </c>
      <c r="HK90" s="384" t="str">
        <f t="shared" si="66"/>
        <v/>
      </c>
      <c r="HL90" s="384" t="str">
        <f t="shared" si="67"/>
        <v/>
      </c>
      <c r="HM90" s="384" t="str">
        <f t="shared" si="68"/>
        <v/>
      </c>
      <c r="HN90" s="384" t="str">
        <f t="shared" si="69"/>
        <v/>
      </c>
      <c r="HO90" s="384" t="str">
        <f t="shared" si="70"/>
        <v/>
      </c>
      <c r="HP90" s="384" t="str">
        <f t="shared" si="71"/>
        <v/>
      </c>
      <c r="HQ90" s="384" t="str">
        <f t="shared" si="72"/>
        <v/>
      </c>
      <c r="HR90" s="384" t="str">
        <f t="shared" si="73"/>
        <v/>
      </c>
      <c r="HS90" s="384" t="str">
        <f t="shared" si="74"/>
        <v/>
      </c>
      <c r="HT90" s="384" t="str">
        <f t="shared" si="75"/>
        <v/>
      </c>
      <c r="HU90" s="352" t="str">
        <f t="shared" si="76"/>
        <v/>
      </c>
      <c r="HV90" s="384" t="str">
        <f t="shared" si="77"/>
        <v/>
      </c>
      <c r="HW90" s="384" t="str">
        <f t="shared" si="78"/>
        <v/>
      </c>
      <c r="HX90" s="384" t="str">
        <f t="shared" si="79"/>
        <v/>
      </c>
      <c r="HY90" s="384" t="str">
        <f t="shared" si="80"/>
        <v/>
      </c>
      <c r="HZ90" s="352" t="str">
        <f t="shared" si="81"/>
        <v/>
      </c>
      <c r="IA90" s="365" t="str">
        <f t="shared" si="82"/>
        <v/>
      </c>
      <c r="IB90" s="386" t="str">
        <f t="shared" si="83"/>
        <v/>
      </c>
      <c r="IC90" s="380" t="str">
        <f t="shared" si="84"/>
        <v/>
      </c>
      <c r="ID90" s="387" t="str">
        <f t="shared" si="85"/>
        <v/>
      </c>
      <c r="IE90" s="378" t="str">
        <f t="shared" si="86"/>
        <v/>
      </c>
      <c r="IF90" s="381" t="str">
        <f t="shared" si="87"/>
        <v/>
      </c>
      <c r="IG90" s="381" t="str">
        <f t="shared" si="88"/>
        <v/>
      </c>
      <c r="IH90" s="388" t="str">
        <f t="shared" si="89"/>
        <v/>
      </c>
    </row>
    <row r="91" spans="1:242" ht="23.1" customHeight="1">
      <c r="A91" s="351">
        <f t="shared" si="0"/>
        <v>57</v>
      </c>
      <c r="B91" s="1362"/>
      <c r="C91" s="1363"/>
      <c r="D91" s="1364" t="str">
        <f t="shared" si="58"/>
        <v/>
      </c>
      <c r="E91" s="1365"/>
      <c r="F91" s="1362"/>
      <c r="G91" s="1363"/>
      <c r="H91" s="1362"/>
      <c r="I91" s="1363"/>
      <c r="J91" s="1366"/>
      <c r="K91" s="1367"/>
      <c r="L91" s="1367"/>
      <c r="M91" s="1367"/>
      <c r="N91" s="1367"/>
      <c r="O91" s="1367"/>
      <c r="P91" s="1368" t="str">
        <f t="shared" si="59"/>
        <v/>
      </c>
      <c r="Q91" s="1368"/>
      <c r="R91" s="352"/>
      <c r="S91" s="352"/>
      <c r="T91" s="352"/>
      <c r="U91" s="352"/>
      <c r="V91" s="1369"/>
      <c r="W91" s="1369"/>
      <c r="X91" s="1370"/>
      <c r="Y91" s="375"/>
      <c r="Z91" s="372"/>
      <c r="AA91" s="363" t="s">
        <v>71</v>
      </c>
      <c r="AB91" s="1371"/>
      <c r="AC91" s="1372"/>
      <c r="AD91" s="1372"/>
      <c r="AE91" s="1372"/>
      <c r="AF91" s="1373"/>
      <c r="AG91" s="1371"/>
      <c r="AH91" s="1372"/>
      <c r="AI91" s="1373"/>
      <c r="AJ91" s="363"/>
      <c r="AK91" s="363" t="s">
        <v>71</v>
      </c>
      <c r="AL91" s="363" t="s">
        <v>71</v>
      </c>
      <c r="AM91" s="363" t="s">
        <v>71</v>
      </c>
      <c r="AN91" s="363" t="s">
        <v>71</v>
      </c>
      <c r="AO91" s="1374"/>
      <c r="AP91" s="1374"/>
      <c r="AQ91" s="363"/>
      <c r="AR91" s="1374"/>
      <c r="AS91" s="1374"/>
      <c r="AT91" s="385"/>
      <c r="AU91" s="364"/>
      <c r="AV91" s="363" t="s">
        <v>71</v>
      </c>
      <c r="AW91" s="363"/>
      <c r="AX91" s="480" t="str">
        <f t="shared" si="101"/>
        <v/>
      </c>
      <c r="AY91" s="1375" t="str">
        <f>IF('躯体天井高(住戸別)'!M62="","",'躯体天井高(住戸別)'!M62)</f>
        <v/>
      </c>
      <c r="AZ91" s="1376"/>
      <c r="BA91" s="1377" t="str">
        <f>IF('躯体天井高(住戸別)'!U132="","",'躯体天井高(住戸別)'!U132)</f>
        <v/>
      </c>
      <c r="BB91" s="1378"/>
      <c r="BC91" s="1379"/>
      <c r="BD91" s="1380" t="str">
        <f>IF('躯体天井高(住戸別)'!T132="","",'躯体天井高(住戸別)'!T132)</f>
        <v/>
      </c>
      <c r="BE91" s="1381"/>
      <c r="BF91" s="363"/>
      <c r="BG91" s="480" t="str">
        <f>IF('躯体天井高(住戸別)'!Y62="","",'躯体天井高(住戸別)'!Y62)</f>
        <v/>
      </c>
      <c r="BH91" s="1375" t="str">
        <f>IF('躯体天井高(住戸別)'!AG62="","",'躯体天井高(住戸別)'!AG62)</f>
        <v/>
      </c>
      <c r="BI91" s="1376"/>
      <c r="BJ91" s="1377" t="str">
        <f>IF('躯体天井高(住戸別)'!AO62="","",'躯体天井高(住戸別)'!AO62)</f>
        <v/>
      </c>
      <c r="BK91" s="1378"/>
      <c r="BL91" s="1379"/>
      <c r="BM91" s="1380" t="str">
        <f>IF('躯体天井高(住戸別)'!AN62="","",'躯体天井高(住戸別)'!AN62)</f>
        <v/>
      </c>
      <c r="BN91" s="1381"/>
      <c r="BO91" s="1380" t="str" cm="1">
        <f t="array" ref="BO91">IF(AY91="","",_xlfn.IFS(AND('躯体天井高(住戸別)'!V132="□",'躯体天井高(住戸別)'!W132="□"),"なし",AND('躯体天井高(住戸別)'!W132="■",'躯体天井高(住戸別)'!V132="□"),"柱",AND('躯体天井高(住戸別)'!V132="■",'躯体天井高(住戸別)'!W132="□"),"壁",AND('躯体天井高(住戸別)'!V132="■",'躯体天井高(住戸別)'!W132="■"),"壁柱"))</f>
        <v/>
      </c>
      <c r="BP91" s="1385"/>
      <c r="BQ91" s="1350"/>
      <c r="BR91" s="1351"/>
      <c r="BS91" s="1351"/>
      <c r="BT91" s="1351"/>
      <c r="BU91" s="397"/>
      <c r="BV91" s="398"/>
      <c r="BW91" s="382"/>
      <c r="BX91" s="363"/>
      <c r="BY91" s="1352"/>
      <c r="BZ91" s="1353"/>
      <c r="CA91" s="1352"/>
      <c r="CB91" s="1353"/>
      <c r="CC91" s="382"/>
      <c r="CD91" s="363"/>
      <c r="CE91" s="1354"/>
      <c r="CF91" s="1355"/>
      <c r="CG91" s="1356"/>
      <c r="CH91" s="1361"/>
      <c r="CI91" s="1360"/>
      <c r="CJ91" s="1355"/>
      <c r="CK91" s="1360"/>
      <c r="CL91" s="363" t="s">
        <v>71</v>
      </c>
      <c r="CM91" s="363" t="s">
        <v>71</v>
      </c>
      <c r="CN91" s="363" t="s">
        <v>71</v>
      </c>
      <c r="CO91" s="363"/>
      <c r="CP91" s="363"/>
      <c r="CQ91" s="363" t="s">
        <v>71</v>
      </c>
      <c r="CR91" s="363" t="s">
        <v>71</v>
      </c>
      <c r="CS91" s="1357"/>
      <c r="CT91" s="1358"/>
      <c r="CU91" s="1359"/>
      <c r="CV91" s="363" t="s">
        <v>71</v>
      </c>
      <c r="CW91" s="363" t="s">
        <v>71</v>
      </c>
      <c r="CX91" s="363" t="s">
        <v>71</v>
      </c>
      <c r="CY91" s="363" t="s">
        <v>71</v>
      </c>
      <c r="CZ91" s="363" t="s">
        <v>71</v>
      </c>
      <c r="DA91" s="363" t="s">
        <v>71</v>
      </c>
      <c r="DB91" s="363" t="s">
        <v>71</v>
      </c>
      <c r="DC91" s="363" t="s">
        <v>71</v>
      </c>
      <c r="DD91" s="363" t="s">
        <v>71</v>
      </c>
      <c r="DE91" s="363" t="s">
        <v>71</v>
      </c>
      <c r="DF91" s="363" t="s">
        <v>71</v>
      </c>
      <c r="DG91" s="363" t="s">
        <v>71</v>
      </c>
      <c r="DH91" s="575" t="str">
        <f>IF($B91="","",_xlfn.XLOOKUP($B91,光・視環境!$S$2:$S$113,光・視環境!$Y$2:$Y$113,"",0,1))</f>
        <v/>
      </c>
      <c r="DI91" s="576" t="str">
        <f>IF($B91="","",_xlfn.XLOOKUP($B91,光・視環境!$S$2:$S$113,光・視環境!$T$2:$T$113,"",0,1))</f>
        <v/>
      </c>
      <c r="DJ91" s="576" t="str">
        <f>IF($B91="","",_xlfn.XLOOKUP($B91,光・視環境!$S$2:$S$113,光・視環境!$U$2:$U$113,"",0,1))</f>
        <v/>
      </c>
      <c r="DK91" s="576" t="str">
        <f>IF($B91="","",_xlfn.XLOOKUP($B91,光・視環境!$S$2:$S$113,光・視環境!$V$2:$V$113,"",0,1))</f>
        <v/>
      </c>
      <c r="DL91" s="576" t="str">
        <f>IF($B91="","",_xlfn.XLOOKUP($B91,光・視環境!$S$2:$S$113,光・視環境!$W$2:$W$113,"",0,1))</f>
        <v/>
      </c>
      <c r="DM91" s="577" t="str">
        <f>IF($B91="","",_xlfn.XLOOKUP($B91,光・視環境!$S$2:$S$113,光・視環境!$X$2:$X$113,"",0,1))</f>
        <v/>
      </c>
      <c r="DN91" s="1382"/>
      <c r="DO91" s="1383"/>
      <c r="DP91" s="1383"/>
      <c r="DQ91" s="1384"/>
      <c r="DR91" s="372"/>
      <c r="DS91" s="372"/>
      <c r="DT91" s="372"/>
      <c r="DU91" s="372"/>
      <c r="DV91" s="372"/>
      <c r="DW91" s="372"/>
      <c r="DX91" s="372"/>
      <c r="DY91" s="372"/>
      <c r="DZ91" s="1382"/>
      <c r="EA91" s="1383"/>
      <c r="EB91" s="1383"/>
      <c r="EC91" s="1384"/>
      <c r="ED91" s="372"/>
      <c r="EE91" s="372"/>
      <c r="EF91" s="372"/>
      <c r="EG91" s="372"/>
      <c r="EH91" s="372"/>
      <c r="EI91" s="372"/>
      <c r="EJ91" s="372"/>
      <c r="EK91" s="372"/>
      <c r="EL91" s="372"/>
      <c r="EM91" s="372"/>
      <c r="EN91" s="372"/>
      <c r="EO91" s="372"/>
      <c r="EP91" s="372"/>
      <c r="EQ91" s="375"/>
      <c r="ER91" s="372"/>
      <c r="ES91" s="364" t="s">
        <v>71</v>
      </c>
      <c r="ET91" s="372"/>
      <c r="EU91" s="481" t="str">
        <f t="shared" si="90"/>
        <v/>
      </c>
      <c r="EV91" s="1357"/>
      <c r="EW91" s="1359"/>
      <c r="EX91" s="1357"/>
      <c r="EY91" s="1359"/>
      <c r="EZ91" s="1357"/>
      <c r="FA91" s="1359"/>
      <c r="FB91" s="1357"/>
      <c r="FC91" s="1359"/>
      <c r="FD91" s="364" t="s">
        <v>71</v>
      </c>
      <c r="FE91" s="372"/>
      <c r="FF91" s="481" t="str">
        <f t="shared" si="91"/>
        <v/>
      </c>
      <c r="FG91" s="1357"/>
      <c r="FH91" s="1359"/>
      <c r="FI91" s="1357"/>
      <c r="FJ91" s="1359"/>
      <c r="FK91" s="1357"/>
      <c r="FL91" s="1359"/>
      <c r="FM91" s="1357"/>
      <c r="FN91" s="1359"/>
      <c r="FO91" s="364" t="s">
        <v>71</v>
      </c>
      <c r="FP91" s="372"/>
      <c r="FQ91" s="481" t="str">
        <f t="shared" si="92"/>
        <v/>
      </c>
      <c r="FR91" s="1357"/>
      <c r="FS91" s="1359"/>
      <c r="FT91" s="1357"/>
      <c r="FU91" s="1359"/>
      <c r="FV91" s="1357"/>
      <c r="FW91" s="1359"/>
      <c r="FX91" s="1357"/>
      <c r="FY91" s="1359"/>
      <c r="FZ91" s="364" t="s">
        <v>71</v>
      </c>
      <c r="GA91" s="372"/>
      <c r="GB91" s="481" t="str">
        <f t="shared" si="93"/>
        <v/>
      </c>
      <c r="GC91" s="1357"/>
      <c r="GD91" s="1359"/>
      <c r="GE91" s="1357"/>
      <c r="GF91" s="1359"/>
      <c r="GG91" s="1357"/>
      <c r="GH91" s="1359"/>
      <c r="GI91" s="1357"/>
      <c r="GJ91" s="1359"/>
      <c r="GU91" s="374" t="str">
        <f t="shared" si="96"/>
        <v/>
      </c>
      <c r="GV91" s="386" t="str">
        <f t="shared" si="99"/>
        <v/>
      </c>
      <c r="GW91" s="377" t="str">
        <f t="shared" si="56"/>
        <v/>
      </c>
      <c r="GX91" s="378" t="str">
        <f t="shared" si="100"/>
        <v/>
      </c>
      <c r="GY91" s="379" t="str">
        <f t="shared" si="97"/>
        <v/>
      </c>
      <c r="GZ91" s="380">
        <v>1</v>
      </c>
      <c r="HA91" s="376" t="str">
        <f t="shared" si="98"/>
        <v/>
      </c>
      <c r="HB91" s="380" t="str">
        <f t="shared" si="94"/>
        <v/>
      </c>
      <c r="HC91" s="381" t="str">
        <f t="shared" si="95"/>
        <v/>
      </c>
      <c r="HD91" s="383" t="str">
        <f t="shared" si="60"/>
        <v/>
      </c>
      <c r="HE91" s="381" t="str">
        <f t="shared" si="61"/>
        <v/>
      </c>
      <c r="HF91" s="380" t="str">
        <f t="shared" si="62"/>
        <v/>
      </c>
      <c r="HG91" s="576" t="str">
        <f>IF($B91="","",_xlfn.XLOOKUP($B91,光・視環境!$S$2:$S$113,光・視環境!$Y$2:$Y$113,,0,1))</f>
        <v/>
      </c>
      <c r="HH91" s="362" t="str">
        <f t="shared" si="63"/>
        <v/>
      </c>
      <c r="HI91" s="384" t="str">
        <f t="shared" si="64"/>
        <v/>
      </c>
      <c r="HJ91" s="384" t="str">
        <f t="shared" si="65"/>
        <v/>
      </c>
      <c r="HK91" s="384" t="str">
        <f t="shared" si="66"/>
        <v/>
      </c>
      <c r="HL91" s="384" t="str">
        <f t="shared" si="67"/>
        <v/>
      </c>
      <c r="HM91" s="384" t="str">
        <f t="shared" si="68"/>
        <v/>
      </c>
      <c r="HN91" s="384" t="str">
        <f t="shared" si="69"/>
        <v/>
      </c>
      <c r="HO91" s="384" t="str">
        <f t="shared" si="70"/>
        <v/>
      </c>
      <c r="HP91" s="384" t="str">
        <f t="shared" si="71"/>
        <v/>
      </c>
      <c r="HQ91" s="384" t="str">
        <f t="shared" si="72"/>
        <v/>
      </c>
      <c r="HR91" s="384" t="str">
        <f t="shared" si="73"/>
        <v/>
      </c>
      <c r="HS91" s="384" t="str">
        <f t="shared" si="74"/>
        <v/>
      </c>
      <c r="HT91" s="384" t="str">
        <f t="shared" si="75"/>
        <v/>
      </c>
      <c r="HU91" s="352" t="str">
        <f t="shared" si="76"/>
        <v/>
      </c>
      <c r="HV91" s="384" t="str">
        <f t="shared" si="77"/>
        <v/>
      </c>
      <c r="HW91" s="384" t="str">
        <f t="shared" si="78"/>
        <v/>
      </c>
      <c r="HX91" s="384" t="str">
        <f t="shared" si="79"/>
        <v/>
      </c>
      <c r="HY91" s="384" t="str">
        <f t="shared" si="80"/>
        <v/>
      </c>
      <c r="HZ91" s="352" t="str">
        <f t="shared" si="81"/>
        <v/>
      </c>
      <c r="IA91" s="365" t="str">
        <f t="shared" si="82"/>
        <v/>
      </c>
      <c r="IB91" s="386" t="str">
        <f t="shared" si="83"/>
        <v/>
      </c>
      <c r="IC91" s="380" t="str">
        <f t="shared" si="84"/>
        <v/>
      </c>
      <c r="ID91" s="387" t="str">
        <f t="shared" si="85"/>
        <v/>
      </c>
      <c r="IE91" s="378" t="str">
        <f t="shared" si="86"/>
        <v/>
      </c>
      <c r="IF91" s="381" t="str">
        <f t="shared" si="87"/>
        <v/>
      </c>
      <c r="IG91" s="381" t="str">
        <f t="shared" si="88"/>
        <v/>
      </c>
      <c r="IH91" s="388" t="str">
        <f t="shared" si="89"/>
        <v/>
      </c>
    </row>
    <row r="92" spans="1:242" ht="23.1" customHeight="1">
      <c r="A92" s="351">
        <f t="shared" si="0"/>
        <v>58</v>
      </c>
      <c r="B92" s="1362"/>
      <c r="C92" s="1363"/>
      <c r="D92" s="1364" t="str">
        <f t="shared" si="58"/>
        <v/>
      </c>
      <c r="E92" s="1365"/>
      <c r="F92" s="1362"/>
      <c r="G92" s="1363"/>
      <c r="H92" s="1362"/>
      <c r="I92" s="1363"/>
      <c r="J92" s="1366"/>
      <c r="K92" s="1367"/>
      <c r="L92" s="1367"/>
      <c r="M92" s="1367"/>
      <c r="N92" s="1367"/>
      <c r="O92" s="1367"/>
      <c r="P92" s="1368" t="str">
        <f t="shared" si="59"/>
        <v/>
      </c>
      <c r="Q92" s="1368"/>
      <c r="R92" s="352"/>
      <c r="S92" s="352"/>
      <c r="T92" s="352"/>
      <c r="U92" s="352"/>
      <c r="V92" s="1369"/>
      <c r="W92" s="1369"/>
      <c r="X92" s="1370"/>
      <c r="Y92" s="375"/>
      <c r="Z92" s="372"/>
      <c r="AA92" s="363" t="s">
        <v>71</v>
      </c>
      <c r="AB92" s="1371"/>
      <c r="AC92" s="1372"/>
      <c r="AD92" s="1372"/>
      <c r="AE92" s="1372"/>
      <c r="AF92" s="1373"/>
      <c r="AG92" s="1371"/>
      <c r="AH92" s="1372"/>
      <c r="AI92" s="1373"/>
      <c r="AJ92" s="363"/>
      <c r="AK92" s="363" t="s">
        <v>71</v>
      </c>
      <c r="AL92" s="363" t="s">
        <v>71</v>
      </c>
      <c r="AM92" s="363" t="s">
        <v>71</v>
      </c>
      <c r="AN92" s="363" t="s">
        <v>71</v>
      </c>
      <c r="AO92" s="1374"/>
      <c r="AP92" s="1374"/>
      <c r="AQ92" s="363"/>
      <c r="AR92" s="1374"/>
      <c r="AS92" s="1374"/>
      <c r="AT92" s="385"/>
      <c r="AU92" s="364"/>
      <c r="AV92" s="363" t="s">
        <v>71</v>
      </c>
      <c r="AW92" s="363"/>
      <c r="AX92" s="480" t="str">
        <f t="shared" si="101"/>
        <v/>
      </c>
      <c r="AY92" s="1375" t="str">
        <f>IF('躯体天井高(住戸別)'!M63="","",'躯体天井高(住戸別)'!M63)</f>
        <v/>
      </c>
      <c r="AZ92" s="1376"/>
      <c r="BA92" s="1377" t="str">
        <f>IF('躯体天井高(住戸別)'!U133="","",'躯体天井高(住戸別)'!U133)</f>
        <v/>
      </c>
      <c r="BB92" s="1378"/>
      <c r="BC92" s="1379"/>
      <c r="BD92" s="1380" t="str">
        <f>IF('躯体天井高(住戸別)'!T133="","",'躯体天井高(住戸別)'!T133)</f>
        <v/>
      </c>
      <c r="BE92" s="1381"/>
      <c r="BF92" s="363"/>
      <c r="BG92" s="480" t="str">
        <f>IF('躯体天井高(住戸別)'!Y63="","",'躯体天井高(住戸別)'!Y63)</f>
        <v/>
      </c>
      <c r="BH92" s="1375" t="str">
        <f>IF('躯体天井高(住戸別)'!AG63="","",'躯体天井高(住戸別)'!AG63)</f>
        <v/>
      </c>
      <c r="BI92" s="1376"/>
      <c r="BJ92" s="1377" t="str">
        <f>IF('躯体天井高(住戸別)'!AO63="","",'躯体天井高(住戸別)'!AO63)</f>
        <v/>
      </c>
      <c r="BK92" s="1378"/>
      <c r="BL92" s="1379"/>
      <c r="BM92" s="1380" t="str">
        <f>IF('躯体天井高(住戸別)'!AN63="","",'躯体天井高(住戸別)'!AN63)</f>
        <v/>
      </c>
      <c r="BN92" s="1381"/>
      <c r="BO92" s="1380" t="str" cm="1">
        <f t="array" ref="BO92">IF(AY92="","",_xlfn.IFS(AND('躯体天井高(住戸別)'!V133="□",'躯体天井高(住戸別)'!W133="□"),"なし",AND('躯体天井高(住戸別)'!W133="■",'躯体天井高(住戸別)'!V133="□"),"柱",AND('躯体天井高(住戸別)'!V133="■",'躯体天井高(住戸別)'!W133="□"),"壁",AND('躯体天井高(住戸別)'!V133="■",'躯体天井高(住戸別)'!W133="■"),"壁柱"))</f>
        <v/>
      </c>
      <c r="BP92" s="1385"/>
      <c r="BQ92" s="1350"/>
      <c r="BR92" s="1351"/>
      <c r="BS92" s="1351"/>
      <c r="BT92" s="1351"/>
      <c r="BU92" s="397"/>
      <c r="BV92" s="398"/>
      <c r="BW92" s="382"/>
      <c r="BX92" s="363"/>
      <c r="BY92" s="1352"/>
      <c r="BZ92" s="1353"/>
      <c r="CA92" s="1352"/>
      <c r="CB92" s="1353"/>
      <c r="CC92" s="382"/>
      <c r="CD92" s="363"/>
      <c r="CE92" s="1354"/>
      <c r="CF92" s="1355"/>
      <c r="CG92" s="1356"/>
      <c r="CH92" s="1361"/>
      <c r="CI92" s="1360"/>
      <c r="CJ92" s="1355"/>
      <c r="CK92" s="1360"/>
      <c r="CL92" s="363" t="s">
        <v>71</v>
      </c>
      <c r="CM92" s="363" t="s">
        <v>71</v>
      </c>
      <c r="CN92" s="363" t="s">
        <v>71</v>
      </c>
      <c r="CO92" s="363"/>
      <c r="CP92" s="363"/>
      <c r="CQ92" s="363" t="s">
        <v>71</v>
      </c>
      <c r="CR92" s="363" t="s">
        <v>71</v>
      </c>
      <c r="CS92" s="1357"/>
      <c r="CT92" s="1358"/>
      <c r="CU92" s="1359"/>
      <c r="CV92" s="363" t="s">
        <v>71</v>
      </c>
      <c r="CW92" s="363" t="s">
        <v>71</v>
      </c>
      <c r="CX92" s="363" t="s">
        <v>71</v>
      </c>
      <c r="CY92" s="363" t="s">
        <v>71</v>
      </c>
      <c r="CZ92" s="363" t="s">
        <v>71</v>
      </c>
      <c r="DA92" s="363" t="s">
        <v>71</v>
      </c>
      <c r="DB92" s="363" t="s">
        <v>71</v>
      </c>
      <c r="DC92" s="363" t="s">
        <v>71</v>
      </c>
      <c r="DD92" s="363" t="s">
        <v>71</v>
      </c>
      <c r="DE92" s="363" t="s">
        <v>71</v>
      </c>
      <c r="DF92" s="363" t="s">
        <v>71</v>
      </c>
      <c r="DG92" s="363" t="s">
        <v>71</v>
      </c>
      <c r="DH92" s="575" t="str">
        <f>IF($B92="","",_xlfn.XLOOKUP($B92,光・視環境!$S$2:$S$113,光・視環境!$Y$2:$Y$113,"",0,1))</f>
        <v/>
      </c>
      <c r="DI92" s="576" t="str">
        <f>IF($B92="","",_xlfn.XLOOKUP($B92,光・視環境!$S$2:$S$113,光・視環境!$T$2:$T$113,"",0,1))</f>
        <v/>
      </c>
      <c r="DJ92" s="576" t="str">
        <f>IF($B92="","",_xlfn.XLOOKUP($B92,光・視環境!$S$2:$S$113,光・視環境!$U$2:$U$113,"",0,1))</f>
        <v/>
      </c>
      <c r="DK92" s="576" t="str">
        <f>IF($B92="","",_xlfn.XLOOKUP($B92,光・視環境!$S$2:$S$113,光・視環境!$V$2:$V$113,"",0,1))</f>
        <v/>
      </c>
      <c r="DL92" s="576" t="str">
        <f>IF($B92="","",_xlfn.XLOOKUP($B92,光・視環境!$S$2:$S$113,光・視環境!$W$2:$W$113,"",0,1))</f>
        <v/>
      </c>
      <c r="DM92" s="577" t="str">
        <f>IF($B92="","",_xlfn.XLOOKUP($B92,光・視環境!$S$2:$S$113,光・視環境!$X$2:$X$113,"",0,1))</f>
        <v/>
      </c>
      <c r="DN92" s="1382"/>
      <c r="DO92" s="1383"/>
      <c r="DP92" s="1383"/>
      <c r="DQ92" s="1384"/>
      <c r="DR92" s="372"/>
      <c r="DS92" s="372"/>
      <c r="DT92" s="372"/>
      <c r="DU92" s="372"/>
      <c r="DV92" s="372"/>
      <c r="DW92" s="372"/>
      <c r="DX92" s="372"/>
      <c r="DY92" s="372"/>
      <c r="DZ92" s="1382"/>
      <c r="EA92" s="1383"/>
      <c r="EB92" s="1383"/>
      <c r="EC92" s="1384"/>
      <c r="ED92" s="372"/>
      <c r="EE92" s="372"/>
      <c r="EF92" s="372"/>
      <c r="EG92" s="372"/>
      <c r="EH92" s="372"/>
      <c r="EI92" s="372"/>
      <c r="EJ92" s="372"/>
      <c r="EK92" s="372"/>
      <c r="EL92" s="372"/>
      <c r="EM92" s="372"/>
      <c r="EN92" s="372"/>
      <c r="EO92" s="372"/>
      <c r="EP92" s="372"/>
      <c r="EQ92" s="375"/>
      <c r="ER92" s="372"/>
      <c r="ES92" s="364" t="s">
        <v>71</v>
      </c>
      <c r="ET92" s="372"/>
      <c r="EU92" s="481" t="str">
        <f t="shared" si="90"/>
        <v/>
      </c>
      <c r="EV92" s="1357"/>
      <c r="EW92" s="1359"/>
      <c r="EX92" s="1357"/>
      <c r="EY92" s="1359"/>
      <c r="EZ92" s="1357"/>
      <c r="FA92" s="1359"/>
      <c r="FB92" s="1357"/>
      <c r="FC92" s="1359"/>
      <c r="FD92" s="364" t="s">
        <v>71</v>
      </c>
      <c r="FE92" s="372"/>
      <c r="FF92" s="481" t="str">
        <f t="shared" si="91"/>
        <v/>
      </c>
      <c r="FG92" s="1357"/>
      <c r="FH92" s="1359"/>
      <c r="FI92" s="1357"/>
      <c r="FJ92" s="1359"/>
      <c r="FK92" s="1357"/>
      <c r="FL92" s="1359"/>
      <c r="FM92" s="1357"/>
      <c r="FN92" s="1359"/>
      <c r="FO92" s="364" t="s">
        <v>71</v>
      </c>
      <c r="FP92" s="372"/>
      <c r="FQ92" s="481" t="str">
        <f t="shared" si="92"/>
        <v/>
      </c>
      <c r="FR92" s="1357"/>
      <c r="FS92" s="1359"/>
      <c r="FT92" s="1357"/>
      <c r="FU92" s="1359"/>
      <c r="FV92" s="1357"/>
      <c r="FW92" s="1359"/>
      <c r="FX92" s="1357"/>
      <c r="FY92" s="1359"/>
      <c r="FZ92" s="364" t="s">
        <v>71</v>
      </c>
      <c r="GA92" s="372"/>
      <c r="GB92" s="481" t="str">
        <f t="shared" si="93"/>
        <v/>
      </c>
      <c r="GC92" s="1357"/>
      <c r="GD92" s="1359"/>
      <c r="GE92" s="1357"/>
      <c r="GF92" s="1359"/>
      <c r="GG92" s="1357"/>
      <c r="GH92" s="1359"/>
      <c r="GI92" s="1357"/>
      <c r="GJ92" s="1359"/>
      <c r="GU92" s="374" t="str">
        <f t="shared" si="96"/>
        <v/>
      </c>
      <c r="GV92" s="386" t="str">
        <f t="shared" si="99"/>
        <v/>
      </c>
      <c r="GW92" s="377" t="str">
        <f t="shared" si="56"/>
        <v/>
      </c>
      <c r="GX92" s="378" t="str">
        <f t="shared" si="100"/>
        <v/>
      </c>
      <c r="GY92" s="379" t="str">
        <f t="shared" si="97"/>
        <v/>
      </c>
      <c r="GZ92" s="380">
        <v>1</v>
      </c>
      <c r="HA92" s="376" t="str">
        <f t="shared" si="98"/>
        <v/>
      </c>
      <c r="HB92" s="380" t="str">
        <f t="shared" si="94"/>
        <v/>
      </c>
      <c r="HC92" s="381" t="str">
        <f t="shared" si="95"/>
        <v/>
      </c>
      <c r="HD92" s="383" t="str">
        <f t="shared" si="60"/>
        <v/>
      </c>
      <c r="HE92" s="381" t="str">
        <f t="shared" si="61"/>
        <v/>
      </c>
      <c r="HF92" s="380" t="str">
        <f t="shared" si="62"/>
        <v/>
      </c>
      <c r="HG92" s="576" t="str">
        <f>IF($B92="","",_xlfn.XLOOKUP($B92,光・視環境!$S$2:$S$113,光・視環境!$Y$2:$Y$113,,0,1))</f>
        <v/>
      </c>
      <c r="HH92" s="362" t="str">
        <f t="shared" si="63"/>
        <v/>
      </c>
      <c r="HI92" s="384" t="str">
        <f t="shared" si="64"/>
        <v/>
      </c>
      <c r="HJ92" s="384" t="str">
        <f t="shared" si="65"/>
        <v/>
      </c>
      <c r="HK92" s="384" t="str">
        <f t="shared" si="66"/>
        <v/>
      </c>
      <c r="HL92" s="384" t="str">
        <f t="shared" si="67"/>
        <v/>
      </c>
      <c r="HM92" s="384" t="str">
        <f t="shared" si="68"/>
        <v/>
      </c>
      <c r="HN92" s="384" t="str">
        <f t="shared" si="69"/>
        <v/>
      </c>
      <c r="HO92" s="384" t="str">
        <f t="shared" si="70"/>
        <v/>
      </c>
      <c r="HP92" s="384" t="str">
        <f t="shared" si="71"/>
        <v/>
      </c>
      <c r="HQ92" s="384" t="str">
        <f t="shared" si="72"/>
        <v/>
      </c>
      <c r="HR92" s="384" t="str">
        <f t="shared" si="73"/>
        <v/>
      </c>
      <c r="HS92" s="384" t="str">
        <f t="shared" si="74"/>
        <v/>
      </c>
      <c r="HT92" s="384" t="str">
        <f t="shared" si="75"/>
        <v/>
      </c>
      <c r="HU92" s="352" t="str">
        <f t="shared" si="76"/>
        <v/>
      </c>
      <c r="HV92" s="384" t="str">
        <f t="shared" si="77"/>
        <v/>
      </c>
      <c r="HW92" s="384" t="str">
        <f t="shared" si="78"/>
        <v/>
      </c>
      <c r="HX92" s="384" t="str">
        <f t="shared" si="79"/>
        <v/>
      </c>
      <c r="HY92" s="384" t="str">
        <f t="shared" si="80"/>
        <v/>
      </c>
      <c r="HZ92" s="352" t="str">
        <f t="shared" si="81"/>
        <v/>
      </c>
      <c r="IA92" s="365" t="str">
        <f t="shared" si="82"/>
        <v/>
      </c>
      <c r="IB92" s="386" t="str">
        <f t="shared" si="83"/>
        <v/>
      </c>
      <c r="IC92" s="380" t="str">
        <f t="shared" si="84"/>
        <v/>
      </c>
      <c r="ID92" s="387" t="str">
        <f t="shared" si="85"/>
        <v/>
      </c>
      <c r="IE92" s="378" t="str">
        <f t="shared" si="86"/>
        <v/>
      </c>
      <c r="IF92" s="381" t="str">
        <f t="shared" si="87"/>
        <v/>
      </c>
      <c r="IG92" s="381" t="str">
        <f t="shared" si="88"/>
        <v/>
      </c>
      <c r="IH92" s="388" t="str">
        <f t="shared" si="89"/>
        <v/>
      </c>
    </row>
    <row r="93" spans="1:242" ht="23.1" customHeight="1">
      <c r="A93" s="351">
        <f t="shared" si="0"/>
        <v>59</v>
      </c>
      <c r="B93" s="1362"/>
      <c r="C93" s="1363"/>
      <c r="D93" s="1364" t="str">
        <f t="shared" si="58"/>
        <v/>
      </c>
      <c r="E93" s="1365"/>
      <c r="F93" s="1362"/>
      <c r="G93" s="1363"/>
      <c r="H93" s="1362"/>
      <c r="I93" s="1363"/>
      <c r="J93" s="1366"/>
      <c r="K93" s="1367"/>
      <c r="L93" s="1367"/>
      <c r="M93" s="1367"/>
      <c r="N93" s="1367"/>
      <c r="O93" s="1367"/>
      <c r="P93" s="1368" t="str">
        <f t="shared" si="59"/>
        <v/>
      </c>
      <c r="Q93" s="1368"/>
      <c r="R93" s="352"/>
      <c r="S93" s="352"/>
      <c r="T93" s="352"/>
      <c r="U93" s="352"/>
      <c r="V93" s="1369"/>
      <c r="W93" s="1369"/>
      <c r="X93" s="1370"/>
      <c r="Y93" s="375"/>
      <c r="Z93" s="372"/>
      <c r="AA93" s="363" t="s">
        <v>71</v>
      </c>
      <c r="AB93" s="1371"/>
      <c r="AC93" s="1372"/>
      <c r="AD93" s="1372"/>
      <c r="AE93" s="1372"/>
      <c r="AF93" s="1373"/>
      <c r="AG93" s="1371"/>
      <c r="AH93" s="1372"/>
      <c r="AI93" s="1373"/>
      <c r="AJ93" s="363"/>
      <c r="AK93" s="363" t="s">
        <v>71</v>
      </c>
      <c r="AL93" s="363" t="s">
        <v>71</v>
      </c>
      <c r="AM93" s="363" t="s">
        <v>71</v>
      </c>
      <c r="AN93" s="363" t="s">
        <v>71</v>
      </c>
      <c r="AO93" s="1374"/>
      <c r="AP93" s="1374"/>
      <c r="AQ93" s="363"/>
      <c r="AR93" s="1374"/>
      <c r="AS93" s="1374"/>
      <c r="AT93" s="385"/>
      <c r="AU93" s="364"/>
      <c r="AV93" s="363" t="s">
        <v>71</v>
      </c>
      <c r="AW93" s="363"/>
      <c r="AX93" s="480" t="str">
        <f t="shared" si="101"/>
        <v/>
      </c>
      <c r="AY93" s="1375" t="str">
        <f>IF('躯体天井高(住戸別)'!M64="","",'躯体天井高(住戸別)'!M64)</f>
        <v/>
      </c>
      <c r="AZ93" s="1376"/>
      <c r="BA93" s="1377" t="str">
        <f>IF('躯体天井高(住戸別)'!U134="","",'躯体天井高(住戸別)'!U134)</f>
        <v/>
      </c>
      <c r="BB93" s="1378"/>
      <c r="BC93" s="1379"/>
      <c r="BD93" s="1380" t="str">
        <f>IF('躯体天井高(住戸別)'!T134="","",'躯体天井高(住戸別)'!T134)</f>
        <v/>
      </c>
      <c r="BE93" s="1381"/>
      <c r="BF93" s="363"/>
      <c r="BG93" s="480" t="str">
        <f>IF('躯体天井高(住戸別)'!Y64="","",'躯体天井高(住戸別)'!Y64)</f>
        <v/>
      </c>
      <c r="BH93" s="1375" t="str">
        <f>IF('躯体天井高(住戸別)'!AG64="","",'躯体天井高(住戸別)'!AG64)</f>
        <v/>
      </c>
      <c r="BI93" s="1376"/>
      <c r="BJ93" s="1377" t="str">
        <f>IF('躯体天井高(住戸別)'!AO64="","",'躯体天井高(住戸別)'!AO64)</f>
        <v/>
      </c>
      <c r="BK93" s="1378"/>
      <c r="BL93" s="1379"/>
      <c r="BM93" s="1380" t="str">
        <f>IF('躯体天井高(住戸別)'!AN64="","",'躯体天井高(住戸別)'!AN64)</f>
        <v/>
      </c>
      <c r="BN93" s="1381"/>
      <c r="BO93" s="1380" t="str" cm="1">
        <f t="array" ref="BO93">IF(AY93="","",_xlfn.IFS(AND('躯体天井高(住戸別)'!V134="□",'躯体天井高(住戸別)'!W134="□"),"なし",AND('躯体天井高(住戸別)'!W134="■",'躯体天井高(住戸別)'!V134="□"),"柱",AND('躯体天井高(住戸別)'!V134="■",'躯体天井高(住戸別)'!W134="□"),"壁",AND('躯体天井高(住戸別)'!V134="■",'躯体天井高(住戸別)'!W134="■"),"壁柱"))</f>
        <v/>
      </c>
      <c r="BP93" s="1385"/>
      <c r="BQ93" s="1350"/>
      <c r="BR93" s="1351"/>
      <c r="BS93" s="1351"/>
      <c r="BT93" s="1351"/>
      <c r="BU93" s="397"/>
      <c r="BV93" s="398"/>
      <c r="BW93" s="382"/>
      <c r="BX93" s="363"/>
      <c r="BY93" s="1352"/>
      <c r="BZ93" s="1353"/>
      <c r="CA93" s="1352"/>
      <c r="CB93" s="1353"/>
      <c r="CC93" s="382"/>
      <c r="CD93" s="363"/>
      <c r="CE93" s="1354"/>
      <c r="CF93" s="1355"/>
      <c r="CG93" s="1356"/>
      <c r="CH93" s="1361"/>
      <c r="CI93" s="1360"/>
      <c r="CJ93" s="1355"/>
      <c r="CK93" s="1360"/>
      <c r="CL93" s="363" t="s">
        <v>71</v>
      </c>
      <c r="CM93" s="363" t="s">
        <v>71</v>
      </c>
      <c r="CN93" s="363" t="s">
        <v>71</v>
      </c>
      <c r="CO93" s="363"/>
      <c r="CP93" s="363"/>
      <c r="CQ93" s="363" t="s">
        <v>71</v>
      </c>
      <c r="CR93" s="363" t="s">
        <v>71</v>
      </c>
      <c r="CS93" s="1357"/>
      <c r="CT93" s="1358"/>
      <c r="CU93" s="1359"/>
      <c r="CV93" s="363" t="s">
        <v>71</v>
      </c>
      <c r="CW93" s="363" t="s">
        <v>71</v>
      </c>
      <c r="CX93" s="363" t="s">
        <v>71</v>
      </c>
      <c r="CY93" s="363" t="s">
        <v>71</v>
      </c>
      <c r="CZ93" s="363" t="s">
        <v>71</v>
      </c>
      <c r="DA93" s="363" t="s">
        <v>71</v>
      </c>
      <c r="DB93" s="363" t="s">
        <v>71</v>
      </c>
      <c r="DC93" s="363" t="s">
        <v>71</v>
      </c>
      <c r="DD93" s="363" t="s">
        <v>71</v>
      </c>
      <c r="DE93" s="363" t="s">
        <v>71</v>
      </c>
      <c r="DF93" s="363" t="s">
        <v>71</v>
      </c>
      <c r="DG93" s="363" t="s">
        <v>71</v>
      </c>
      <c r="DH93" s="575" t="str">
        <f>IF($B93="","",_xlfn.XLOOKUP($B93,光・視環境!$S$2:$S$113,光・視環境!$Y$2:$Y$113,"",0,1))</f>
        <v/>
      </c>
      <c r="DI93" s="576" t="str">
        <f>IF($B93="","",_xlfn.XLOOKUP($B93,光・視環境!$S$2:$S$113,光・視環境!$T$2:$T$113,"",0,1))</f>
        <v/>
      </c>
      <c r="DJ93" s="576" t="str">
        <f>IF($B93="","",_xlfn.XLOOKUP($B93,光・視環境!$S$2:$S$113,光・視環境!$U$2:$U$113,"",0,1))</f>
        <v/>
      </c>
      <c r="DK93" s="576" t="str">
        <f>IF($B93="","",_xlfn.XLOOKUP($B93,光・視環境!$S$2:$S$113,光・視環境!$V$2:$V$113,"",0,1))</f>
        <v/>
      </c>
      <c r="DL93" s="576" t="str">
        <f>IF($B93="","",_xlfn.XLOOKUP($B93,光・視環境!$S$2:$S$113,光・視環境!$W$2:$W$113,"",0,1))</f>
        <v/>
      </c>
      <c r="DM93" s="577" t="str">
        <f>IF($B93="","",_xlfn.XLOOKUP($B93,光・視環境!$S$2:$S$113,光・視環境!$X$2:$X$113,"",0,1))</f>
        <v/>
      </c>
      <c r="DN93" s="1382"/>
      <c r="DO93" s="1383"/>
      <c r="DP93" s="1383"/>
      <c r="DQ93" s="1384"/>
      <c r="DR93" s="372"/>
      <c r="DS93" s="372"/>
      <c r="DT93" s="372"/>
      <c r="DU93" s="372"/>
      <c r="DV93" s="372"/>
      <c r="DW93" s="372"/>
      <c r="DX93" s="372"/>
      <c r="DY93" s="372"/>
      <c r="DZ93" s="1382"/>
      <c r="EA93" s="1383"/>
      <c r="EB93" s="1383"/>
      <c r="EC93" s="1384"/>
      <c r="ED93" s="372"/>
      <c r="EE93" s="372"/>
      <c r="EF93" s="372"/>
      <c r="EG93" s="372"/>
      <c r="EH93" s="372"/>
      <c r="EI93" s="372"/>
      <c r="EJ93" s="372"/>
      <c r="EK93" s="372"/>
      <c r="EL93" s="372"/>
      <c r="EM93" s="372"/>
      <c r="EN93" s="372"/>
      <c r="EO93" s="372"/>
      <c r="EP93" s="372"/>
      <c r="EQ93" s="375"/>
      <c r="ER93" s="372"/>
      <c r="ES93" s="364" t="s">
        <v>71</v>
      </c>
      <c r="ET93" s="372"/>
      <c r="EU93" s="481" t="str">
        <f t="shared" si="90"/>
        <v/>
      </c>
      <c r="EV93" s="1357"/>
      <c r="EW93" s="1359"/>
      <c r="EX93" s="1357"/>
      <c r="EY93" s="1359"/>
      <c r="EZ93" s="1357"/>
      <c r="FA93" s="1359"/>
      <c r="FB93" s="1357"/>
      <c r="FC93" s="1359"/>
      <c r="FD93" s="364" t="s">
        <v>71</v>
      </c>
      <c r="FE93" s="372"/>
      <c r="FF93" s="481" t="str">
        <f t="shared" si="91"/>
        <v/>
      </c>
      <c r="FG93" s="1357"/>
      <c r="FH93" s="1359"/>
      <c r="FI93" s="1357"/>
      <c r="FJ93" s="1359"/>
      <c r="FK93" s="1357"/>
      <c r="FL93" s="1359"/>
      <c r="FM93" s="1357"/>
      <c r="FN93" s="1359"/>
      <c r="FO93" s="364" t="s">
        <v>71</v>
      </c>
      <c r="FP93" s="372"/>
      <c r="FQ93" s="481" t="str">
        <f t="shared" si="92"/>
        <v/>
      </c>
      <c r="FR93" s="1357"/>
      <c r="FS93" s="1359"/>
      <c r="FT93" s="1357"/>
      <c r="FU93" s="1359"/>
      <c r="FV93" s="1357"/>
      <c r="FW93" s="1359"/>
      <c r="FX93" s="1357"/>
      <c r="FY93" s="1359"/>
      <c r="FZ93" s="364" t="s">
        <v>71</v>
      </c>
      <c r="GA93" s="372"/>
      <c r="GB93" s="481" t="str">
        <f t="shared" si="93"/>
        <v/>
      </c>
      <c r="GC93" s="1357"/>
      <c r="GD93" s="1359"/>
      <c r="GE93" s="1357"/>
      <c r="GF93" s="1359"/>
      <c r="GG93" s="1357"/>
      <c r="GH93" s="1359"/>
      <c r="GI93" s="1357"/>
      <c r="GJ93" s="1359"/>
      <c r="GU93" s="374" t="str">
        <f t="shared" si="96"/>
        <v/>
      </c>
      <c r="GV93" s="386" t="str">
        <f t="shared" si="99"/>
        <v/>
      </c>
      <c r="GW93" s="377" t="str">
        <f t="shared" si="56"/>
        <v/>
      </c>
      <c r="GX93" s="378" t="str">
        <f t="shared" si="100"/>
        <v/>
      </c>
      <c r="GY93" s="379" t="str">
        <f t="shared" si="97"/>
        <v/>
      </c>
      <c r="GZ93" s="380">
        <v>1</v>
      </c>
      <c r="HA93" s="376" t="str">
        <f t="shared" si="98"/>
        <v/>
      </c>
      <c r="HB93" s="380" t="str">
        <f t="shared" si="94"/>
        <v/>
      </c>
      <c r="HC93" s="381" t="str">
        <f t="shared" si="95"/>
        <v/>
      </c>
      <c r="HD93" s="383" t="str">
        <f t="shared" si="60"/>
        <v/>
      </c>
      <c r="HE93" s="381" t="str">
        <f t="shared" si="61"/>
        <v/>
      </c>
      <c r="HF93" s="380" t="str">
        <f t="shared" si="62"/>
        <v/>
      </c>
      <c r="HG93" s="576" t="str">
        <f>IF($B93="","",_xlfn.XLOOKUP($B93,光・視環境!$S$2:$S$113,光・視環境!$Y$2:$Y$113,,0,1))</f>
        <v/>
      </c>
      <c r="HH93" s="362" t="str">
        <f t="shared" si="63"/>
        <v/>
      </c>
      <c r="HI93" s="384" t="str">
        <f t="shared" si="64"/>
        <v/>
      </c>
      <c r="HJ93" s="384" t="str">
        <f t="shared" si="65"/>
        <v/>
      </c>
      <c r="HK93" s="384" t="str">
        <f t="shared" si="66"/>
        <v/>
      </c>
      <c r="HL93" s="384" t="str">
        <f t="shared" si="67"/>
        <v/>
      </c>
      <c r="HM93" s="384" t="str">
        <f t="shared" si="68"/>
        <v/>
      </c>
      <c r="HN93" s="384" t="str">
        <f t="shared" si="69"/>
        <v/>
      </c>
      <c r="HO93" s="384" t="str">
        <f t="shared" si="70"/>
        <v/>
      </c>
      <c r="HP93" s="384" t="str">
        <f t="shared" si="71"/>
        <v/>
      </c>
      <c r="HQ93" s="384" t="str">
        <f t="shared" si="72"/>
        <v/>
      </c>
      <c r="HR93" s="384" t="str">
        <f t="shared" si="73"/>
        <v/>
      </c>
      <c r="HS93" s="384" t="str">
        <f t="shared" si="74"/>
        <v/>
      </c>
      <c r="HT93" s="384" t="str">
        <f t="shared" si="75"/>
        <v/>
      </c>
      <c r="HU93" s="352" t="str">
        <f t="shared" si="76"/>
        <v/>
      </c>
      <c r="HV93" s="384" t="str">
        <f t="shared" si="77"/>
        <v/>
      </c>
      <c r="HW93" s="384" t="str">
        <f t="shared" si="78"/>
        <v/>
      </c>
      <c r="HX93" s="384" t="str">
        <f t="shared" si="79"/>
        <v/>
      </c>
      <c r="HY93" s="384" t="str">
        <f t="shared" si="80"/>
        <v/>
      </c>
      <c r="HZ93" s="352" t="str">
        <f t="shared" si="81"/>
        <v/>
      </c>
      <c r="IA93" s="365" t="str">
        <f t="shared" si="82"/>
        <v/>
      </c>
      <c r="IB93" s="386" t="str">
        <f t="shared" si="83"/>
        <v/>
      </c>
      <c r="IC93" s="380" t="str">
        <f t="shared" si="84"/>
        <v/>
      </c>
      <c r="ID93" s="387" t="str">
        <f t="shared" si="85"/>
        <v/>
      </c>
      <c r="IE93" s="378" t="str">
        <f t="shared" si="86"/>
        <v/>
      </c>
      <c r="IF93" s="381" t="str">
        <f t="shared" si="87"/>
        <v/>
      </c>
      <c r="IG93" s="381" t="str">
        <f t="shared" si="88"/>
        <v/>
      </c>
      <c r="IH93" s="388" t="str">
        <f t="shared" si="89"/>
        <v/>
      </c>
    </row>
    <row r="94" spans="1:242" ht="23.1" customHeight="1">
      <c r="A94" s="351">
        <f t="shared" si="0"/>
        <v>60</v>
      </c>
      <c r="B94" s="1362"/>
      <c r="C94" s="1363"/>
      <c r="D94" s="1364" t="str">
        <f t="shared" si="58"/>
        <v/>
      </c>
      <c r="E94" s="1365"/>
      <c r="F94" s="1362"/>
      <c r="G94" s="1363"/>
      <c r="H94" s="1362"/>
      <c r="I94" s="1363"/>
      <c r="J94" s="1366"/>
      <c r="K94" s="1367"/>
      <c r="L94" s="1367"/>
      <c r="M94" s="1367"/>
      <c r="N94" s="1367"/>
      <c r="O94" s="1367"/>
      <c r="P94" s="1368" t="str">
        <f t="shared" si="59"/>
        <v/>
      </c>
      <c r="Q94" s="1368"/>
      <c r="R94" s="352"/>
      <c r="S94" s="352"/>
      <c r="T94" s="352"/>
      <c r="U94" s="352"/>
      <c r="V94" s="1369"/>
      <c r="W94" s="1369"/>
      <c r="X94" s="1370"/>
      <c r="Y94" s="375"/>
      <c r="Z94" s="372"/>
      <c r="AA94" s="363" t="s">
        <v>71</v>
      </c>
      <c r="AB94" s="1371"/>
      <c r="AC94" s="1372"/>
      <c r="AD94" s="1372"/>
      <c r="AE94" s="1372"/>
      <c r="AF94" s="1373"/>
      <c r="AG94" s="1371"/>
      <c r="AH94" s="1372"/>
      <c r="AI94" s="1373"/>
      <c r="AJ94" s="363"/>
      <c r="AK94" s="363" t="s">
        <v>71</v>
      </c>
      <c r="AL94" s="363" t="s">
        <v>71</v>
      </c>
      <c r="AM94" s="363" t="s">
        <v>71</v>
      </c>
      <c r="AN94" s="363" t="s">
        <v>71</v>
      </c>
      <c r="AO94" s="1374"/>
      <c r="AP94" s="1374"/>
      <c r="AQ94" s="363"/>
      <c r="AR94" s="1374"/>
      <c r="AS94" s="1374"/>
      <c r="AT94" s="385"/>
      <c r="AU94" s="364"/>
      <c r="AV94" s="363" t="s">
        <v>71</v>
      </c>
      <c r="AW94" s="363"/>
      <c r="AX94" s="480" t="str">
        <f t="shared" si="101"/>
        <v/>
      </c>
      <c r="AY94" s="1375" t="str">
        <f>IF('躯体天井高(住戸別)'!M65="","",'躯体天井高(住戸別)'!M65)</f>
        <v/>
      </c>
      <c r="AZ94" s="1376"/>
      <c r="BA94" s="1377" t="str">
        <f>IF('躯体天井高(住戸別)'!U135="","",'躯体天井高(住戸別)'!U135)</f>
        <v/>
      </c>
      <c r="BB94" s="1378"/>
      <c r="BC94" s="1379"/>
      <c r="BD94" s="1380" t="str">
        <f>IF('躯体天井高(住戸別)'!T135="","",'躯体天井高(住戸別)'!T135)</f>
        <v/>
      </c>
      <c r="BE94" s="1381"/>
      <c r="BF94" s="363"/>
      <c r="BG94" s="480" t="str">
        <f>IF('躯体天井高(住戸別)'!Y65="","",'躯体天井高(住戸別)'!Y65)</f>
        <v/>
      </c>
      <c r="BH94" s="1375" t="str">
        <f>IF('躯体天井高(住戸別)'!AG65="","",'躯体天井高(住戸別)'!AG65)</f>
        <v/>
      </c>
      <c r="BI94" s="1376"/>
      <c r="BJ94" s="1377" t="str">
        <f>IF('躯体天井高(住戸別)'!AO65="","",'躯体天井高(住戸別)'!AO65)</f>
        <v/>
      </c>
      <c r="BK94" s="1378"/>
      <c r="BL94" s="1379"/>
      <c r="BM94" s="1380" t="str">
        <f>IF('躯体天井高(住戸別)'!AN65="","",'躯体天井高(住戸別)'!AN65)</f>
        <v/>
      </c>
      <c r="BN94" s="1381"/>
      <c r="BO94" s="1380" t="str" cm="1">
        <f t="array" ref="BO94">IF(AY94="","",_xlfn.IFS(AND('躯体天井高(住戸別)'!V135="□",'躯体天井高(住戸別)'!W135="□"),"なし",AND('躯体天井高(住戸別)'!W135="■",'躯体天井高(住戸別)'!V135="□"),"柱",AND('躯体天井高(住戸別)'!V135="■",'躯体天井高(住戸別)'!W135="□"),"壁",AND('躯体天井高(住戸別)'!V135="■",'躯体天井高(住戸別)'!W135="■"),"壁柱"))</f>
        <v/>
      </c>
      <c r="BP94" s="1385"/>
      <c r="BQ94" s="1350"/>
      <c r="BR94" s="1351"/>
      <c r="BS94" s="1351"/>
      <c r="BT94" s="1351"/>
      <c r="BU94" s="397"/>
      <c r="BV94" s="398"/>
      <c r="BW94" s="382"/>
      <c r="BX94" s="363"/>
      <c r="BY94" s="1352"/>
      <c r="BZ94" s="1353"/>
      <c r="CA94" s="1352"/>
      <c r="CB94" s="1353"/>
      <c r="CC94" s="382"/>
      <c r="CD94" s="363"/>
      <c r="CE94" s="1354"/>
      <c r="CF94" s="1355"/>
      <c r="CG94" s="1356"/>
      <c r="CH94" s="1361"/>
      <c r="CI94" s="1360"/>
      <c r="CJ94" s="1355"/>
      <c r="CK94" s="1360"/>
      <c r="CL94" s="363" t="s">
        <v>71</v>
      </c>
      <c r="CM94" s="363" t="s">
        <v>71</v>
      </c>
      <c r="CN94" s="363" t="s">
        <v>71</v>
      </c>
      <c r="CO94" s="363"/>
      <c r="CP94" s="363"/>
      <c r="CQ94" s="363" t="s">
        <v>71</v>
      </c>
      <c r="CR94" s="363" t="s">
        <v>71</v>
      </c>
      <c r="CS94" s="1357"/>
      <c r="CT94" s="1358"/>
      <c r="CU94" s="1359"/>
      <c r="CV94" s="363" t="s">
        <v>71</v>
      </c>
      <c r="CW94" s="363" t="s">
        <v>71</v>
      </c>
      <c r="CX94" s="363" t="s">
        <v>71</v>
      </c>
      <c r="CY94" s="363" t="s">
        <v>71</v>
      </c>
      <c r="CZ94" s="363" t="s">
        <v>71</v>
      </c>
      <c r="DA94" s="363" t="s">
        <v>71</v>
      </c>
      <c r="DB94" s="363" t="s">
        <v>71</v>
      </c>
      <c r="DC94" s="363" t="s">
        <v>71</v>
      </c>
      <c r="DD94" s="363" t="s">
        <v>71</v>
      </c>
      <c r="DE94" s="363" t="s">
        <v>71</v>
      </c>
      <c r="DF94" s="363" t="s">
        <v>71</v>
      </c>
      <c r="DG94" s="363" t="s">
        <v>71</v>
      </c>
      <c r="DH94" s="575" t="str">
        <f>IF($B94="","",_xlfn.XLOOKUP($B94,光・視環境!$S$2:$S$113,光・視環境!$Y$2:$Y$113,"",0,1))</f>
        <v/>
      </c>
      <c r="DI94" s="576" t="str">
        <f>IF($B94="","",_xlfn.XLOOKUP($B94,光・視環境!$S$2:$S$113,光・視環境!$T$2:$T$113,"",0,1))</f>
        <v/>
      </c>
      <c r="DJ94" s="576" t="str">
        <f>IF($B94="","",_xlfn.XLOOKUP($B94,光・視環境!$S$2:$S$113,光・視環境!$U$2:$U$113,"",0,1))</f>
        <v/>
      </c>
      <c r="DK94" s="576" t="str">
        <f>IF($B94="","",_xlfn.XLOOKUP($B94,光・視環境!$S$2:$S$113,光・視環境!$V$2:$V$113,"",0,1))</f>
        <v/>
      </c>
      <c r="DL94" s="576" t="str">
        <f>IF($B94="","",_xlfn.XLOOKUP($B94,光・視環境!$S$2:$S$113,光・視環境!$W$2:$W$113,"",0,1))</f>
        <v/>
      </c>
      <c r="DM94" s="577" t="str">
        <f>IF($B94="","",_xlfn.XLOOKUP($B94,光・視環境!$S$2:$S$113,光・視環境!$X$2:$X$113,"",0,1))</f>
        <v/>
      </c>
      <c r="DN94" s="1382"/>
      <c r="DO94" s="1383"/>
      <c r="DP94" s="1383"/>
      <c r="DQ94" s="1384"/>
      <c r="DR94" s="372"/>
      <c r="DS94" s="372"/>
      <c r="DT94" s="372"/>
      <c r="DU94" s="372"/>
      <c r="DV94" s="372"/>
      <c r="DW94" s="372"/>
      <c r="DX94" s="372"/>
      <c r="DY94" s="372"/>
      <c r="DZ94" s="1382"/>
      <c r="EA94" s="1383"/>
      <c r="EB94" s="1383"/>
      <c r="EC94" s="1384"/>
      <c r="ED94" s="372"/>
      <c r="EE94" s="372"/>
      <c r="EF94" s="372"/>
      <c r="EG94" s="372"/>
      <c r="EH94" s="372"/>
      <c r="EI94" s="372"/>
      <c r="EJ94" s="372"/>
      <c r="EK94" s="372"/>
      <c r="EL94" s="372"/>
      <c r="EM94" s="372"/>
      <c r="EN94" s="372"/>
      <c r="EO94" s="372"/>
      <c r="EP94" s="372"/>
      <c r="EQ94" s="375"/>
      <c r="ER94" s="372"/>
      <c r="ES94" s="364" t="s">
        <v>71</v>
      </c>
      <c r="ET94" s="372"/>
      <c r="EU94" s="481" t="str">
        <f t="shared" si="90"/>
        <v/>
      </c>
      <c r="EV94" s="1357"/>
      <c r="EW94" s="1359"/>
      <c r="EX94" s="1357"/>
      <c r="EY94" s="1359"/>
      <c r="EZ94" s="1357"/>
      <c r="FA94" s="1359"/>
      <c r="FB94" s="1357"/>
      <c r="FC94" s="1359"/>
      <c r="FD94" s="364" t="s">
        <v>71</v>
      </c>
      <c r="FE94" s="372"/>
      <c r="FF94" s="481" t="str">
        <f t="shared" si="91"/>
        <v/>
      </c>
      <c r="FG94" s="1357"/>
      <c r="FH94" s="1359"/>
      <c r="FI94" s="1357"/>
      <c r="FJ94" s="1359"/>
      <c r="FK94" s="1357"/>
      <c r="FL94" s="1359"/>
      <c r="FM94" s="1357"/>
      <c r="FN94" s="1359"/>
      <c r="FO94" s="364" t="s">
        <v>71</v>
      </c>
      <c r="FP94" s="372"/>
      <c r="FQ94" s="481" t="str">
        <f t="shared" si="92"/>
        <v/>
      </c>
      <c r="FR94" s="1357"/>
      <c r="FS94" s="1359"/>
      <c r="FT94" s="1357"/>
      <c r="FU94" s="1359"/>
      <c r="FV94" s="1357"/>
      <c r="FW94" s="1359"/>
      <c r="FX94" s="1357"/>
      <c r="FY94" s="1359"/>
      <c r="FZ94" s="364" t="s">
        <v>71</v>
      </c>
      <c r="GA94" s="372"/>
      <c r="GB94" s="481" t="str">
        <f t="shared" si="93"/>
        <v/>
      </c>
      <c r="GC94" s="1357"/>
      <c r="GD94" s="1359"/>
      <c r="GE94" s="1357"/>
      <c r="GF94" s="1359"/>
      <c r="GG94" s="1357"/>
      <c r="GH94" s="1359"/>
      <c r="GI94" s="1357"/>
      <c r="GJ94" s="1359"/>
      <c r="GU94" s="374" t="str">
        <f t="shared" si="96"/>
        <v/>
      </c>
      <c r="GV94" s="386" t="str">
        <f t="shared" si="99"/>
        <v/>
      </c>
      <c r="GW94" s="377" t="str">
        <f t="shared" ref="GW94:GW125" si="102">IF(OR(AA94="○",AB94&lt;&gt;"",AG94&lt;&gt;"",AJ94&lt;&gt;""),1,"")</f>
        <v/>
      </c>
      <c r="GX94" s="378" t="str">
        <f t="shared" si="100"/>
        <v/>
      </c>
      <c r="GY94" s="379" t="str">
        <f t="shared" si="97"/>
        <v/>
      </c>
      <c r="GZ94" s="380">
        <v>1</v>
      </c>
      <c r="HA94" s="376" t="str">
        <f t="shared" si="98"/>
        <v/>
      </c>
      <c r="HB94" s="380" t="str">
        <f t="shared" si="94"/>
        <v/>
      </c>
      <c r="HC94" s="381" t="str">
        <f t="shared" si="95"/>
        <v/>
      </c>
      <c r="HD94" s="383" t="str">
        <f t="shared" si="60"/>
        <v/>
      </c>
      <c r="HE94" s="381" t="str">
        <f t="shared" si="61"/>
        <v/>
      </c>
      <c r="HF94" s="380" t="str">
        <f t="shared" si="62"/>
        <v/>
      </c>
      <c r="HG94" s="576" t="str">
        <f>IF($B94="","",_xlfn.XLOOKUP($B94,光・視環境!$S$2:$S$113,光・視環境!$Y$2:$Y$113,,0,1))</f>
        <v/>
      </c>
      <c r="HH94" s="362" t="str">
        <f t="shared" si="63"/>
        <v/>
      </c>
      <c r="HI94" s="384" t="str">
        <f t="shared" si="64"/>
        <v/>
      </c>
      <c r="HJ94" s="384" t="str">
        <f t="shared" si="65"/>
        <v/>
      </c>
      <c r="HK94" s="384" t="str">
        <f t="shared" si="66"/>
        <v/>
      </c>
      <c r="HL94" s="384" t="str">
        <f t="shared" si="67"/>
        <v/>
      </c>
      <c r="HM94" s="384" t="str">
        <f t="shared" si="68"/>
        <v/>
      </c>
      <c r="HN94" s="384" t="str">
        <f t="shared" si="69"/>
        <v/>
      </c>
      <c r="HO94" s="384" t="str">
        <f t="shared" si="70"/>
        <v/>
      </c>
      <c r="HP94" s="384" t="str">
        <f t="shared" si="71"/>
        <v/>
      </c>
      <c r="HQ94" s="384" t="str">
        <f t="shared" si="72"/>
        <v/>
      </c>
      <c r="HR94" s="384" t="str">
        <f t="shared" si="73"/>
        <v/>
      </c>
      <c r="HS94" s="384" t="str">
        <f t="shared" si="74"/>
        <v/>
      </c>
      <c r="HT94" s="384" t="str">
        <f t="shared" si="75"/>
        <v/>
      </c>
      <c r="HU94" s="352" t="str">
        <f t="shared" si="76"/>
        <v/>
      </c>
      <c r="HV94" s="384" t="str">
        <f t="shared" si="77"/>
        <v/>
      </c>
      <c r="HW94" s="384" t="str">
        <f t="shared" si="78"/>
        <v/>
      </c>
      <c r="HX94" s="384" t="str">
        <f t="shared" si="79"/>
        <v/>
      </c>
      <c r="HY94" s="384" t="str">
        <f t="shared" si="80"/>
        <v/>
      </c>
      <c r="HZ94" s="352" t="str">
        <f t="shared" si="81"/>
        <v/>
      </c>
      <c r="IA94" s="365" t="str">
        <f t="shared" si="82"/>
        <v/>
      </c>
      <c r="IB94" s="386" t="str">
        <f t="shared" si="83"/>
        <v/>
      </c>
      <c r="IC94" s="380" t="str">
        <f t="shared" si="84"/>
        <v/>
      </c>
      <c r="ID94" s="387" t="str">
        <f t="shared" si="85"/>
        <v/>
      </c>
      <c r="IE94" s="378" t="str">
        <f t="shared" si="86"/>
        <v/>
      </c>
      <c r="IF94" s="381" t="str">
        <f t="shared" si="87"/>
        <v/>
      </c>
      <c r="IG94" s="381" t="str">
        <f t="shared" si="88"/>
        <v/>
      </c>
      <c r="IH94" s="388" t="str">
        <f t="shared" si="89"/>
        <v/>
      </c>
    </row>
    <row r="95" spans="1:242" ht="23.1" customHeight="1">
      <c r="A95" s="351">
        <f t="shared" si="0"/>
        <v>61</v>
      </c>
      <c r="B95" s="1362"/>
      <c r="C95" s="1363"/>
      <c r="D95" s="1364" t="str">
        <f t="shared" si="58"/>
        <v/>
      </c>
      <c r="E95" s="1365"/>
      <c r="F95" s="1362"/>
      <c r="G95" s="1363"/>
      <c r="H95" s="1362"/>
      <c r="I95" s="1363"/>
      <c r="J95" s="1366"/>
      <c r="K95" s="1367"/>
      <c r="L95" s="1367"/>
      <c r="M95" s="1367"/>
      <c r="N95" s="1367"/>
      <c r="O95" s="1367"/>
      <c r="P95" s="1368" t="str">
        <f t="shared" si="59"/>
        <v/>
      </c>
      <c r="Q95" s="1368"/>
      <c r="R95" s="352"/>
      <c r="S95" s="352"/>
      <c r="T95" s="352"/>
      <c r="U95" s="352"/>
      <c r="V95" s="1369"/>
      <c r="W95" s="1369"/>
      <c r="X95" s="1370"/>
      <c r="Y95" s="375"/>
      <c r="Z95" s="372"/>
      <c r="AA95" s="363" t="s">
        <v>71</v>
      </c>
      <c r="AB95" s="1371"/>
      <c r="AC95" s="1372"/>
      <c r="AD95" s="1372"/>
      <c r="AE95" s="1372"/>
      <c r="AF95" s="1373"/>
      <c r="AG95" s="1371"/>
      <c r="AH95" s="1372"/>
      <c r="AI95" s="1373"/>
      <c r="AJ95" s="363"/>
      <c r="AK95" s="363" t="s">
        <v>71</v>
      </c>
      <c r="AL95" s="363" t="s">
        <v>71</v>
      </c>
      <c r="AM95" s="363" t="s">
        <v>71</v>
      </c>
      <c r="AN95" s="363" t="s">
        <v>71</v>
      </c>
      <c r="AO95" s="1374"/>
      <c r="AP95" s="1374"/>
      <c r="AQ95" s="363"/>
      <c r="AR95" s="1374"/>
      <c r="AS95" s="1374"/>
      <c r="AT95" s="385"/>
      <c r="AU95" s="364"/>
      <c r="AV95" s="363" t="s">
        <v>71</v>
      </c>
      <c r="AW95" s="363"/>
      <c r="AX95" s="480" t="str">
        <f t="shared" si="101"/>
        <v/>
      </c>
      <c r="AY95" s="1375" t="str">
        <f>IF('躯体天井高(住戸別)'!M66="","",'躯体天井高(住戸別)'!M66)</f>
        <v/>
      </c>
      <c r="AZ95" s="1376"/>
      <c r="BA95" s="1377" t="str">
        <f>IF('躯体天井高(住戸別)'!U136="","",'躯体天井高(住戸別)'!U136)</f>
        <v/>
      </c>
      <c r="BB95" s="1378"/>
      <c r="BC95" s="1379"/>
      <c r="BD95" s="1380" t="str">
        <f>IF('躯体天井高(住戸別)'!T136="","",'躯体天井高(住戸別)'!T136)</f>
        <v/>
      </c>
      <c r="BE95" s="1381"/>
      <c r="BF95" s="363"/>
      <c r="BG95" s="480" t="str">
        <f>IF('躯体天井高(住戸別)'!Y66="","",'躯体天井高(住戸別)'!Y66)</f>
        <v/>
      </c>
      <c r="BH95" s="1375" t="str">
        <f>IF('躯体天井高(住戸別)'!AG66="","",'躯体天井高(住戸別)'!AG66)</f>
        <v/>
      </c>
      <c r="BI95" s="1376"/>
      <c r="BJ95" s="1377" t="str">
        <f>IF('躯体天井高(住戸別)'!AO66="","",'躯体天井高(住戸別)'!AO66)</f>
        <v/>
      </c>
      <c r="BK95" s="1378"/>
      <c r="BL95" s="1379"/>
      <c r="BM95" s="1380" t="str">
        <f>IF('躯体天井高(住戸別)'!AN66="","",'躯体天井高(住戸別)'!AN66)</f>
        <v/>
      </c>
      <c r="BN95" s="1381"/>
      <c r="BO95" s="1380" t="str" cm="1">
        <f t="array" ref="BO95">IF(AY95="","",_xlfn.IFS(AND('躯体天井高(住戸別)'!V136="□",'躯体天井高(住戸別)'!W136="□"),"なし",AND('躯体天井高(住戸別)'!W136="■",'躯体天井高(住戸別)'!V136="□"),"柱",AND('躯体天井高(住戸別)'!V136="■",'躯体天井高(住戸別)'!W136="□"),"壁",AND('躯体天井高(住戸別)'!V136="■",'躯体天井高(住戸別)'!W136="■"),"壁柱"))</f>
        <v/>
      </c>
      <c r="BP95" s="1385"/>
      <c r="BQ95" s="1350"/>
      <c r="BR95" s="1351"/>
      <c r="BS95" s="1351"/>
      <c r="BT95" s="1351"/>
      <c r="BU95" s="397"/>
      <c r="BV95" s="398"/>
      <c r="BW95" s="382"/>
      <c r="BX95" s="363"/>
      <c r="BY95" s="1352"/>
      <c r="BZ95" s="1353"/>
      <c r="CA95" s="1352"/>
      <c r="CB95" s="1353"/>
      <c r="CC95" s="382"/>
      <c r="CD95" s="363"/>
      <c r="CE95" s="1354"/>
      <c r="CF95" s="1355"/>
      <c r="CG95" s="1356"/>
      <c r="CH95" s="1361"/>
      <c r="CI95" s="1360"/>
      <c r="CJ95" s="1355"/>
      <c r="CK95" s="1360"/>
      <c r="CL95" s="363" t="s">
        <v>71</v>
      </c>
      <c r="CM95" s="363" t="s">
        <v>71</v>
      </c>
      <c r="CN95" s="363" t="s">
        <v>71</v>
      </c>
      <c r="CO95" s="363"/>
      <c r="CP95" s="363"/>
      <c r="CQ95" s="363" t="s">
        <v>71</v>
      </c>
      <c r="CR95" s="363" t="s">
        <v>71</v>
      </c>
      <c r="CS95" s="1357"/>
      <c r="CT95" s="1358"/>
      <c r="CU95" s="1359"/>
      <c r="CV95" s="363" t="s">
        <v>71</v>
      </c>
      <c r="CW95" s="363" t="s">
        <v>71</v>
      </c>
      <c r="CX95" s="363" t="s">
        <v>71</v>
      </c>
      <c r="CY95" s="363" t="s">
        <v>71</v>
      </c>
      <c r="CZ95" s="363" t="s">
        <v>71</v>
      </c>
      <c r="DA95" s="363" t="s">
        <v>71</v>
      </c>
      <c r="DB95" s="363" t="s">
        <v>71</v>
      </c>
      <c r="DC95" s="363" t="s">
        <v>71</v>
      </c>
      <c r="DD95" s="363" t="s">
        <v>71</v>
      </c>
      <c r="DE95" s="363" t="s">
        <v>71</v>
      </c>
      <c r="DF95" s="363" t="s">
        <v>71</v>
      </c>
      <c r="DG95" s="363" t="s">
        <v>71</v>
      </c>
      <c r="DH95" s="575" t="str">
        <f>IF($B95="","",_xlfn.XLOOKUP($B95,光・視環境!$S$2:$S$113,光・視環境!$Y$2:$Y$113,"",0,1))</f>
        <v/>
      </c>
      <c r="DI95" s="576" t="str">
        <f>IF($B95="","",_xlfn.XLOOKUP($B95,光・視環境!$S$2:$S$113,光・視環境!$T$2:$T$113,"",0,1))</f>
        <v/>
      </c>
      <c r="DJ95" s="576" t="str">
        <f>IF($B95="","",_xlfn.XLOOKUP($B95,光・視環境!$S$2:$S$113,光・視環境!$U$2:$U$113,"",0,1))</f>
        <v/>
      </c>
      <c r="DK95" s="576" t="str">
        <f>IF($B95="","",_xlfn.XLOOKUP($B95,光・視環境!$S$2:$S$113,光・視環境!$V$2:$V$113,"",0,1))</f>
        <v/>
      </c>
      <c r="DL95" s="576" t="str">
        <f>IF($B95="","",_xlfn.XLOOKUP($B95,光・視環境!$S$2:$S$113,光・視環境!$W$2:$W$113,"",0,1))</f>
        <v/>
      </c>
      <c r="DM95" s="577" t="str">
        <f>IF($B95="","",_xlfn.XLOOKUP($B95,光・視環境!$S$2:$S$113,光・視環境!$X$2:$X$113,"",0,1))</f>
        <v/>
      </c>
      <c r="DN95" s="1382"/>
      <c r="DO95" s="1383"/>
      <c r="DP95" s="1383"/>
      <c r="DQ95" s="1384"/>
      <c r="DR95" s="372"/>
      <c r="DS95" s="372"/>
      <c r="DT95" s="372"/>
      <c r="DU95" s="372"/>
      <c r="DV95" s="372"/>
      <c r="DW95" s="372"/>
      <c r="DX95" s="372"/>
      <c r="DY95" s="372"/>
      <c r="DZ95" s="1382"/>
      <c r="EA95" s="1383"/>
      <c r="EB95" s="1383"/>
      <c r="EC95" s="1384"/>
      <c r="ED95" s="372"/>
      <c r="EE95" s="372"/>
      <c r="EF95" s="372"/>
      <c r="EG95" s="372"/>
      <c r="EH95" s="372"/>
      <c r="EI95" s="372"/>
      <c r="EJ95" s="372"/>
      <c r="EK95" s="372"/>
      <c r="EL95" s="372"/>
      <c r="EM95" s="372"/>
      <c r="EN95" s="372"/>
      <c r="EO95" s="372"/>
      <c r="EP95" s="372"/>
      <c r="EQ95" s="375"/>
      <c r="ER95" s="372"/>
      <c r="ES95" s="364" t="s">
        <v>71</v>
      </c>
      <c r="ET95" s="372"/>
      <c r="EU95" s="481" t="str">
        <f t="shared" si="90"/>
        <v/>
      </c>
      <c r="EV95" s="1357"/>
      <c r="EW95" s="1359"/>
      <c r="EX95" s="1357"/>
      <c r="EY95" s="1359"/>
      <c r="EZ95" s="1357"/>
      <c r="FA95" s="1359"/>
      <c r="FB95" s="1357"/>
      <c r="FC95" s="1359"/>
      <c r="FD95" s="364" t="s">
        <v>71</v>
      </c>
      <c r="FE95" s="372"/>
      <c r="FF95" s="481" t="str">
        <f t="shared" si="91"/>
        <v/>
      </c>
      <c r="FG95" s="1357"/>
      <c r="FH95" s="1359"/>
      <c r="FI95" s="1357"/>
      <c r="FJ95" s="1359"/>
      <c r="FK95" s="1357"/>
      <c r="FL95" s="1359"/>
      <c r="FM95" s="1357"/>
      <c r="FN95" s="1359"/>
      <c r="FO95" s="364" t="s">
        <v>71</v>
      </c>
      <c r="FP95" s="372"/>
      <c r="FQ95" s="481" t="str">
        <f t="shared" si="92"/>
        <v/>
      </c>
      <c r="FR95" s="1357"/>
      <c r="FS95" s="1359"/>
      <c r="FT95" s="1357"/>
      <c r="FU95" s="1359"/>
      <c r="FV95" s="1357"/>
      <c r="FW95" s="1359"/>
      <c r="FX95" s="1357"/>
      <c r="FY95" s="1359"/>
      <c r="FZ95" s="364" t="s">
        <v>71</v>
      </c>
      <c r="GA95" s="372"/>
      <c r="GB95" s="481" t="str">
        <f t="shared" si="93"/>
        <v/>
      </c>
      <c r="GC95" s="1357"/>
      <c r="GD95" s="1359"/>
      <c r="GE95" s="1357"/>
      <c r="GF95" s="1359"/>
      <c r="GG95" s="1357"/>
      <c r="GH95" s="1359"/>
      <c r="GI95" s="1357"/>
      <c r="GJ95" s="1359"/>
      <c r="GU95" s="374" t="str">
        <f t="shared" si="96"/>
        <v/>
      </c>
      <c r="GV95" s="386" t="str">
        <f t="shared" si="99"/>
        <v/>
      </c>
      <c r="GW95" s="377" t="str">
        <f t="shared" si="102"/>
        <v/>
      </c>
      <c r="GX95" s="378" t="str">
        <f t="shared" si="100"/>
        <v/>
      </c>
      <c r="GY95" s="379" t="str">
        <f t="shared" si="97"/>
        <v/>
      </c>
      <c r="GZ95" s="380">
        <v>1</v>
      </c>
      <c r="HA95" s="376" t="str">
        <f t="shared" si="98"/>
        <v/>
      </c>
      <c r="HB95" s="380" t="str">
        <f t="shared" si="94"/>
        <v/>
      </c>
      <c r="HC95" s="381" t="str">
        <f t="shared" si="95"/>
        <v/>
      </c>
      <c r="HD95" s="383" t="str">
        <f t="shared" si="60"/>
        <v/>
      </c>
      <c r="HE95" s="381" t="str">
        <f t="shared" si="61"/>
        <v/>
      </c>
      <c r="HF95" s="380" t="str">
        <f t="shared" si="62"/>
        <v/>
      </c>
      <c r="HG95" s="576" t="str">
        <f>IF($B95="","",_xlfn.XLOOKUP($B95,光・視環境!$S$2:$S$113,光・視環境!$Y$2:$Y$113,,0,1))</f>
        <v/>
      </c>
      <c r="HH95" s="362" t="str">
        <f t="shared" si="63"/>
        <v/>
      </c>
      <c r="HI95" s="384" t="str">
        <f t="shared" si="64"/>
        <v/>
      </c>
      <c r="HJ95" s="384" t="str">
        <f t="shared" si="65"/>
        <v/>
      </c>
      <c r="HK95" s="384" t="str">
        <f t="shared" si="66"/>
        <v/>
      </c>
      <c r="HL95" s="384" t="str">
        <f t="shared" si="67"/>
        <v/>
      </c>
      <c r="HM95" s="384" t="str">
        <f t="shared" si="68"/>
        <v/>
      </c>
      <c r="HN95" s="384" t="str">
        <f t="shared" si="69"/>
        <v/>
      </c>
      <c r="HO95" s="384" t="str">
        <f t="shared" si="70"/>
        <v/>
      </c>
      <c r="HP95" s="384" t="str">
        <f t="shared" si="71"/>
        <v/>
      </c>
      <c r="HQ95" s="384" t="str">
        <f t="shared" si="72"/>
        <v/>
      </c>
      <c r="HR95" s="384" t="str">
        <f t="shared" si="73"/>
        <v/>
      </c>
      <c r="HS95" s="384" t="str">
        <f t="shared" si="74"/>
        <v/>
      </c>
      <c r="HT95" s="384" t="str">
        <f t="shared" si="75"/>
        <v/>
      </c>
      <c r="HU95" s="352" t="str">
        <f t="shared" si="76"/>
        <v/>
      </c>
      <c r="HV95" s="384" t="str">
        <f t="shared" si="77"/>
        <v/>
      </c>
      <c r="HW95" s="384" t="str">
        <f t="shared" si="78"/>
        <v/>
      </c>
      <c r="HX95" s="384" t="str">
        <f t="shared" si="79"/>
        <v/>
      </c>
      <c r="HY95" s="384" t="str">
        <f t="shared" si="80"/>
        <v/>
      </c>
      <c r="HZ95" s="352" t="str">
        <f t="shared" si="81"/>
        <v/>
      </c>
      <c r="IA95" s="365" t="str">
        <f t="shared" si="82"/>
        <v/>
      </c>
      <c r="IB95" s="386" t="str">
        <f t="shared" si="83"/>
        <v/>
      </c>
      <c r="IC95" s="380" t="str">
        <f t="shared" si="84"/>
        <v/>
      </c>
      <c r="ID95" s="387" t="str">
        <f t="shared" si="85"/>
        <v/>
      </c>
      <c r="IE95" s="378" t="str">
        <f t="shared" si="86"/>
        <v/>
      </c>
      <c r="IF95" s="381" t="str">
        <f t="shared" si="87"/>
        <v/>
      </c>
      <c r="IG95" s="381" t="str">
        <f t="shared" si="88"/>
        <v/>
      </c>
      <c r="IH95" s="388" t="str">
        <f t="shared" si="89"/>
        <v/>
      </c>
    </row>
    <row r="96" spans="1:242" ht="23.1" customHeight="1">
      <c r="A96" s="351">
        <f t="shared" si="0"/>
        <v>62</v>
      </c>
      <c r="B96" s="1362"/>
      <c r="C96" s="1363"/>
      <c r="D96" s="1364" t="str">
        <f t="shared" si="58"/>
        <v/>
      </c>
      <c r="E96" s="1365"/>
      <c r="F96" s="1362"/>
      <c r="G96" s="1363"/>
      <c r="H96" s="1362"/>
      <c r="I96" s="1363"/>
      <c r="J96" s="1366"/>
      <c r="K96" s="1367"/>
      <c r="L96" s="1367"/>
      <c r="M96" s="1367"/>
      <c r="N96" s="1367"/>
      <c r="O96" s="1367"/>
      <c r="P96" s="1368" t="str">
        <f t="shared" si="59"/>
        <v/>
      </c>
      <c r="Q96" s="1368"/>
      <c r="R96" s="352"/>
      <c r="S96" s="352"/>
      <c r="T96" s="352"/>
      <c r="U96" s="352"/>
      <c r="V96" s="1369"/>
      <c r="W96" s="1369"/>
      <c r="X96" s="1370"/>
      <c r="Y96" s="375"/>
      <c r="Z96" s="372"/>
      <c r="AA96" s="363" t="s">
        <v>71</v>
      </c>
      <c r="AB96" s="1371"/>
      <c r="AC96" s="1372"/>
      <c r="AD96" s="1372"/>
      <c r="AE96" s="1372"/>
      <c r="AF96" s="1373"/>
      <c r="AG96" s="1371"/>
      <c r="AH96" s="1372"/>
      <c r="AI96" s="1373"/>
      <c r="AJ96" s="363"/>
      <c r="AK96" s="363" t="s">
        <v>71</v>
      </c>
      <c r="AL96" s="363" t="s">
        <v>71</v>
      </c>
      <c r="AM96" s="363" t="s">
        <v>71</v>
      </c>
      <c r="AN96" s="363" t="s">
        <v>71</v>
      </c>
      <c r="AO96" s="1374"/>
      <c r="AP96" s="1374"/>
      <c r="AQ96" s="363"/>
      <c r="AR96" s="1374"/>
      <c r="AS96" s="1374"/>
      <c r="AT96" s="385"/>
      <c r="AU96" s="364"/>
      <c r="AV96" s="363" t="s">
        <v>71</v>
      </c>
      <c r="AW96" s="363"/>
      <c r="AX96" s="480" t="str">
        <f t="shared" si="101"/>
        <v/>
      </c>
      <c r="AY96" s="1375" t="str">
        <f>IF('躯体天井高(住戸別)'!M67="","",'躯体天井高(住戸別)'!M67)</f>
        <v/>
      </c>
      <c r="AZ96" s="1376"/>
      <c r="BA96" s="1377" t="str">
        <f>IF('躯体天井高(住戸別)'!U137="","",'躯体天井高(住戸別)'!U137)</f>
        <v/>
      </c>
      <c r="BB96" s="1378"/>
      <c r="BC96" s="1379"/>
      <c r="BD96" s="1380" t="str">
        <f>IF('躯体天井高(住戸別)'!T137="","",'躯体天井高(住戸別)'!T137)</f>
        <v/>
      </c>
      <c r="BE96" s="1381"/>
      <c r="BF96" s="363"/>
      <c r="BG96" s="480" t="str">
        <f>IF('躯体天井高(住戸別)'!Y67="","",'躯体天井高(住戸別)'!Y67)</f>
        <v/>
      </c>
      <c r="BH96" s="1375" t="str">
        <f>IF('躯体天井高(住戸別)'!AG67="","",'躯体天井高(住戸別)'!AG67)</f>
        <v/>
      </c>
      <c r="BI96" s="1376"/>
      <c r="BJ96" s="1377" t="str">
        <f>IF('躯体天井高(住戸別)'!AO67="","",'躯体天井高(住戸別)'!AO67)</f>
        <v/>
      </c>
      <c r="BK96" s="1378"/>
      <c r="BL96" s="1379"/>
      <c r="BM96" s="1380" t="str">
        <f>IF('躯体天井高(住戸別)'!AN67="","",'躯体天井高(住戸別)'!AN67)</f>
        <v/>
      </c>
      <c r="BN96" s="1381"/>
      <c r="BO96" s="1380" t="str" cm="1">
        <f t="array" ref="BO96">IF(AY96="","",_xlfn.IFS(AND('躯体天井高(住戸別)'!V137="□",'躯体天井高(住戸別)'!W137="□"),"なし",AND('躯体天井高(住戸別)'!W137="■",'躯体天井高(住戸別)'!V137="□"),"柱",AND('躯体天井高(住戸別)'!V137="■",'躯体天井高(住戸別)'!W137="□"),"壁",AND('躯体天井高(住戸別)'!V137="■",'躯体天井高(住戸別)'!W137="■"),"壁柱"))</f>
        <v/>
      </c>
      <c r="BP96" s="1385"/>
      <c r="BQ96" s="1350"/>
      <c r="BR96" s="1351"/>
      <c r="BS96" s="1351"/>
      <c r="BT96" s="1351"/>
      <c r="BU96" s="397"/>
      <c r="BV96" s="398"/>
      <c r="BW96" s="382"/>
      <c r="BX96" s="363"/>
      <c r="BY96" s="1352"/>
      <c r="BZ96" s="1353"/>
      <c r="CA96" s="1352"/>
      <c r="CB96" s="1353"/>
      <c r="CC96" s="382"/>
      <c r="CD96" s="363"/>
      <c r="CE96" s="1354"/>
      <c r="CF96" s="1355"/>
      <c r="CG96" s="1356"/>
      <c r="CH96" s="1361"/>
      <c r="CI96" s="1360"/>
      <c r="CJ96" s="1355"/>
      <c r="CK96" s="1360"/>
      <c r="CL96" s="363" t="s">
        <v>71</v>
      </c>
      <c r="CM96" s="363" t="s">
        <v>71</v>
      </c>
      <c r="CN96" s="363" t="s">
        <v>71</v>
      </c>
      <c r="CO96" s="363"/>
      <c r="CP96" s="363"/>
      <c r="CQ96" s="363" t="s">
        <v>71</v>
      </c>
      <c r="CR96" s="363" t="s">
        <v>71</v>
      </c>
      <c r="CS96" s="1357"/>
      <c r="CT96" s="1358"/>
      <c r="CU96" s="1359"/>
      <c r="CV96" s="363" t="s">
        <v>71</v>
      </c>
      <c r="CW96" s="363" t="s">
        <v>71</v>
      </c>
      <c r="CX96" s="363" t="s">
        <v>71</v>
      </c>
      <c r="CY96" s="363" t="s">
        <v>71</v>
      </c>
      <c r="CZ96" s="363" t="s">
        <v>71</v>
      </c>
      <c r="DA96" s="363" t="s">
        <v>71</v>
      </c>
      <c r="DB96" s="363" t="s">
        <v>71</v>
      </c>
      <c r="DC96" s="363" t="s">
        <v>71</v>
      </c>
      <c r="DD96" s="363" t="s">
        <v>71</v>
      </c>
      <c r="DE96" s="363" t="s">
        <v>71</v>
      </c>
      <c r="DF96" s="363" t="s">
        <v>71</v>
      </c>
      <c r="DG96" s="363" t="s">
        <v>71</v>
      </c>
      <c r="DH96" s="575" t="str">
        <f>IF($B96="","",_xlfn.XLOOKUP($B96,光・視環境!$S$2:$S$113,光・視環境!$Y$2:$Y$113,"",0,1))</f>
        <v/>
      </c>
      <c r="DI96" s="576" t="str">
        <f>IF($B96="","",_xlfn.XLOOKUP($B96,光・視環境!$S$2:$S$113,光・視環境!$T$2:$T$113,"",0,1))</f>
        <v/>
      </c>
      <c r="DJ96" s="576" t="str">
        <f>IF($B96="","",_xlfn.XLOOKUP($B96,光・視環境!$S$2:$S$113,光・視環境!$U$2:$U$113,"",0,1))</f>
        <v/>
      </c>
      <c r="DK96" s="576" t="str">
        <f>IF($B96="","",_xlfn.XLOOKUP($B96,光・視環境!$S$2:$S$113,光・視環境!$V$2:$V$113,"",0,1))</f>
        <v/>
      </c>
      <c r="DL96" s="576" t="str">
        <f>IF($B96="","",_xlfn.XLOOKUP($B96,光・視環境!$S$2:$S$113,光・視環境!$W$2:$W$113,"",0,1))</f>
        <v/>
      </c>
      <c r="DM96" s="577" t="str">
        <f>IF($B96="","",_xlfn.XLOOKUP($B96,光・視環境!$S$2:$S$113,光・視環境!$X$2:$X$113,"",0,1))</f>
        <v/>
      </c>
      <c r="DN96" s="1382"/>
      <c r="DO96" s="1383"/>
      <c r="DP96" s="1383"/>
      <c r="DQ96" s="1384"/>
      <c r="DR96" s="372"/>
      <c r="DS96" s="372"/>
      <c r="DT96" s="372"/>
      <c r="DU96" s="372"/>
      <c r="DV96" s="372"/>
      <c r="DW96" s="372"/>
      <c r="DX96" s="372"/>
      <c r="DY96" s="372"/>
      <c r="DZ96" s="1382"/>
      <c r="EA96" s="1383"/>
      <c r="EB96" s="1383"/>
      <c r="EC96" s="1384"/>
      <c r="ED96" s="372"/>
      <c r="EE96" s="372"/>
      <c r="EF96" s="372"/>
      <c r="EG96" s="372"/>
      <c r="EH96" s="372"/>
      <c r="EI96" s="372"/>
      <c r="EJ96" s="372"/>
      <c r="EK96" s="372"/>
      <c r="EL96" s="372"/>
      <c r="EM96" s="372"/>
      <c r="EN96" s="372"/>
      <c r="EO96" s="372"/>
      <c r="EP96" s="372"/>
      <c r="EQ96" s="375"/>
      <c r="ER96" s="372"/>
      <c r="ES96" s="364" t="s">
        <v>71</v>
      </c>
      <c r="ET96" s="372"/>
      <c r="EU96" s="481" t="str">
        <f t="shared" si="90"/>
        <v/>
      </c>
      <c r="EV96" s="1357"/>
      <c r="EW96" s="1359"/>
      <c r="EX96" s="1357"/>
      <c r="EY96" s="1359"/>
      <c r="EZ96" s="1357"/>
      <c r="FA96" s="1359"/>
      <c r="FB96" s="1357"/>
      <c r="FC96" s="1359"/>
      <c r="FD96" s="364" t="s">
        <v>71</v>
      </c>
      <c r="FE96" s="372"/>
      <c r="FF96" s="481" t="str">
        <f t="shared" si="91"/>
        <v/>
      </c>
      <c r="FG96" s="1357"/>
      <c r="FH96" s="1359"/>
      <c r="FI96" s="1357"/>
      <c r="FJ96" s="1359"/>
      <c r="FK96" s="1357"/>
      <c r="FL96" s="1359"/>
      <c r="FM96" s="1357"/>
      <c r="FN96" s="1359"/>
      <c r="FO96" s="364" t="s">
        <v>71</v>
      </c>
      <c r="FP96" s="372"/>
      <c r="FQ96" s="481" t="str">
        <f t="shared" si="92"/>
        <v/>
      </c>
      <c r="FR96" s="1357"/>
      <c r="FS96" s="1359"/>
      <c r="FT96" s="1357"/>
      <c r="FU96" s="1359"/>
      <c r="FV96" s="1357"/>
      <c r="FW96" s="1359"/>
      <c r="FX96" s="1357"/>
      <c r="FY96" s="1359"/>
      <c r="FZ96" s="364" t="s">
        <v>71</v>
      </c>
      <c r="GA96" s="372"/>
      <c r="GB96" s="481" t="str">
        <f t="shared" si="93"/>
        <v/>
      </c>
      <c r="GC96" s="1357"/>
      <c r="GD96" s="1359"/>
      <c r="GE96" s="1357"/>
      <c r="GF96" s="1359"/>
      <c r="GG96" s="1357"/>
      <c r="GH96" s="1359"/>
      <c r="GI96" s="1357"/>
      <c r="GJ96" s="1359"/>
      <c r="GU96" s="374" t="str">
        <f t="shared" si="96"/>
        <v/>
      </c>
      <c r="GV96" s="386" t="str">
        <f t="shared" si="99"/>
        <v/>
      </c>
      <c r="GW96" s="377" t="str">
        <f t="shared" si="102"/>
        <v/>
      </c>
      <c r="GX96" s="378" t="str">
        <f t="shared" si="100"/>
        <v/>
      </c>
      <c r="GY96" s="379" t="str">
        <f t="shared" si="97"/>
        <v/>
      </c>
      <c r="GZ96" s="380">
        <v>1</v>
      </c>
      <c r="HA96" s="376" t="str">
        <f t="shared" si="98"/>
        <v/>
      </c>
      <c r="HB96" s="380" t="str">
        <f t="shared" si="94"/>
        <v/>
      </c>
      <c r="HC96" s="381" t="str">
        <f t="shared" si="95"/>
        <v/>
      </c>
      <c r="HD96" s="383" t="str">
        <f t="shared" si="60"/>
        <v/>
      </c>
      <c r="HE96" s="381" t="str">
        <f t="shared" si="61"/>
        <v/>
      </c>
      <c r="HF96" s="380" t="str">
        <f t="shared" si="62"/>
        <v/>
      </c>
      <c r="HG96" s="576" t="str">
        <f>IF($B96="","",_xlfn.XLOOKUP($B96,光・視環境!$S$2:$S$113,光・視環境!$Y$2:$Y$113,,0,1))</f>
        <v/>
      </c>
      <c r="HH96" s="362" t="str">
        <f t="shared" si="63"/>
        <v/>
      </c>
      <c r="HI96" s="384" t="str">
        <f t="shared" si="64"/>
        <v/>
      </c>
      <c r="HJ96" s="384" t="str">
        <f t="shared" si="65"/>
        <v/>
      </c>
      <c r="HK96" s="384" t="str">
        <f t="shared" si="66"/>
        <v/>
      </c>
      <c r="HL96" s="384" t="str">
        <f t="shared" si="67"/>
        <v/>
      </c>
      <c r="HM96" s="384" t="str">
        <f t="shared" si="68"/>
        <v/>
      </c>
      <c r="HN96" s="384" t="str">
        <f t="shared" si="69"/>
        <v/>
      </c>
      <c r="HO96" s="384" t="str">
        <f t="shared" si="70"/>
        <v/>
      </c>
      <c r="HP96" s="384" t="str">
        <f t="shared" si="71"/>
        <v/>
      </c>
      <c r="HQ96" s="384" t="str">
        <f t="shared" si="72"/>
        <v/>
      </c>
      <c r="HR96" s="384" t="str">
        <f t="shared" si="73"/>
        <v/>
      </c>
      <c r="HS96" s="384" t="str">
        <f t="shared" si="74"/>
        <v/>
      </c>
      <c r="HT96" s="384" t="str">
        <f t="shared" si="75"/>
        <v/>
      </c>
      <c r="HU96" s="352" t="str">
        <f t="shared" si="76"/>
        <v/>
      </c>
      <c r="HV96" s="384" t="str">
        <f t="shared" si="77"/>
        <v/>
      </c>
      <c r="HW96" s="384" t="str">
        <f t="shared" si="78"/>
        <v/>
      </c>
      <c r="HX96" s="384" t="str">
        <f t="shared" si="79"/>
        <v/>
      </c>
      <c r="HY96" s="384" t="str">
        <f t="shared" si="80"/>
        <v/>
      </c>
      <c r="HZ96" s="352" t="str">
        <f t="shared" si="81"/>
        <v/>
      </c>
      <c r="IA96" s="365" t="str">
        <f t="shared" si="82"/>
        <v/>
      </c>
      <c r="IB96" s="386" t="str">
        <f t="shared" si="83"/>
        <v/>
      </c>
      <c r="IC96" s="380" t="str">
        <f t="shared" si="84"/>
        <v/>
      </c>
      <c r="ID96" s="387" t="str">
        <f t="shared" si="85"/>
        <v/>
      </c>
      <c r="IE96" s="378" t="str">
        <f t="shared" si="86"/>
        <v/>
      </c>
      <c r="IF96" s="381" t="str">
        <f t="shared" si="87"/>
        <v/>
      </c>
      <c r="IG96" s="381" t="str">
        <f t="shared" si="88"/>
        <v/>
      </c>
      <c r="IH96" s="388" t="str">
        <f t="shared" si="89"/>
        <v/>
      </c>
    </row>
    <row r="97" spans="1:242" ht="23.1" customHeight="1">
      <c r="A97" s="351">
        <f t="shared" si="0"/>
        <v>63</v>
      </c>
      <c r="B97" s="1362"/>
      <c r="C97" s="1363"/>
      <c r="D97" s="1364" t="str">
        <f t="shared" si="58"/>
        <v/>
      </c>
      <c r="E97" s="1365"/>
      <c r="F97" s="1362"/>
      <c r="G97" s="1363"/>
      <c r="H97" s="1362"/>
      <c r="I97" s="1363"/>
      <c r="J97" s="1366"/>
      <c r="K97" s="1367"/>
      <c r="L97" s="1367"/>
      <c r="M97" s="1367"/>
      <c r="N97" s="1367"/>
      <c r="O97" s="1367"/>
      <c r="P97" s="1368" t="str">
        <f t="shared" si="59"/>
        <v/>
      </c>
      <c r="Q97" s="1368"/>
      <c r="R97" s="352"/>
      <c r="S97" s="352"/>
      <c r="T97" s="352"/>
      <c r="U97" s="352"/>
      <c r="V97" s="1369"/>
      <c r="W97" s="1369"/>
      <c r="X97" s="1370"/>
      <c r="Y97" s="375"/>
      <c r="Z97" s="372"/>
      <c r="AA97" s="363" t="s">
        <v>71</v>
      </c>
      <c r="AB97" s="1371"/>
      <c r="AC97" s="1372"/>
      <c r="AD97" s="1372"/>
      <c r="AE97" s="1372"/>
      <c r="AF97" s="1373"/>
      <c r="AG97" s="1371"/>
      <c r="AH97" s="1372"/>
      <c r="AI97" s="1373"/>
      <c r="AJ97" s="363"/>
      <c r="AK97" s="363" t="s">
        <v>71</v>
      </c>
      <c r="AL97" s="363" t="s">
        <v>71</v>
      </c>
      <c r="AM97" s="363" t="s">
        <v>71</v>
      </c>
      <c r="AN97" s="363" t="s">
        <v>71</v>
      </c>
      <c r="AO97" s="1374"/>
      <c r="AP97" s="1374"/>
      <c r="AQ97" s="363"/>
      <c r="AR97" s="1374"/>
      <c r="AS97" s="1374"/>
      <c r="AT97" s="385"/>
      <c r="AU97" s="364"/>
      <c r="AV97" s="363" t="s">
        <v>71</v>
      </c>
      <c r="AW97" s="363"/>
      <c r="AX97" s="480" t="str">
        <f t="shared" si="101"/>
        <v/>
      </c>
      <c r="AY97" s="1375" t="str">
        <f>IF('躯体天井高(住戸別)'!M68="","",'躯体天井高(住戸別)'!M68)</f>
        <v/>
      </c>
      <c r="AZ97" s="1376"/>
      <c r="BA97" s="1377" t="str">
        <f>IF('躯体天井高(住戸別)'!U138="","",'躯体天井高(住戸別)'!U138)</f>
        <v/>
      </c>
      <c r="BB97" s="1378"/>
      <c r="BC97" s="1379"/>
      <c r="BD97" s="1380" t="str">
        <f>IF('躯体天井高(住戸別)'!T138="","",'躯体天井高(住戸別)'!T138)</f>
        <v/>
      </c>
      <c r="BE97" s="1381"/>
      <c r="BF97" s="363"/>
      <c r="BG97" s="480" t="str">
        <f>IF('躯体天井高(住戸別)'!Y68="","",'躯体天井高(住戸別)'!Y68)</f>
        <v/>
      </c>
      <c r="BH97" s="1375" t="str">
        <f>IF('躯体天井高(住戸別)'!AG68="","",'躯体天井高(住戸別)'!AG68)</f>
        <v/>
      </c>
      <c r="BI97" s="1376"/>
      <c r="BJ97" s="1377" t="str">
        <f>IF('躯体天井高(住戸別)'!AO68="","",'躯体天井高(住戸別)'!AO68)</f>
        <v/>
      </c>
      <c r="BK97" s="1378"/>
      <c r="BL97" s="1379"/>
      <c r="BM97" s="1380" t="str">
        <f>IF('躯体天井高(住戸別)'!AN68="","",'躯体天井高(住戸別)'!AN68)</f>
        <v/>
      </c>
      <c r="BN97" s="1381"/>
      <c r="BO97" s="1380" t="str" cm="1">
        <f t="array" ref="BO97">IF(AY97="","",_xlfn.IFS(AND('躯体天井高(住戸別)'!V138="□",'躯体天井高(住戸別)'!W138="□"),"なし",AND('躯体天井高(住戸別)'!W138="■",'躯体天井高(住戸別)'!V138="□"),"柱",AND('躯体天井高(住戸別)'!V138="■",'躯体天井高(住戸別)'!W138="□"),"壁",AND('躯体天井高(住戸別)'!V138="■",'躯体天井高(住戸別)'!W138="■"),"壁柱"))</f>
        <v/>
      </c>
      <c r="BP97" s="1385"/>
      <c r="BQ97" s="1350"/>
      <c r="BR97" s="1351"/>
      <c r="BS97" s="1351"/>
      <c r="BT97" s="1351"/>
      <c r="BU97" s="397"/>
      <c r="BV97" s="398"/>
      <c r="BW97" s="382"/>
      <c r="BX97" s="363"/>
      <c r="BY97" s="1352"/>
      <c r="BZ97" s="1353"/>
      <c r="CA97" s="1352"/>
      <c r="CB97" s="1353"/>
      <c r="CC97" s="382"/>
      <c r="CD97" s="363"/>
      <c r="CE97" s="1354"/>
      <c r="CF97" s="1355"/>
      <c r="CG97" s="1356"/>
      <c r="CH97" s="1361"/>
      <c r="CI97" s="1360"/>
      <c r="CJ97" s="1355"/>
      <c r="CK97" s="1360"/>
      <c r="CL97" s="363" t="s">
        <v>71</v>
      </c>
      <c r="CM97" s="363" t="s">
        <v>71</v>
      </c>
      <c r="CN97" s="363" t="s">
        <v>71</v>
      </c>
      <c r="CO97" s="363"/>
      <c r="CP97" s="363"/>
      <c r="CQ97" s="363" t="s">
        <v>71</v>
      </c>
      <c r="CR97" s="363" t="s">
        <v>71</v>
      </c>
      <c r="CS97" s="1357"/>
      <c r="CT97" s="1358"/>
      <c r="CU97" s="1359"/>
      <c r="CV97" s="363" t="s">
        <v>71</v>
      </c>
      <c r="CW97" s="363" t="s">
        <v>71</v>
      </c>
      <c r="CX97" s="363" t="s">
        <v>71</v>
      </c>
      <c r="CY97" s="363" t="s">
        <v>71</v>
      </c>
      <c r="CZ97" s="363" t="s">
        <v>71</v>
      </c>
      <c r="DA97" s="363" t="s">
        <v>71</v>
      </c>
      <c r="DB97" s="363" t="s">
        <v>71</v>
      </c>
      <c r="DC97" s="363" t="s">
        <v>71</v>
      </c>
      <c r="DD97" s="363" t="s">
        <v>71</v>
      </c>
      <c r="DE97" s="363" t="s">
        <v>71</v>
      </c>
      <c r="DF97" s="363" t="s">
        <v>71</v>
      </c>
      <c r="DG97" s="363" t="s">
        <v>71</v>
      </c>
      <c r="DH97" s="575" t="str">
        <f>IF($B97="","",_xlfn.XLOOKUP($B97,光・視環境!$S$2:$S$113,光・視環境!$Y$2:$Y$113,"",0,1))</f>
        <v/>
      </c>
      <c r="DI97" s="576" t="str">
        <f>IF($B97="","",_xlfn.XLOOKUP($B97,光・視環境!$S$2:$S$113,光・視環境!$T$2:$T$113,"",0,1))</f>
        <v/>
      </c>
      <c r="DJ97" s="576" t="str">
        <f>IF($B97="","",_xlfn.XLOOKUP($B97,光・視環境!$S$2:$S$113,光・視環境!$U$2:$U$113,"",0,1))</f>
        <v/>
      </c>
      <c r="DK97" s="576" t="str">
        <f>IF($B97="","",_xlfn.XLOOKUP($B97,光・視環境!$S$2:$S$113,光・視環境!$V$2:$V$113,"",0,1))</f>
        <v/>
      </c>
      <c r="DL97" s="576" t="str">
        <f>IF($B97="","",_xlfn.XLOOKUP($B97,光・視環境!$S$2:$S$113,光・視環境!$W$2:$W$113,"",0,1))</f>
        <v/>
      </c>
      <c r="DM97" s="577" t="str">
        <f>IF($B97="","",_xlfn.XLOOKUP($B97,光・視環境!$S$2:$S$113,光・視環境!$X$2:$X$113,"",0,1))</f>
        <v/>
      </c>
      <c r="DN97" s="1382"/>
      <c r="DO97" s="1383"/>
      <c r="DP97" s="1383"/>
      <c r="DQ97" s="1384"/>
      <c r="DR97" s="372"/>
      <c r="DS97" s="372"/>
      <c r="DT97" s="372"/>
      <c r="DU97" s="372"/>
      <c r="DV97" s="372"/>
      <c r="DW97" s="372"/>
      <c r="DX97" s="372"/>
      <c r="DY97" s="372"/>
      <c r="DZ97" s="1382"/>
      <c r="EA97" s="1383"/>
      <c r="EB97" s="1383"/>
      <c r="EC97" s="1384"/>
      <c r="ED97" s="372"/>
      <c r="EE97" s="372"/>
      <c r="EF97" s="372"/>
      <c r="EG97" s="372"/>
      <c r="EH97" s="372"/>
      <c r="EI97" s="372"/>
      <c r="EJ97" s="372"/>
      <c r="EK97" s="372"/>
      <c r="EL97" s="372"/>
      <c r="EM97" s="372"/>
      <c r="EN97" s="372"/>
      <c r="EO97" s="372"/>
      <c r="EP97" s="372"/>
      <c r="EQ97" s="375"/>
      <c r="ER97" s="372"/>
      <c r="ES97" s="364" t="s">
        <v>71</v>
      </c>
      <c r="ET97" s="372"/>
      <c r="EU97" s="481" t="str">
        <f t="shared" si="90"/>
        <v/>
      </c>
      <c r="EV97" s="1357"/>
      <c r="EW97" s="1359"/>
      <c r="EX97" s="1357"/>
      <c r="EY97" s="1359"/>
      <c r="EZ97" s="1357"/>
      <c r="FA97" s="1359"/>
      <c r="FB97" s="1357"/>
      <c r="FC97" s="1359"/>
      <c r="FD97" s="364" t="s">
        <v>71</v>
      </c>
      <c r="FE97" s="372"/>
      <c r="FF97" s="481" t="str">
        <f t="shared" si="91"/>
        <v/>
      </c>
      <c r="FG97" s="1357"/>
      <c r="FH97" s="1359"/>
      <c r="FI97" s="1357"/>
      <c r="FJ97" s="1359"/>
      <c r="FK97" s="1357"/>
      <c r="FL97" s="1359"/>
      <c r="FM97" s="1357"/>
      <c r="FN97" s="1359"/>
      <c r="FO97" s="364" t="s">
        <v>71</v>
      </c>
      <c r="FP97" s="372"/>
      <c r="FQ97" s="481" t="str">
        <f t="shared" si="92"/>
        <v/>
      </c>
      <c r="FR97" s="1357"/>
      <c r="FS97" s="1359"/>
      <c r="FT97" s="1357"/>
      <c r="FU97" s="1359"/>
      <c r="FV97" s="1357"/>
      <c r="FW97" s="1359"/>
      <c r="FX97" s="1357"/>
      <c r="FY97" s="1359"/>
      <c r="FZ97" s="364" t="s">
        <v>71</v>
      </c>
      <c r="GA97" s="372"/>
      <c r="GB97" s="481" t="str">
        <f t="shared" si="93"/>
        <v/>
      </c>
      <c r="GC97" s="1357"/>
      <c r="GD97" s="1359"/>
      <c r="GE97" s="1357"/>
      <c r="GF97" s="1359"/>
      <c r="GG97" s="1357"/>
      <c r="GH97" s="1359"/>
      <c r="GI97" s="1357"/>
      <c r="GJ97" s="1359"/>
      <c r="GU97" s="374" t="str">
        <f t="shared" si="96"/>
        <v/>
      </c>
      <c r="GV97" s="386" t="str">
        <f t="shared" si="99"/>
        <v/>
      </c>
      <c r="GW97" s="377" t="str">
        <f t="shared" si="102"/>
        <v/>
      </c>
      <c r="GX97" s="378" t="str">
        <f t="shared" si="100"/>
        <v/>
      </c>
      <c r="GY97" s="379" t="str">
        <f t="shared" si="97"/>
        <v/>
      </c>
      <c r="GZ97" s="380">
        <v>1</v>
      </c>
      <c r="HA97" s="376" t="str">
        <f t="shared" si="98"/>
        <v/>
      </c>
      <c r="HB97" s="380" t="str">
        <f t="shared" si="94"/>
        <v/>
      </c>
      <c r="HC97" s="381" t="str">
        <f t="shared" si="95"/>
        <v/>
      </c>
      <c r="HD97" s="383" t="str">
        <f t="shared" si="60"/>
        <v/>
      </c>
      <c r="HE97" s="381" t="str">
        <f t="shared" si="61"/>
        <v/>
      </c>
      <c r="HF97" s="380" t="str">
        <f t="shared" si="62"/>
        <v/>
      </c>
      <c r="HG97" s="576" t="str">
        <f>IF($B97="","",_xlfn.XLOOKUP($B97,光・視環境!$S$2:$S$113,光・視環境!$Y$2:$Y$113,,0,1))</f>
        <v/>
      </c>
      <c r="HH97" s="362" t="str">
        <f t="shared" si="63"/>
        <v/>
      </c>
      <c r="HI97" s="384" t="str">
        <f t="shared" si="64"/>
        <v/>
      </c>
      <c r="HJ97" s="384" t="str">
        <f t="shared" si="65"/>
        <v/>
      </c>
      <c r="HK97" s="384" t="str">
        <f t="shared" si="66"/>
        <v/>
      </c>
      <c r="HL97" s="384" t="str">
        <f t="shared" si="67"/>
        <v/>
      </c>
      <c r="HM97" s="384" t="str">
        <f t="shared" si="68"/>
        <v/>
      </c>
      <c r="HN97" s="384" t="str">
        <f t="shared" si="69"/>
        <v/>
      </c>
      <c r="HO97" s="384" t="str">
        <f t="shared" si="70"/>
        <v/>
      </c>
      <c r="HP97" s="384" t="str">
        <f t="shared" si="71"/>
        <v/>
      </c>
      <c r="HQ97" s="384" t="str">
        <f t="shared" si="72"/>
        <v/>
      </c>
      <c r="HR97" s="384" t="str">
        <f t="shared" si="73"/>
        <v/>
      </c>
      <c r="HS97" s="384" t="str">
        <f t="shared" si="74"/>
        <v/>
      </c>
      <c r="HT97" s="384" t="str">
        <f t="shared" si="75"/>
        <v/>
      </c>
      <c r="HU97" s="352" t="str">
        <f t="shared" si="76"/>
        <v/>
      </c>
      <c r="HV97" s="384" t="str">
        <f t="shared" si="77"/>
        <v/>
      </c>
      <c r="HW97" s="384" t="str">
        <f t="shared" si="78"/>
        <v/>
      </c>
      <c r="HX97" s="384" t="str">
        <f t="shared" si="79"/>
        <v/>
      </c>
      <c r="HY97" s="384" t="str">
        <f t="shared" si="80"/>
        <v/>
      </c>
      <c r="HZ97" s="352" t="str">
        <f t="shared" si="81"/>
        <v/>
      </c>
      <c r="IA97" s="365" t="str">
        <f t="shared" si="82"/>
        <v/>
      </c>
      <c r="IB97" s="386" t="str">
        <f t="shared" si="83"/>
        <v/>
      </c>
      <c r="IC97" s="380" t="str">
        <f t="shared" si="84"/>
        <v/>
      </c>
      <c r="ID97" s="387" t="str">
        <f t="shared" si="85"/>
        <v/>
      </c>
      <c r="IE97" s="378" t="str">
        <f t="shared" si="86"/>
        <v/>
      </c>
      <c r="IF97" s="381" t="str">
        <f t="shared" si="87"/>
        <v/>
      </c>
      <c r="IG97" s="381" t="str">
        <f t="shared" si="88"/>
        <v/>
      </c>
      <c r="IH97" s="388" t="str">
        <f t="shared" si="89"/>
        <v/>
      </c>
    </row>
    <row r="98" spans="1:242" ht="23.1" customHeight="1">
      <c r="A98" s="351">
        <f t="shared" si="0"/>
        <v>64</v>
      </c>
      <c r="B98" s="1362"/>
      <c r="C98" s="1363"/>
      <c r="D98" s="1364" t="str">
        <f t="shared" si="58"/>
        <v/>
      </c>
      <c r="E98" s="1365"/>
      <c r="F98" s="1362"/>
      <c r="G98" s="1363"/>
      <c r="H98" s="1362"/>
      <c r="I98" s="1363"/>
      <c r="J98" s="1366"/>
      <c r="K98" s="1367"/>
      <c r="L98" s="1367"/>
      <c r="M98" s="1367"/>
      <c r="N98" s="1367"/>
      <c r="O98" s="1367"/>
      <c r="P98" s="1368" t="str">
        <f t="shared" si="59"/>
        <v/>
      </c>
      <c r="Q98" s="1368"/>
      <c r="R98" s="352"/>
      <c r="S98" s="352"/>
      <c r="T98" s="352"/>
      <c r="U98" s="352"/>
      <c r="V98" s="1369"/>
      <c r="W98" s="1369"/>
      <c r="X98" s="1370"/>
      <c r="Y98" s="375"/>
      <c r="Z98" s="372"/>
      <c r="AA98" s="363" t="s">
        <v>71</v>
      </c>
      <c r="AB98" s="1371"/>
      <c r="AC98" s="1372"/>
      <c r="AD98" s="1372"/>
      <c r="AE98" s="1372"/>
      <c r="AF98" s="1373"/>
      <c r="AG98" s="1371"/>
      <c r="AH98" s="1372"/>
      <c r="AI98" s="1373"/>
      <c r="AJ98" s="363"/>
      <c r="AK98" s="363" t="s">
        <v>71</v>
      </c>
      <c r="AL98" s="363" t="s">
        <v>71</v>
      </c>
      <c r="AM98" s="363" t="s">
        <v>71</v>
      </c>
      <c r="AN98" s="363" t="s">
        <v>71</v>
      </c>
      <c r="AO98" s="1374"/>
      <c r="AP98" s="1374"/>
      <c r="AQ98" s="363"/>
      <c r="AR98" s="1374"/>
      <c r="AS98" s="1374"/>
      <c r="AT98" s="385"/>
      <c r="AU98" s="364"/>
      <c r="AV98" s="363" t="s">
        <v>71</v>
      </c>
      <c r="AW98" s="363"/>
      <c r="AX98" s="480" t="str">
        <f t="shared" si="101"/>
        <v/>
      </c>
      <c r="AY98" s="1375" t="str">
        <f>IF('躯体天井高(住戸別)'!M69="","",'躯体天井高(住戸別)'!M69)</f>
        <v/>
      </c>
      <c r="AZ98" s="1376"/>
      <c r="BA98" s="1377" t="str">
        <f>IF('躯体天井高(住戸別)'!U139="","",'躯体天井高(住戸別)'!U139)</f>
        <v/>
      </c>
      <c r="BB98" s="1378"/>
      <c r="BC98" s="1379"/>
      <c r="BD98" s="1380" t="str">
        <f>IF('躯体天井高(住戸別)'!T139="","",'躯体天井高(住戸別)'!T139)</f>
        <v/>
      </c>
      <c r="BE98" s="1381"/>
      <c r="BF98" s="363"/>
      <c r="BG98" s="480" t="str">
        <f>IF('躯体天井高(住戸別)'!Y69="","",'躯体天井高(住戸別)'!Y69)</f>
        <v/>
      </c>
      <c r="BH98" s="1375" t="str">
        <f>IF('躯体天井高(住戸別)'!AG69="","",'躯体天井高(住戸別)'!AG69)</f>
        <v/>
      </c>
      <c r="BI98" s="1376"/>
      <c r="BJ98" s="1377" t="str">
        <f>IF('躯体天井高(住戸別)'!AO69="","",'躯体天井高(住戸別)'!AO69)</f>
        <v/>
      </c>
      <c r="BK98" s="1378"/>
      <c r="BL98" s="1379"/>
      <c r="BM98" s="1380" t="str">
        <f>IF('躯体天井高(住戸別)'!AN69="","",'躯体天井高(住戸別)'!AN69)</f>
        <v/>
      </c>
      <c r="BN98" s="1381"/>
      <c r="BO98" s="1380" t="str" cm="1">
        <f t="array" ref="BO98">IF(AY98="","",_xlfn.IFS(AND('躯体天井高(住戸別)'!V139="□",'躯体天井高(住戸別)'!W139="□"),"なし",AND('躯体天井高(住戸別)'!W139="■",'躯体天井高(住戸別)'!V139="□"),"柱",AND('躯体天井高(住戸別)'!V139="■",'躯体天井高(住戸別)'!W139="□"),"壁",AND('躯体天井高(住戸別)'!V139="■",'躯体天井高(住戸別)'!W139="■"),"壁柱"))</f>
        <v/>
      </c>
      <c r="BP98" s="1385"/>
      <c r="BQ98" s="1350"/>
      <c r="BR98" s="1351"/>
      <c r="BS98" s="1351"/>
      <c r="BT98" s="1351"/>
      <c r="BU98" s="397"/>
      <c r="BV98" s="398"/>
      <c r="BW98" s="382"/>
      <c r="BX98" s="363"/>
      <c r="BY98" s="1352"/>
      <c r="BZ98" s="1353"/>
      <c r="CA98" s="1352"/>
      <c r="CB98" s="1353"/>
      <c r="CC98" s="382"/>
      <c r="CD98" s="363"/>
      <c r="CE98" s="1354"/>
      <c r="CF98" s="1355"/>
      <c r="CG98" s="1356"/>
      <c r="CH98" s="1361"/>
      <c r="CI98" s="1360"/>
      <c r="CJ98" s="1355"/>
      <c r="CK98" s="1360"/>
      <c r="CL98" s="363" t="s">
        <v>71</v>
      </c>
      <c r="CM98" s="363" t="s">
        <v>71</v>
      </c>
      <c r="CN98" s="363" t="s">
        <v>71</v>
      </c>
      <c r="CO98" s="363"/>
      <c r="CP98" s="363"/>
      <c r="CQ98" s="363" t="s">
        <v>71</v>
      </c>
      <c r="CR98" s="363" t="s">
        <v>71</v>
      </c>
      <c r="CS98" s="1357"/>
      <c r="CT98" s="1358"/>
      <c r="CU98" s="1359"/>
      <c r="CV98" s="363" t="s">
        <v>71</v>
      </c>
      <c r="CW98" s="363" t="s">
        <v>71</v>
      </c>
      <c r="CX98" s="363" t="s">
        <v>71</v>
      </c>
      <c r="CY98" s="363" t="s">
        <v>71</v>
      </c>
      <c r="CZ98" s="363" t="s">
        <v>71</v>
      </c>
      <c r="DA98" s="363" t="s">
        <v>71</v>
      </c>
      <c r="DB98" s="363" t="s">
        <v>71</v>
      </c>
      <c r="DC98" s="363" t="s">
        <v>71</v>
      </c>
      <c r="DD98" s="363" t="s">
        <v>71</v>
      </c>
      <c r="DE98" s="363" t="s">
        <v>71</v>
      </c>
      <c r="DF98" s="363" t="s">
        <v>71</v>
      </c>
      <c r="DG98" s="363" t="s">
        <v>71</v>
      </c>
      <c r="DH98" s="575" t="str">
        <f>IF($B98="","",_xlfn.XLOOKUP($B98,光・視環境!$S$2:$S$113,光・視環境!$Y$2:$Y$113,"",0,1))</f>
        <v/>
      </c>
      <c r="DI98" s="576" t="str">
        <f>IF($B98="","",_xlfn.XLOOKUP($B98,光・視環境!$S$2:$S$113,光・視環境!$T$2:$T$113,"",0,1))</f>
        <v/>
      </c>
      <c r="DJ98" s="576" t="str">
        <f>IF($B98="","",_xlfn.XLOOKUP($B98,光・視環境!$S$2:$S$113,光・視環境!$U$2:$U$113,"",0,1))</f>
        <v/>
      </c>
      <c r="DK98" s="576" t="str">
        <f>IF($B98="","",_xlfn.XLOOKUP($B98,光・視環境!$S$2:$S$113,光・視環境!$V$2:$V$113,"",0,1))</f>
        <v/>
      </c>
      <c r="DL98" s="576" t="str">
        <f>IF($B98="","",_xlfn.XLOOKUP($B98,光・視環境!$S$2:$S$113,光・視環境!$W$2:$W$113,"",0,1))</f>
        <v/>
      </c>
      <c r="DM98" s="577" t="str">
        <f>IF($B98="","",_xlfn.XLOOKUP($B98,光・視環境!$S$2:$S$113,光・視環境!$X$2:$X$113,"",0,1))</f>
        <v/>
      </c>
      <c r="DN98" s="1382"/>
      <c r="DO98" s="1383"/>
      <c r="DP98" s="1383"/>
      <c r="DQ98" s="1384"/>
      <c r="DR98" s="372"/>
      <c r="DS98" s="372"/>
      <c r="DT98" s="372"/>
      <c r="DU98" s="372"/>
      <c r="DV98" s="372"/>
      <c r="DW98" s="372"/>
      <c r="DX98" s="372"/>
      <c r="DY98" s="372"/>
      <c r="DZ98" s="1382"/>
      <c r="EA98" s="1383"/>
      <c r="EB98" s="1383"/>
      <c r="EC98" s="1384"/>
      <c r="ED98" s="372"/>
      <c r="EE98" s="372"/>
      <c r="EF98" s="372"/>
      <c r="EG98" s="372"/>
      <c r="EH98" s="372"/>
      <c r="EI98" s="372"/>
      <c r="EJ98" s="372"/>
      <c r="EK98" s="372"/>
      <c r="EL98" s="372"/>
      <c r="EM98" s="372"/>
      <c r="EN98" s="372"/>
      <c r="EO98" s="372"/>
      <c r="EP98" s="372"/>
      <c r="EQ98" s="375"/>
      <c r="ER98" s="372"/>
      <c r="ES98" s="364" t="s">
        <v>71</v>
      </c>
      <c r="ET98" s="372"/>
      <c r="EU98" s="481" t="str">
        <f t="shared" ref="EU98:EU134" si="103">IF(F98="","",F98)</f>
        <v/>
      </c>
      <c r="EV98" s="1357"/>
      <c r="EW98" s="1359"/>
      <c r="EX98" s="1357"/>
      <c r="EY98" s="1359"/>
      <c r="EZ98" s="1357"/>
      <c r="FA98" s="1359"/>
      <c r="FB98" s="1357"/>
      <c r="FC98" s="1359"/>
      <c r="FD98" s="364" t="s">
        <v>71</v>
      </c>
      <c r="FE98" s="372"/>
      <c r="FF98" s="481" t="str">
        <f t="shared" ref="FF98:FF129" si="104">IF(OR(IF(OR(FG98="",FG98="無し"),"",1)=1,IF(OR(FI98="",FI98="無し"),"",1)=1,IF(OR(FK98="",FK98="無し"),"",1)=1,IF(OR(FM98="",FM98="無し"),"",1)=1),IF(F98="","",F98),"")</f>
        <v/>
      </c>
      <c r="FG98" s="1357"/>
      <c r="FH98" s="1359"/>
      <c r="FI98" s="1357"/>
      <c r="FJ98" s="1359"/>
      <c r="FK98" s="1357"/>
      <c r="FL98" s="1359"/>
      <c r="FM98" s="1357"/>
      <c r="FN98" s="1359"/>
      <c r="FO98" s="364" t="s">
        <v>71</v>
      </c>
      <c r="FP98" s="372"/>
      <c r="FQ98" s="481" t="str">
        <f t="shared" ref="FQ98:FQ129" si="105">IF(OR(IF(OR(FR98="",FR98="無し"),"",1)=1,IF(OR(FT98="",FT98="無し"),"",1)=1,IF(OR(FV98="",FV98="無し"),"",1)=1,IF(OR(FX98="",FX98="無し"),"",1)=1),IF(F98="","",F98),"")</f>
        <v/>
      </c>
      <c r="FR98" s="1357"/>
      <c r="FS98" s="1359"/>
      <c r="FT98" s="1357"/>
      <c r="FU98" s="1359"/>
      <c r="FV98" s="1357"/>
      <c r="FW98" s="1359"/>
      <c r="FX98" s="1357"/>
      <c r="FY98" s="1359"/>
      <c r="FZ98" s="364" t="s">
        <v>71</v>
      </c>
      <c r="GA98" s="372"/>
      <c r="GB98" s="481" t="str">
        <f t="shared" ref="GB98:GB129" si="106">IF(OR(IF(OR(GC98="",GC98="無し"),"",1)=1,IF(OR(GE98="",GE98="無し"),"",1)=1,IF(OR(GG98="",GG98="無し"),"",1)=1,IF(OR(GI98="",GI98="無し"),"",1)=1),IF(F98="","",F98),"")</f>
        <v/>
      </c>
      <c r="GC98" s="1357"/>
      <c r="GD98" s="1359"/>
      <c r="GE98" s="1357"/>
      <c r="GF98" s="1359"/>
      <c r="GG98" s="1357"/>
      <c r="GH98" s="1359"/>
      <c r="GI98" s="1357"/>
      <c r="GJ98" s="1359"/>
      <c r="GU98" s="374" t="str">
        <f t="shared" si="96"/>
        <v/>
      </c>
      <c r="GV98" s="386" t="str">
        <f t="shared" si="99"/>
        <v/>
      </c>
      <c r="GW98" s="377" t="str">
        <f t="shared" si="102"/>
        <v/>
      </c>
      <c r="GX98" s="378" t="str">
        <f t="shared" si="100"/>
        <v/>
      </c>
      <c r="GY98" s="379" t="str">
        <f t="shared" si="97"/>
        <v/>
      </c>
      <c r="GZ98" s="380">
        <v>1</v>
      </c>
      <c r="HA98" s="376" t="str">
        <f t="shared" si="98"/>
        <v/>
      </c>
      <c r="HB98" s="380" t="str">
        <f t="shared" ref="HB98:HB134" si="107">IF(OR(BQ98&lt;&gt;"",BU98&lt;&gt;"",BV98&lt;&gt;"",BW98&lt;&gt;"",BX98&lt;&gt;""),1,"")</f>
        <v/>
      </c>
      <c r="HC98" s="381" t="str">
        <f t="shared" ref="HC98:HC134" si="108">IF(OR(CC98&lt;&gt;"",CD98&lt;&gt;""),1,"")</f>
        <v/>
      </c>
      <c r="HD98" s="383" t="str">
        <f t="shared" si="60"/>
        <v/>
      </c>
      <c r="HE98" s="381" t="str">
        <f t="shared" si="61"/>
        <v/>
      </c>
      <c r="HF98" s="380" t="str">
        <f t="shared" si="62"/>
        <v/>
      </c>
      <c r="HG98" s="576" t="str">
        <f>IF($B98="","",_xlfn.XLOOKUP($B98,光・視環境!$S$2:$S$113,光・視環境!$Y$2:$Y$113,,0,1))</f>
        <v/>
      </c>
      <c r="HH98" s="362" t="str">
        <f t="shared" si="63"/>
        <v/>
      </c>
      <c r="HI98" s="384" t="str">
        <f t="shared" si="64"/>
        <v/>
      </c>
      <c r="HJ98" s="384" t="str">
        <f t="shared" si="65"/>
        <v/>
      </c>
      <c r="HK98" s="384" t="str">
        <f t="shared" si="66"/>
        <v/>
      </c>
      <c r="HL98" s="384" t="str">
        <f t="shared" si="67"/>
        <v/>
      </c>
      <c r="HM98" s="384" t="str">
        <f t="shared" si="68"/>
        <v/>
      </c>
      <c r="HN98" s="384" t="str">
        <f t="shared" si="69"/>
        <v/>
      </c>
      <c r="HO98" s="384" t="str">
        <f t="shared" si="70"/>
        <v/>
      </c>
      <c r="HP98" s="384" t="str">
        <f t="shared" si="71"/>
        <v/>
      </c>
      <c r="HQ98" s="384" t="str">
        <f t="shared" si="72"/>
        <v/>
      </c>
      <c r="HR98" s="384" t="str">
        <f t="shared" si="73"/>
        <v/>
      </c>
      <c r="HS98" s="384" t="str">
        <f t="shared" si="74"/>
        <v/>
      </c>
      <c r="HT98" s="384" t="str">
        <f t="shared" si="75"/>
        <v/>
      </c>
      <c r="HU98" s="352" t="str">
        <f t="shared" si="76"/>
        <v/>
      </c>
      <c r="HV98" s="384" t="str">
        <f t="shared" si="77"/>
        <v/>
      </c>
      <c r="HW98" s="384" t="str">
        <f t="shared" si="78"/>
        <v/>
      </c>
      <c r="HX98" s="384" t="str">
        <f t="shared" si="79"/>
        <v/>
      </c>
      <c r="HY98" s="384" t="str">
        <f t="shared" si="80"/>
        <v/>
      </c>
      <c r="HZ98" s="352" t="str">
        <f t="shared" si="81"/>
        <v/>
      </c>
      <c r="IA98" s="365" t="str">
        <f t="shared" si="82"/>
        <v/>
      </c>
      <c r="IB98" s="386" t="str">
        <f t="shared" si="83"/>
        <v/>
      </c>
      <c r="IC98" s="380" t="str">
        <f t="shared" si="84"/>
        <v/>
      </c>
      <c r="ID98" s="387" t="str">
        <f t="shared" si="85"/>
        <v/>
      </c>
      <c r="IE98" s="378" t="str">
        <f t="shared" si="86"/>
        <v/>
      </c>
      <c r="IF98" s="381" t="str">
        <f t="shared" si="87"/>
        <v/>
      </c>
      <c r="IG98" s="381" t="str">
        <f t="shared" si="88"/>
        <v/>
      </c>
      <c r="IH98" s="388" t="str">
        <f t="shared" si="89"/>
        <v/>
      </c>
    </row>
    <row r="99" spans="1:242" ht="23.1" customHeight="1">
      <c r="A99" s="351">
        <f t="shared" si="0"/>
        <v>65</v>
      </c>
      <c r="B99" s="1362"/>
      <c r="C99" s="1363"/>
      <c r="D99" s="1364" t="str">
        <f t="shared" si="58"/>
        <v/>
      </c>
      <c r="E99" s="1365"/>
      <c r="F99" s="1362"/>
      <c r="G99" s="1363"/>
      <c r="H99" s="1362"/>
      <c r="I99" s="1363"/>
      <c r="J99" s="1366"/>
      <c r="K99" s="1367"/>
      <c r="L99" s="1367"/>
      <c r="M99" s="1367"/>
      <c r="N99" s="1367"/>
      <c r="O99" s="1367"/>
      <c r="P99" s="1368" t="str">
        <f t="shared" si="59"/>
        <v/>
      </c>
      <c r="Q99" s="1368"/>
      <c r="R99" s="352"/>
      <c r="S99" s="352"/>
      <c r="T99" s="352"/>
      <c r="U99" s="352"/>
      <c r="V99" s="1369"/>
      <c r="W99" s="1369"/>
      <c r="X99" s="1370"/>
      <c r="Y99" s="375"/>
      <c r="Z99" s="372"/>
      <c r="AA99" s="363" t="s">
        <v>71</v>
      </c>
      <c r="AB99" s="1371"/>
      <c r="AC99" s="1372"/>
      <c r="AD99" s="1372"/>
      <c r="AE99" s="1372"/>
      <c r="AF99" s="1373"/>
      <c r="AG99" s="1371"/>
      <c r="AH99" s="1372"/>
      <c r="AI99" s="1373"/>
      <c r="AJ99" s="363"/>
      <c r="AK99" s="363" t="s">
        <v>71</v>
      </c>
      <c r="AL99" s="363" t="s">
        <v>71</v>
      </c>
      <c r="AM99" s="363" t="s">
        <v>71</v>
      </c>
      <c r="AN99" s="363" t="s">
        <v>71</v>
      </c>
      <c r="AO99" s="1374"/>
      <c r="AP99" s="1374"/>
      <c r="AQ99" s="363"/>
      <c r="AR99" s="1374"/>
      <c r="AS99" s="1374"/>
      <c r="AT99" s="385"/>
      <c r="AU99" s="364"/>
      <c r="AV99" s="363" t="s">
        <v>71</v>
      </c>
      <c r="AW99" s="363"/>
      <c r="AX99" s="480" t="str">
        <f t="shared" si="101"/>
        <v/>
      </c>
      <c r="AY99" s="1375" t="str">
        <f>IF('躯体天井高(住戸別)'!M70="","",'躯体天井高(住戸別)'!M70)</f>
        <v/>
      </c>
      <c r="AZ99" s="1376"/>
      <c r="BA99" s="1377" t="str">
        <f>IF('躯体天井高(住戸別)'!U140="","",'躯体天井高(住戸別)'!U140)</f>
        <v/>
      </c>
      <c r="BB99" s="1378"/>
      <c r="BC99" s="1379"/>
      <c r="BD99" s="1380" t="str">
        <f>IF('躯体天井高(住戸別)'!T140="","",'躯体天井高(住戸別)'!T140)</f>
        <v/>
      </c>
      <c r="BE99" s="1381"/>
      <c r="BF99" s="363"/>
      <c r="BG99" s="480" t="str">
        <f>IF('躯体天井高(住戸別)'!Y70="","",'躯体天井高(住戸別)'!Y70)</f>
        <v/>
      </c>
      <c r="BH99" s="1375" t="str">
        <f>IF('躯体天井高(住戸別)'!AG70="","",'躯体天井高(住戸別)'!AG70)</f>
        <v/>
      </c>
      <c r="BI99" s="1376"/>
      <c r="BJ99" s="1377" t="str">
        <f>IF('躯体天井高(住戸別)'!AO70="","",'躯体天井高(住戸別)'!AO70)</f>
        <v/>
      </c>
      <c r="BK99" s="1378"/>
      <c r="BL99" s="1379"/>
      <c r="BM99" s="1380" t="str">
        <f>IF('躯体天井高(住戸別)'!AN70="","",'躯体天井高(住戸別)'!AN70)</f>
        <v/>
      </c>
      <c r="BN99" s="1381"/>
      <c r="BO99" s="1380" t="str" cm="1">
        <f t="array" ref="BO99">IF(AY99="","",_xlfn.IFS(AND('躯体天井高(住戸別)'!V140="□",'躯体天井高(住戸別)'!W140="□"),"なし",AND('躯体天井高(住戸別)'!W140="■",'躯体天井高(住戸別)'!V140="□"),"柱",AND('躯体天井高(住戸別)'!V140="■",'躯体天井高(住戸別)'!W140="□"),"壁",AND('躯体天井高(住戸別)'!V140="■",'躯体天井高(住戸別)'!W140="■"),"壁柱"))</f>
        <v/>
      </c>
      <c r="BP99" s="1385"/>
      <c r="BQ99" s="1350"/>
      <c r="BR99" s="1351"/>
      <c r="BS99" s="1351"/>
      <c r="BT99" s="1351"/>
      <c r="BU99" s="397"/>
      <c r="BV99" s="398"/>
      <c r="BW99" s="382"/>
      <c r="BX99" s="363"/>
      <c r="BY99" s="1352"/>
      <c r="BZ99" s="1353"/>
      <c r="CA99" s="1352"/>
      <c r="CB99" s="1353"/>
      <c r="CC99" s="382"/>
      <c r="CD99" s="363"/>
      <c r="CE99" s="1354"/>
      <c r="CF99" s="1355"/>
      <c r="CG99" s="1356"/>
      <c r="CH99" s="1361"/>
      <c r="CI99" s="1360"/>
      <c r="CJ99" s="1355"/>
      <c r="CK99" s="1360"/>
      <c r="CL99" s="363" t="s">
        <v>71</v>
      </c>
      <c r="CM99" s="363" t="s">
        <v>71</v>
      </c>
      <c r="CN99" s="363" t="s">
        <v>71</v>
      </c>
      <c r="CO99" s="363"/>
      <c r="CP99" s="363"/>
      <c r="CQ99" s="363" t="s">
        <v>71</v>
      </c>
      <c r="CR99" s="363" t="s">
        <v>71</v>
      </c>
      <c r="CS99" s="1357"/>
      <c r="CT99" s="1358"/>
      <c r="CU99" s="1359"/>
      <c r="CV99" s="363" t="s">
        <v>71</v>
      </c>
      <c r="CW99" s="363" t="s">
        <v>71</v>
      </c>
      <c r="CX99" s="363" t="s">
        <v>71</v>
      </c>
      <c r="CY99" s="363" t="s">
        <v>71</v>
      </c>
      <c r="CZ99" s="363" t="s">
        <v>71</v>
      </c>
      <c r="DA99" s="363" t="s">
        <v>71</v>
      </c>
      <c r="DB99" s="363" t="s">
        <v>71</v>
      </c>
      <c r="DC99" s="363" t="s">
        <v>71</v>
      </c>
      <c r="DD99" s="363" t="s">
        <v>71</v>
      </c>
      <c r="DE99" s="363" t="s">
        <v>71</v>
      </c>
      <c r="DF99" s="363" t="s">
        <v>71</v>
      </c>
      <c r="DG99" s="363" t="s">
        <v>71</v>
      </c>
      <c r="DH99" s="575" t="str">
        <f>IF($B99="","",_xlfn.XLOOKUP($B99,光・視環境!$S$2:$S$113,光・視環境!$Y$2:$Y$113,"",0,1))</f>
        <v/>
      </c>
      <c r="DI99" s="576" t="str">
        <f>IF($B99="","",_xlfn.XLOOKUP($B99,光・視環境!$S$2:$S$113,光・視環境!$T$2:$T$113,"",0,1))</f>
        <v/>
      </c>
      <c r="DJ99" s="576" t="str">
        <f>IF($B99="","",_xlfn.XLOOKUP($B99,光・視環境!$S$2:$S$113,光・視環境!$U$2:$U$113,"",0,1))</f>
        <v/>
      </c>
      <c r="DK99" s="576" t="str">
        <f>IF($B99="","",_xlfn.XLOOKUP($B99,光・視環境!$S$2:$S$113,光・視環境!$V$2:$V$113,"",0,1))</f>
        <v/>
      </c>
      <c r="DL99" s="576" t="str">
        <f>IF($B99="","",_xlfn.XLOOKUP($B99,光・視環境!$S$2:$S$113,光・視環境!$W$2:$W$113,"",0,1))</f>
        <v/>
      </c>
      <c r="DM99" s="577" t="str">
        <f>IF($B99="","",_xlfn.XLOOKUP($B99,光・視環境!$S$2:$S$113,光・視環境!$X$2:$X$113,"",0,1))</f>
        <v/>
      </c>
      <c r="DN99" s="1382"/>
      <c r="DO99" s="1383"/>
      <c r="DP99" s="1383"/>
      <c r="DQ99" s="1384"/>
      <c r="DR99" s="372"/>
      <c r="DS99" s="372"/>
      <c r="DT99" s="372"/>
      <c r="DU99" s="372"/>
      <c r="DV99" s="372"/>
      <c r="DW99" s="372"/>
      <c r="DX99" s="372"/>
      <c r="DY99" s="372"/>
      <c r="DZ99" s="1382"/>
      <c r="EA99" s="1383"/>
      <c r="EB99" s="1383"/>
      <c r="EC99" s="1384"/>
      <c r="ED99" s="372"/>
      <c r="EE99" s="372"/>
      <c r="EF99" s="372"/>
      <c r="EG99" s="372"/>
      <c r="EH99" s="372"/>
      <c r="EI99" s="372"/>
      <c r="EJ99" s="372"/>
      <c r="EK99" s="372"/>
      <c r="EL99" s="372"/>
      <c r="EM99" s="372"/>
      <c r="EN99" s="372"/>
      <c r="EO99" s="372"/>
      <c r="EP99" s="372"/>
      <c r="EQ99" s="375"/>
      <c r="ER99" s="372"/>
      <c r="ES99" s="364" t="s">
        <v>71</v>
      </c>
      <c r="ET99" s="372"/>
      <c r="EU99" s="481" t="str">
        <f t="shared" si="103"/>
        <v/>
      </c>
      <c r="EV99" s="1357"/>
      <c r="EW99" s="1359"/>
      <c r="EX99" s="1357"/>
      <c r="EY99" s="1359"/>
      <c r="EZ99" s="1357"/>
      <c r="FA99" s="1359"/>
      <c r="FB99" s="1357"/>
      <c r="FC99" s="1359"/>
      <c r="FD99" s="364" t="s">
        <v>71</v>
      </c>
      <c r="FE99" s="372"/>
      <c r="FF99" s="481" t="str">
        <f t="shared" si="104"/>
        <v/>
      </c>
      <c r="FG99" s="1357"/>
      <c r="FH99" s="1359"/>
      <c r="FI99" s="1357"/>
      <c r="FJ99" s="1359"/>
      <c r="FK99" s="1357"/>
      <c r="FL99" s="1359"/>
      <c r="FM99" s="1357"/>
      <c r="FN99" s="1359"/>
      <c r="FO99" s="364" t="s">
        <v>71</v>
      </c>
      <c r="FP99" s="372"/>
      <c r="FQ99" s="481" t="str">
        <f t="shared" si="105"/>
        <v/>
      </c>
      <c r="FR99" s="1357"/>
      <c r="FS99" s="1359"/>
      <c r="FT99" s="1357"/>
      <c r="FU99" s="1359"/>
      <c r="FV99" s="1357"/>
      <c r="FW99" s="1359"/>
      <c r="FX99" s="1357"/>
      <c r="FY99" s="1359"/>
      <c r="FZ99" s="364" t="s">
        <v>71</v>
      </c>
      <c r="GA99" s="372"/>
      <c r="GB99" s="481" t="str">
        <f t="shared" si="106"/>
        <v/>
      </c>
      <c r="GC99" s="1357"/>
      <c r="GD99" s="1359"/>
      <c r="GE99" s="1357"/>
      <c r="GF99" s="1359"/>
      <c r="GG99" s="1357"/>
      <c r="GH99" s="1359"/>
      <c r="GI99" s="1357"/>
      <c r="GJ99" s="1359"/>
      <c r="GU99" s="374" t="str">
        <f t="shared" ref="GU99:GU134" si="109">IF(Y99&lt;&gt;"",1,"")</f>
        <v/>
      </c>
      <c r="GV99" s="386" t="str">
        <f t="shared" si="99"/>
        <v/>
      </c>
      <c r="GW99" s="377" t="str">
        <f t="shared" si="102"/>
        <v/>
      </c>
      <c r="GX99" s="378" t="str">
        <f t="shared" si="100"/>
        <v/>
      </c>
      <c r="GY99" s="379" t="str">
        <f t="shared" ref="GY99:GY134" si="110">IF(OR(AT99=""),"",1)</f>
        <v/>
      </c>
      <c r="GZ99" s="380">
        <v>1</v>
      </c>
      <c r="HA99" s="376" t="str">
        <f t="shared" ref="HA99:HA134" si="111">IF(OR(AV99="○",AY99&lt;&gt;"",BA99="はり",BA99="傾斜屋根",BA99="その他",BD99&lt;&gt;""),1,"")</f>
        <v/>
      </c>
      <c r="HB99" s="380" t="str">
        <f t="shared" si="107"/>
        <v/>
      </c>
      <c r="HC99" s="381" t="str">
        <f t="shared" si="108"/>
        <v/>
      </c>
      <c r="HD99" s="383" t="str">
        <f t="shared" si="60"/>
        <v/>
      </c>
      <c r="HE99" s="381" t="str">
        <f t="shared" si="61"/>
        <v/>
      </c>
      <c r="HF99" s="380" t="str">
        <f t="shared" si="62"/>
        <v/>
      </c>
      <c r="HG99" s="576" t="str">
        <f>IF($B99="","",_xlfn.XLOOKUP($B99,光・視環境!$S$2:$S$113,光・視環境!$Y$2:$Y$113,,0,1))</f>
        <v/>
      </c>
      <c r="HH99" s="362" t="str">
        <f t="shared" si="63"/>
        <v/>
      </c>
      <c r="HI99" s="384" t="str">
        <f t="shared" si="64"/>
        <v/>
      </c>
      <c r="HJ99" s="384" t="str">
        <f t="shared" si="65"/>
        <v/>
      </c>
      <c r="HK99" s="384" t="str">
        <f t="shared" si="66"/>
        <v/>
      </c>
      <c r="HL99" s="384" t="str">
        <f t="shared" si="67"/>
        <v/>
      </c>
      <c r="HM99" s="384" t="str">
        <f t="shared" si="68"/>
        <v/>
      </c>
      <c r="HN99" s="384" t="str">
        <f t="shared" si="69"/>
        <v/>
      </c>
      <c r="HO99" s="384" t="str">
        <f t="shared" si="70"/>
        <v/>
      </c>
      <c r="HP99" s="384" t="str">
        <f t="shared" si="71"/>
        <v/>
      </c>
      <c r="HQ99" s="384" t="str">
        <f t="shared" si="72"/>
        <v/>
      </c>
      <c r="HR99" s="384" t="str">
        <f t="shared" si="73"/>
        <v/>
      </c>
      <c r="HS99" s="384" t="str">
        <f t="shared" si="74"/>
        <v/>
      </c>
      <c r="HT99" s="384" t="str">
        <f t="shared" si="75"/>
        <v/>
      </c>
      <c r="HU99" s="352" t="str">
        <f t="shared" si="76"/>
        <v/>
      </c>
      <c r="HV99" s="384" t="str">
        <f t="shared" si="77"/>
        <v/>
      </c>
      <c r="HW99" s="384" t="str">
        <f t="shared" si="78"/>
        <v/>
      </c>
      <c r="HX99" s="384" t="str">
        <f t="shared" si="79"/>
        <v/>
      </c>
      <c r="HY99" s="384" t="str">
        <f t="shared" si="80"/>
        <v/>
      </c>
      <c r="HZ99" s="352" t="str">
        <f t="shared" si="81"/>
        <v/>
      </c>
      <c r="IA99" s="365" t="str">
        <f t="shared" si="82"/>
        <v/>
      </c>
      <c r="IB99" s="386" t="str">
        <f t="shared" si="83"/>
        <v/>
      </c>
      <c r="IC99" s="380" t="str">
        <f t="shared" si="84"/>
        <v/>
      </c>
      <c r="ID99" s="387" t="str">
        <f t="shared" si="85"/>
        <v/>
      </c>
      <c r="IE99" s="378" t="str">
        <f t="shared" si="86"/>
        <v/>
      </c>
      <c r="IF99" s="381" t="str">
        <f t="shared" si="87"/>
        <v/>
      </c>
      <c r="IG99" s="381" t="str">
        <f t="shared" si="88"/>
        <v/>
      </c>
      <c r="IH99" s="388" t="str">
        <f t="shared" si="89"/>
        <v/>
      </c>
    </row>
    <row r="100" spans="1:242" ht="23.1" customHeight="1">
      <c r="A100" s="351">
        <f t="shared" si="0"/>
        <v>66</v>
      </c>
      <c r="B100" s="1362"/>
      <c r="C100" s="1363"/>
      <c r="D100" s="1364" t="str">
        <f t="shared" si="58"/>
        <v/>
      </c>
      <c r="E100" s="1365"/>
      <c r="F100" s="1362"/>
      <c r="G100" s="1363"/>
      <c r="H100" s="1362"/>
      <c r="I100" s="1363"/>
      <c r="J100" s="1366"/>
      <c r="K100" s="1367"/>
      <c r="L100" s="1367"/>
      <c r="M100" s="1367"/>
      <c r="N100" s="1367"/>
      <c r="O100" s="1367"/>
      <c r="P100" s="1368" t="str">
        <f t="shared" si="59"/>
        <v/>
      </c>
      <c r="Q100" s="1368"/>
      <c r="R100" s="352"/>
      <c r="S100" s="352"/>
      <c r="T100" s="352"/>
      <c r="U100" s="352"/>
      <c r="V100" s="1369"/>
      <c r="W100" s="1369"/>
      <c r="X100" s="1370"/>
      <c r="Y100" s="375"/>
      <c r="Z100" s="372"/>
      <c r="AA100" s="363" t="s">
        <v>71</v>
      </c>
      <c r="AB100" s="1371"/>
      <c r="AC100" s="1372"/>
      <c r="AD100" s="1372"/>
      <c r="AE100" s="1372"/>
      <c r="AF100" s="1373"/>
      <c r="AG100" s="1371"/>
      <c r="AH100" s="1372"/>
      <c r="AI100" s="1373"/>
      <c r="AJ100" s="363"/>
      <c r="AK100" s="363" t="s">
        <v>71</v>
      </c>
      <c r="AL100" s="363" t="s">
        <v>71</v>
      </c>
      <c r="AM100" s="363" t="s">
        <v>71</v>
      </c>
      <c r="AN100" s="363" t="s">
        <v>71</v>
      </c>
      <c r="AO100" s="1374"/>
      <c r="AP100" s="1374"/>
      <c r="AQ100" s="363"/>
      <c r="AR100" s="1374"/>
      <c r="AS100" s="1374"/>
      <c r="AT100" s="385"/>
      <c r="AU100" s="364"/>
      <c r="AV100" s="363" t="s">
        <v>71</v>
      </c>
      <c r="AW100" s="363"/>
      <c r="AX100" s="480" t="str">
        <f t="shared" si="101"/>
        <v/>
      </c>
      <c r="AY100" s="1375" t="str">
        <f>IF('躯体天井高(住戸別)'!M71="","",'躯体天井高(住戸別)'!M71)</f>
        <v/>
      </c>
      <c r="AZ100" s="1376"/>
      <c r="BA100" s="1377" t="str">
        <f>IF('躯体天井高(住戸別)'!U141="","",'躯体天井高(住戸別)'!U141)</f>
        <v/>
      </c>
      <c r="BB100" s="1378"/>
      <c r="BC100" s="1379"/>
      <c r="BD100" s="1380" t="str">
        <f>IF('躯体天井高(住戸別)'!T141="","",'躯体天井高(住戸別)'!T141)</f>
        <v/>
      </c>
      <c r="BE100" s="1381"/>
      <c r="BF100" s="363"/>
      <c r="BG100" s="480" t="str">
        <f>IF('躯体天井高(住戸別)'!Y71="","",'躯体天井高(住戸別)'!Y71)</f>
        <v/>
      </c>
      <c r="BH100" s="1375" t="str">
        <f>IF('躯体天井高(住戸別)'!AG71="","",'躯体天井高(住戸別)'!AG71)</f>
        <v/>
      </c>
      <c r="BI100" s="1376"/>
      <c r="BJ100" s="1377" t="str">
        <f>IF('躯体天井高(住戸別)'!AO71="","",'躯体天井高(住戸別)'!AO71)</f>
        <v/>
      </c>
      <c r="BK100" s="1378"/>
      <c r="BL100" s="1379"/>
      <c r="BM100" s="1380" t="str">
        <f>IF('躯体天井高(住戸別)'!AN71="","",'躯体天井高(住戸別)'!AN71)</f>
        <v/>
      </c>
      <c r="BN100" s="1381"/>
      <c r="BO100" s="1380" t="str" cm="1">
        <f t="array" ref="BO100">IF(AY100="","",_xlfn.IFS(AND('躯体天井高(住戸別)'!V141="□",'躯体天井高(住戸別)'!W141="□"),"なし",AND('躯体天井高(住戸別)'!W141="■",'躯体天井高(住戸別)'!V141="□"),"柱",AND('躯体天井高(住戸別)'!V141="■",'躯体天井高(住戸別)'!W141="□"),"壁",AND('躯体天井高(住戸別)'!V141="■",'躯体天井高(住戸別)'!W141="■"),"壁柱"))</f>
        <v/>
      </c>
      <c r="BP100" s="1385"/>
      <c r="BQ100" s="1350"/>
      <c r="BR100" s="1351"/>
      <c r="BS100" s="1351"/>
      <c r="BT100" s="1351"/>
      <c r="BU100" s="397"/>
      <c r="BV100" s="398"/>
      <c r="BW100" s="382"/>
      <c r="BX100" s="363"/>
      <c r="BY100" s="1352"/>
      <c r="BZ100" s="1353"/>
      <c r="CA100" s="1352"/>
      <c r="CB100" s="1353"/>
      <c r="CC100" s="382"/>
      <c r="CD100" s="363"/>
      <c r="CE100" s="1354"/>
      <c r="CF100" s="1355"/>
      <c r="CG100" s="1356"/>
      <c r="CH100" s="1361"/>
      <c r="CI100" s="1360"/>
      <c r="CJ100" s="1355"/>
      <c r="CK100" s="1360"/>
      <c r="CL100" s="363" t="s">
        <v>71</v>
      </c>
      <c r="CM100" s="363" t="s">
        <v>71</v>
      </c>
      <c r="CN100" s="363" t="s">
        <v>71</v>
      </c>
      <c r="CO100" s="363"/>
      <c r="CP100" s="363"/>
      <c r="CQ100" s="363" t="s">
        <v>71</v>
      </c>
      <c r="CR100" s="363" t="s">
        <v>71</v>
      </c>
      <c r="CS100" s="1357"/>
      <c r="CT100" s="1358"/>
      <c r="CU100" s="1359"/>
      <c r="CV100" s="363" t="s">
        <v>71</v>
      </c>
      <c r="CW100" s="363" t="s">
        <v>71</v>
      </c>
      <c r="CX100" s="363" t="s">
        <v>71</v>
      </c>
      <c r="CY100" s="363" t="s">
        <v>71</v>
      </c>
      <c r="CZ100" s="363" t="s">
        <v>71</v>
      </c>
      <c r="DA100" s="363" t="s">
        <v>71</v>
      </c>
      <c r="DB100" s="363" t="s">
        <v>71</v>
      </c>
      <c r="DC100" s="363" t="s">
        <v>71</v>
      </c>
      <c r="DD100" s="363" t="s">
        <v>71</v>
      </c>
      <c r="DE100" s="363" t="s">
        <v>71</v>
      </c>
      <c r="DF100" s="363" t="s">
        <v>71</v>
      </c>
      <c r="DG100" s="363" t="s">
        <v>71</v>
      </c>
      <c r="DH100" s="575" t="str">
        <f>IF($B100="","",_xlfn.XLOOKUP($B100,光・視環境!$S$2:$S$113,光・視環境!$Y$2:$Y$113,"",0,1))</f>
        <v/>
      </c>
      <c r="DI100" s="576" t="str">
        <f>IF($B100="","",_xlfn.XLOOKUP($B100,光・視環境!$S$2:$S$113,光・視環境!$T$2:$T$113,"",0,1))</f>
        <v/>
      </c>
      <c r="DJ100" s="576" t="str">
        <f>IF($B100="","",_xlfn.XLOOKUP($B100,光・視環境!$S$2:$S$113,光・視環境!$U$2:$U$113,"",0,1))</f>
        <v/>
      </c>
      <c r="DK100" s="576" t="str">
        <f>IF($B100="","",_xlfn.XLOOKUP($B100,光・視環境!$S$2:$S$113,光・視環境!$V$2:$V$113,"",0,1))</f>
        <v/>
      </c>
      <c r="DL100" s="576" t="str">
        <f>IF($B100="","",_xlfn.XLOOKUP($B100,光・視環境!$S$2:$S$113,光・視環境!$W$2:$W$113,"",0,1))</f>
        <v/>
      </c>
      <c r="DM100" s="577" t="str">
        <f>IF($B100="","",_xlfn.XLOOKUP($B100,光・視環境!$S$2:$S$113,光・視環境!$X$2:$X$113,"",0,1))</f>
        <v/>
      </c>
      <c r="DN100" s="1382"/>
      <c r="DO100" s="1383"/>
      <c r="DP100" s="1383"/>
      <c r="DQ100" s="1384"/>
      <c r="DR100" s="372"/>
      <c r="DS100" s="372"/>
      <c r="DT100" s="372"/>
      <c r="DU100" s="372"/>
      <c r="DV100" s="372"/>
      <c r="DW100" s="372"/>
      <c r="DX100" s="372"/>
      <c r="DY100" s="372"/>
      <c r="DZ100" s="1382"/>
      <c r="EA100" s="1383"/>
      <c r="EB100" s="1383"/>
      <c r="EC100" s="1384"/>
      <c r="ED100" s="372"/>
      <c r="EE100" s="372"/>
      <c r="EF100" s="372"/>
      <c r="EG100" s="372"/>
      <c r="EH100" s="372"/>
      <c r="EI100" s="372"/>
      <c r="EJ100" s="372"/>
      <c r="EK100" s="372"/>
      <c r="EL100" s="372"/>
      <c r="EM100" s="372"/>
      <c r="EN100" s="372"/>
      <c r="EO100" s="372"/>
      <c r="EP100" s="372"/>
      <c r="EQ100" s="375"/>
      <c r="ER100" s="372"/>
      <c r="ES100" s="364" t="s">
        <v>71</v>
      </c>
      <c r="ET100" s="372"/>
      <c r="EU100" s="481" t="str">
        <f t="shared" si="103"/>
        <v/>
      </c>
      <c r="EV100" s="1357"/>
      <c r="EW100" s="1359"/>
      <c r="EX100" s="1357"/>
      <c r="EY100" s="1359"/>
      <c r="EZ100" s="1357"/>
      <c r="FA100" s="1359"/>
      <c r="FB100" s="1357"/>
      <c r="FC100" s="1359"/>
      <c r="FD100" s="364" t="s">
        <v>71</v>
      </c>
      <c r="FE100" s="372"/>
      <c r="FF100" s="481" t="str">
        <f t="shared" si="104"/>
        <v/>
      </c>
      <c r="FG100" s="1357"/>
      <c r="FH100" s="1359"/>
      <c r="FI100" s="1357"/>
      <c r="FJ100" s="1359"/>
      <c r="FK100" s="1357"/>
      <c r="FL100" s="1359"/>
      <c r="FM100" s="1357"/>
      <c r="FN100" s="1359"/>
      <c r="FO100" s="364" t="s">
        <v>71</v>
      </c>
      <c r="FP100" s="372"/>
      <c r="FQ100" s="481" t="str">
        <f t="shared" si="105"/>
        <v/>
      </c>
      <c r="FR100" s="1357"/>
      <c r="FS100" s="1359"/>
      <c r="FT100" s="1357"/>
      <c r="FU100" s="1359"/>
      <c r="FV100" s="1357"/>
      <c r="FW100" s="1359"/>
      <c r="FX100" s="1357"/>
      <c r="FY100" s="1359"/>
      <c r="FZ100" s="364" t="s">
        <v>71</v>
      </c>
      <c r="GA100" s="372"/>
      <c r="GB100" s="481" t="str">
        <f t="shared" si="106"/>
        <v/>
      </c>
      <c r="GC100" s="1357"/>
      <c r="GD100" s="1359"/>
      <c r="GE100" s="1357"/>
      <c r="GF100" s="1359"/>
      <c r="GG100" s="1357"/>
      <c r="GH100" s="1359"/>
      <c r="GI100" s="1357"/>
      <c r="GJ100" s="1359"/>
      <c r="GU100" s="374" t="str">
        <f t="shared" si="109"/>
        <v/>
      </c>
      <c r="GV100" s="386" t="str">
        <f t="shared" ref="GV100:GV134" si="112">IF(Z100&lt;&gt;"",1,"")</f>
        <v/>
      </c>
      <c r="GW100" s="377" t="str">
        <f t="shared" si="102"/>
        <v/>
      </c>
      <c r="GX100" s="378" t="str">
        <f t="shared" ref="GX100:GX134" si="113">IF(OR(AK100="○",AL100="○",AM100="○",AN100="○",AQ100="○"),1,"")</f>
        <v/>
      </c>
      <c r="GY100" s="379" t="str">
        <f t="shared" si="110"/>
        <v/>
      </c>
      <c r="GZ100" s="380">
        <v>1</v>
      </c>
      <c r="HA100" s="376" t="str">
        <f t="shared" si="111"/>
        <v/>
      </c>
      <c r="HB100" s="380" t="str">
        <f t="shared" si="107"/>
        <v/>
      </c>
      <c r="HC100" s="381" t="str">
        <f t="shared" si="108"/>
        <v/>
      </c>
      <c r="HD100" s="383" t="str">
        <f t="shared" si="60"/>
        <v/>
      </c>
      <c r="HE100" s="381" t="str">
        <f t="shared" si="61"/>
        <v/>
      </c>
      <c r="HF100" s="380" t="str">
        <f t="shared" si="62"/>
        <v/>
      </c>
      <c r="HG100" s="576" t="str">
        <f>IF($B100="","",_xlfn.XLOOKUP($B100,光・視環境!$S$2:$S$113,光・視環境!$Y$2:$Y$113,,0,1))</f>
        <v/>
      </c>
      <c r="HH100" s="362" t="str">
        <f t="shared" si="63"/>
        <v/>
      </c>
      <c r="HI100" s="384" t="str">
        <f t="shared" si="64"/>
        <v/>
      </c>
      <c r="HJ100" s="384" t="str">
        <f t="shared" si="65"/>
        <v/>
      </c>
      <c r="HK100" s="384" t="str">
        <f t="shared" si="66"/>
        <v/>
      </c>
      <c r="HL100" s="384" t="str">
        <f t="shared" si="67"/>
        <v/>
      </c>
      <c r="HM100" s="384" t="str">
        <f t="shared" si="68"/>
        <v/>
      </c>
      <c r="HN100" s="384" t="str">
        <f t="shared" si="69"/>
        <v/>
      </c>
      <c r="HO100" s="384" t="str">
        <f t="shared" si="70"/>
        <v/>
      </c>
      <c r="HP100" s="384" t="str">
        <f t="shared" si="71"/>
        <v/>
      </c>
      <c r="HQ100" s="384" t="str">
        <f t="shared" si="72"/>
        <v/>
      </c>
      <c r="HR100" s="384" t="str">
        <f t="shared" si="73"/>
        <v/>
      </c>
      <c r="HS100" s="384" t="str">
        <f t="shared" si="74"/>
        <v/>
      </c>
      <c r="HT100" s="384" t="str">
        <f t="shared" si="75"/>
        <v/>
      </c>
      <c r="HU100" s="352" t="str">
        <f t="shared" si="76"/>
        <v/>
      </c>
      <c r="HV100" s="384" t="str">
        <f t="shared" si="77"/>
        <v/>
      </c>
      <c r="HW100" s="384" t="str">
        <f t="shared" si="78"/>
        <v/>
      </c>
      <c r="HX100" s="384" t="str">
        <f t="shared" si="79"/>
        <v/>
      </c>
      <c r="HY100" s="384" t="str">
        <f t="shared" si="80"/>
        <v/>
      </c>
      <c r="HZ100" s="352" t="str">
        <f t="shared" si="81"/>
        <v/>
      </c>
      <c r="IA100" s="365" t="str">
        <f t="shared" si="82"/>
        <v/>
      </c>
      <c r="IB100" s="386" t="str">
        <f t="shared" si="83"/>
        <v/>
      </c>
      <c r="IC100" s="380" t="str">
        <f t="shared" si="84"/>
        <v/>
      </c>
      <c r="ID100" s="387" t="str">
        <f t="shared" si="85"/>
        <v/>
      </c>
      <c r="IE100" s="378" t="str">
        <f t="shared" si="86"/>
        <v/>
      </c>
      <c r="IF100" s="381" t="str">
        <f t="shared" si="87"/>
        <v/>
      </c>
      <c r="IG100" s="381" t="str">
        <f t="shared" si="88"/>
        <v/>
      </c>
      <c r="IH100" s="388" t="str">
        <f t="shared" si="89"/>
        <v/>
      </c>
    </row>
    <row r="101" spans="1:242" ht="23.1" customHeight="1">
      <c r="A101" s="351">
        <f t="shared" si="0"/>
        <v>67</v>
      </c>
      <c r="B101" s="1362"/>
      <c r="C101" s="1363"/>
      <c r="D101" s="1364" t="str">
        <f t="shared" si="58"/>
        <v/>
      </c>
      <c r="E101" s="1365"/>
      <c r="F101" s="1362"/>
      <c r="G101" s="1363"/>
      <c r="H101" s="1362"/>
      <c r="I101" s="1363"/>
      <c r="J101" s="1366"/>
      <c r="K101" s="1367"/>
      <c r="L101" s="1367"/>
      <c r="M101" s="1367"/>
      <c r="N101" s="1367"/>
      <c r="O101" s="1367"/>
      <c r="P101" s="1368" t="str">
        <f t="shared" si="59"/>
        <v/>
      </c>
      <c r="Q101" s="1368"/>
      <c r="R101" s="352"/>
      <c r="S101" s="352"/>
      <c r="T101" s="352"/>
      <c r="U101" s="352"/>
      <c r="V101" s="1369"/>
      <c r="W101" s="1369"/>
      <c r="X101" s="1370"/>
      <c r="Y101" s="375"/>
      <c r="Z101" s="372"/>
      <c r="AA101" s="363" t="s">
        <v>71</v>
      </c>
      <c r="AB101" s="1371"/>
      <c r="AC101" s="1372"/>
      <c r="AD101" s="1372"/>
      <c r="AE101" s="1372"/>
      <c r="AF101" s="1373"/>
      <c r="AG101" s="1371"/>
      <c r="AH101" s="1372"/>
      <c r="AI101" s="1373"/>
      <c r="AJ101" s="363"/>
      <c r="AK101" s="363" t="s">
        <v>71</v>
      </c>
      <c r="AL101" s="363" t="s">
        <v>71</v>
      </c>
      <c r="AM101" s="363" t="s">
        <v>71</v>
      </c>
      <c r="AN101" s="363" t="s">
        <v>71</v>
      </c>
      <c r="AO101" s="1374"/>
      <c r="AP101" s="1374"/>
      <c r="AQ101" s="363"/>
      <c r="AR101" s="1374"/>
      <c r="AS101" s="1374"/>
      <c r="AT101" s="385"/>
      <c r="AU101" s="364"/>
      <c r="AV101" s="363" t="s">
        <v>71</v>
      </c>
      <c r="AW101" s="363"/>
      <c r="AX101" s="480" t="str">
        <f t="shared" si="101"/>
        <v/>
      </c>
      <c r="AY101" s="1375" t="str">
        <f>IF('躯体天井高(住戸別)'!M72="","",'躯体天井高(住戸別)'!M72)</f>
        <v/>
      </c>
      <c r="AZ101" s="1376"/>
      <c r="BA101" s="1377" t="str">
        <f>IF('躯体天井高(住戸別)'!U142="","",'躯体天井高(住戸別)'!U142)</f>
        <v/>
      </c>
      <c r="BB101" s="1378"/>
      <c r="BC101" s="1379"/>
      <c r="BD101" s="1380" t="str">
        <f>IF('躯体天井高(住戸別)'!T142="","",'躯体天井高(住戸別)'!T142)</f>
        <v/>
      </c>
      <c r="BE101" s="1381"/>
      <c r="BF101" s="363"/>
      <c r="BG101" s="480" t="str">
        <f>IF('躯体天井高(住戸別)'!Y72="","",'躯体天井高(住戸別)'!Y72)</f>
        <v/>
      </c>
      <c r="BH101" s="1375" t="str">
        <f>IF('躯体天井高(住戸別)'!AG72="","",'躯体天井高(住戸別)'!AG72)</f>
        <v/>
      </c>
      <c r="BI101" s="1376"/>
      <c r="BJ101" s="1377" t="str">
        <f>IF('躯体天井高(住戸別)'!AO72="","",'躯体天井高(住戸別)'!AO72)</f>
        <v/>
      </c>
      <c r="BK101" s="1378"/>
      <c r="BL101" s="1379"/>
      <c r="BM101" s="1380" t="str">
        <f>IF('躯体天井高(住戸別)'!AN72="","",'躯体天井高(住戸別)'!AN72)</f>
        <v/>
      </c>
      <c r="BN101" s="1381"/>
      <c r="BO101" s="1380" t="str" cm="1">
        <f t="array" ref="BO101">IF(AY101="","",_xlfn.IFS(AND('躯体天井高(住戸別)'!V142="□",'躯体天井高(住戸別)'!W142="□"),"なし",AND('躯体天井高(住戸別)'!W142="■",'躯体天井高(住戸別)'!V142="□"),"柱",AND('躯体天井高(住戸別)'!V142="■",'躯体天井高(住戸別)'!W142="□"),"壁",AND('躯体天井高(住戸別)'!V142="■",'躯体天井高(住戸別)'!W142="■"),"壁柱"))</f>
        <v/>
      </c>
      <c r="BP101" s="1385"/>
      <c r="BQ101" s="1350"/>
      <c r="BR101" s="1351"/>
      <c r="BS101" s="1351"/>
      <c r="BT101" s="1351"/>
      <c r="BU101" s="397"/>
      <c r="BV101" s="398"/>
      <c r="BW101" s="382"/>
      <c r="BX101" s="363"/>
      <c r="BY101" s="1352"/>
      <c r="BZ101" s="1353"/>
      <c r="CA101" s="1352"/>
      <c r="CB101" s="1353"/>
      <c r="CC101" s="382"/>
      <c r="CD101" s="363"/>
      <c r="CE101" s="1354"/>
      <c r="CF101" s="1355"/>
      <c r="CG101" s="1356"/>
      <c r="CH101" s="1361"/>
      <c r="CI101" s="1360"/>
      <c r="CJ101" s="1355"/>
      <c r="CK101" s="1360"/>
      <c r="CL101" s="363" t="s">
        <v>71</v>
      </c>
      <c r="CM101" s="363" t="s">
        <v>71</v>
      </c>
      <c r="CN101" s="363" t="s">
        <v>71</v>
      </c>
      <c r="CO101" s="363"/>
      <c r="CP101" s="363"/>
      <c r="CQ101" s="363" t="s">
        <v>71</v>
      </c>
      <c r="CR101" s="363" t="s">
        <v>71</v>
      </c>
      <c r="CS101" s="1357"/>
      <c r="CT101" s="1358"/>
      <c r="CU101" s="1359"/>
      <c r="CV101" s="363" t="s">
        <v>71</v>
      </c>
      <c r="CW101" s="363" t="s">
        <v>71</v>
      </c>
      <c r="CX101" s="363" t="s">
        <v>71</v>
      </c>
      <c r="CY101" s="363" t="s">
        <v>71</v>
      </c>
      <c r="CZ101" s="363" t="s">
        <v>71</v>
      </c>
      <c r="DA101" s="363" t="s">
        <v>71</v>
      </c>
      <c r="DB101" s="363" t="s">
        <v>71</v>
      </c>
      <c r="DC101" s="363" t="s">
        <v>71</v>
      </c>
      <c r="DD101" s="363" t="s">
        <v>71</v>
      </c>
      <c r="DE101" s="363" t="s">
        <v>71</v>
      </c>
      <c r="DF101" s="363" t="s">
        <v>71</v>
      </c>
      <c r="DG101" s="363" t="s">
        <v>71</v>
      </c>
      <c r="DH101" s="575" t="str">
        <f>IF($B101="","",_xlfn.XLOOKUP($B101,光・視環境!$S$2:$S$113,光・視環境!$Y$2:$Y$113,"",0,1))</f>
        <v/>
      </c>
      <c r="DI101" s="576" t="str">
        <f>IF($B101="","",_xlfn.XLOOKUP($B101,光・視環境!$S$2:$S$113,光・視環境!$T$2:$T$113,"",0,1))</f>
        <v/>
      </c>
      <c r="DJ101" s="576" t="str">
        <f>IF($B101="","",_xlfn.XLOOKUP($B101,光・視環境!$S$2:$S$113,光・視環境!$U$2:$U$113,"",0,1))</f>
        <v/>
      </c>
      <c r="DK101" s="576" t="str">
        <f>IF($B101="","",_xlfn.XLOOKUP($B101,光・視環境!$S$2:$S$113,光・視環境!$V$2:$V$113,"",0,1))</f>
        <v/>
      </c>
      <c r="DL101" s="576" t="str">
        <f>IF($B101="","",_xlfn.XLOOKUP($B101,光・視環境!$S$2:$S$113,光・視環境!$W$2:$W$113,"",0,1))</f>
        <v/>
      </c>
      <c r="DM101" s="577" t="str">
        <f>IF($B101="","",_xlfn.XLOOKUP($B101,光・視環境!$S$2:$S$113,光・視環境!$X$2:$X$113,"",0,1))</f>
        <v/>
      </c>
      <c r="DN101" s="1382"/>
      <c r="DO101" s="1383"/>
      <c r="DP101" s="1383"/>
      <c r="DQ101" s="1384"/>
      <c r="DR101" s="372"/>
      <c r="DS101" s="372"/>
      <c r="DT101" s="372"/>
      <c r="DU101" s="372"/>
      <c r="DV101" s="372"/>
      <c r="DW101" s="372"/>
      <c r="DX101" s="372"/>
      <c r="DY101" s="372"/>
      <c r="DZ101" s="1382"/>
      <c r="EA101" s="1383"/>
      <c r="EB101" s="1383"/>
      <c r="EC101" s="1384"/>
      <c r="ED101" s="372"/>
      <c r="EE101" s="372"/>
      <c r="EF101" s="372"/>
      <c r="EG101" s="372"/>
      <c r="EH101" s="372"/>
      <c r="EI101" s="372"/>
      <c r="EJ101" s="372"/>
      <c r="EK101" s="372"/>
      <c r="EL101" s="372"/>
      <c r="EM101" s="372"/>
      <c r="EN101" s="372"/>
      <c r="EO101" s="372"/>
      <c r="EP101" s="372"/>
      <c r="EQ101" s="375"/>
      <c r="ER101" s="372"/>
      <c r="ES101" s="364" t="s">
        <v>71</v>
      </c>
      <c r="ET101" s="372"/>
      <c r="EU101" s="481" t="str">
        <f t="shared" si="103"/>
        <v/>
      </c>
      <c r="EV101" s="1357"/>
      <c r="EW101" s="1359"/>
      <c r="EX101" s="1357"/>
      <c r="EY101" s="1359"/>
      <c r="EZ101" s="1357"/>
      <c r="FA101" s="1359"/>
      <c r="FB101" s="1357"/>
      <c r="FC101" s="1359"/>
      <c r="FD101" s="364" t="s">
        <v>71</v>
      </c>
      <c r="FE101" s="372"/>
      <c r="FF101" s="481" t="str">
        <f t="shared" si="104"/>
        <v/>
      </c>
      <c r="FG101" s="1357"/>
      <c r="FH101" s="1359"/>
      <c r="FI101" s="1357"/>
      <c r="FJ101" s="1359"/>
      <c r="FK101" s="1357"/>
      <c r="FL101" s="1359"/>
      <c r="FM101" s="1357"/>
      <c r="FN101" s="1359"/>
      <c r="FO101" s="364" t="s">
        <v>71</v>
      </c>
      <c r="FP101" s="372"/>
      <c r="FQ101" s="481" t="str">
        <f t="shared" si="105"/>
        <v/>
      </c>
      <c r="FR101" s="1357"/>
      <c r="FS101" s="1359"/>
      <c r="FT101" s="1357"/>
      <c r="FU101" s="1359"/>
      <c r="FV101" s="1357"/>
      <c r="FW101" s="1359"/>
      <c r="FX101" s="1357"/>
      <c r="FY101" s="1359"/>
      <c r="FZ101" s="364" t="s">
        <v>71</v>
      </c>
      <c r="GA101" s="372"/>
      <c r="GB101" s="481" t="str">
        <f t="shared" si="106"/>
        <v/>
      </c>
      <c r="GC101" s="1357"/>
      <c r="GD101" s="1359"/>
      <c r="GE101" s="1357"/>
      <c r="GF101" s="1359"/>
      <c r="GG101" s="1357"/>
      <c r="GH101" s="1359"/>
      <c r="GI101" s="1357"/>
      <c r="GJ101" s="1359"/>
      <c r="GU101" s="374" t="str">
        <f t="shared" si="109"/>
        <v/>
      </c>
      <c r="GV101" s="386" t="str">
        <f t="shared" si="112"/>
        <v/>
      </c>
      <c r="GW101" s="377" t="str">
        <f t="shared" si="102"/>
        <v/>
      </c>
      <c r="GX101" s="378" t="str">
        <f t="shared" si="113"/>
        <v/>
      </c>
      <c r="GY101" s="379" t="str">
        <f t="shared" si="110"/>
        <v/>
      </c>
      <c r="GZ101" s="380">
        <v>1</v>
      </c>
      <c r="HA101" s="376" t="str">
        <f t="shared" si="111"/>
        <v/>
      </c>
      <c r="HB101" s="380" t="str">
        <f t="shared" si="107"/>
        <v/>
      </c>
      <c r="HC101" s="381" t="str">
        <f t="shared" si="108"/>
        <v/>
      </c>
      <c r="HD101" s="383" t="str">
        <f t="shared" si="60"/>
        <v/>
      </c>
      <c r="HE101" s="381" t="str">
        <f t="shared" si="61"/>
        <v/>
      </c>
      <c r="HF101" s="380" t="str">
        <f t="shared" si="62"/>
        <v/>
      </c>
      <c r="HG101" s="576" t="str">
        <f>IF($B101="","",_xlfn.XLOOKUP($B101,光・視環境!$S$2:$S$113,光・視環境!$Y$2:$Y$113,,0,1))</f>
        <v/>
      </c>
      <c r="HH101" s="362" t="str">
        <f t="shared" si="63"/>
        <v/>
      </c>
      <c r="HI101" s="384" t="str">
        <f t="shared" si="64"/>
        <v/>
      </c>
      <c r="HJ101" s="384" t="str">
        <f t="shared" si="65"/>
        <v/>
      </c>
      <c r="HK101" s="384" t="str">
        <f t="shared" si="66"/>
        <v/>
      </c>
      <c r="HL101" s="384" t="str">
        <f t="shared" si="67"/>
        <v/>
      </c>
      <c r="HM101" s="384" t="str">
        <f t="shared" si="68"/>
        <v/>
      </c>
      <c r="HN101" s="384" t="str">
        <f t="shared" si="69"/>
        <v/>
      </c>
      <c r="HO101" s="384" t="str">
        <f t="shared" si="70"/>
        <v/>
      </c>
      <c r="HP101" s="384" t="str">
        <f t="shared" si="71"/>
        <v/>
      </c>
      <c r="HQ101" s="384" t="str">
        <f t="shared" si="72"/>
        <v/>
      </c>
      <c r="HR101" s="384" t="str">
        <f t="shared" si="73"/>
        <v/>
      </c>
      <c r="HS101" s="384" t="str">
        <f t="shared" si="74"/>
        <v/>
      </c>
      <c r="HT101" s="384" t="str">
        <f t="shared" si="75"/>
        <v/>
      </c>
      <c r="HU101" s="352" t="str">
        <f t="shared" si="76"/>
        <v/>
      </c>
      <c r="HV101" s="384" t="str">
        <f t="shared" si="77"/>
        <v/>
      </c>
      <c r="HW101" s="384" t="str">
        <f t="shared" si="78"/>
        <v/>
      </c>
      <c r="HX101" s="384" t="str">
        <f t="shared" si="79"/>
        <v/>
      </c>
      <c r="HY101" s="384" t="str">
        <f t="shared" si="80"/>
        <v/>
      </c>
      <c r="HZ101" s="352" t="str">
        <f t="shared" si="81"/>
        <v/>
      </c>
      <c r="IA101" s="365" t="str">
        <f t="shared" si="82"/>
        <v/>
      </c>
      <c r="IB101" s="386" t="str">
        <f t="shared" si="83"/>
        <v/>
      </c>
      <c r="IC101" s="380" t="str">
        <f t="shared" si="84"/>
        <v/>
      </c>
      <c r="ID101" s="387" t="str">
        <f t="shared" si="85"/>
        <v/>
      </c>
      <c r="IE101" s="378" t="str">
        <f t="shared" si="86"/>
        <v/>
      </c>
      <c r="IF101" s="381" t="str">
        <f t="shared" si="87"/>
        <v/>
      </c>
      <c r="IG101" s="381" t="str">
        <f t="shared" si="88"/>
        <v/>
      </c>
      <c r="IH101" s="388" t="str">
        <f t="shared" si="89"/>
        <v/>
      </c>
    </row>
    <row r="102" spans="1:242" ht="23.1" customHeight="1">
      <c r="A102" s="351">
        <f t="shared" si="0"/>
        <v>68</v>
      </c>
      <c r="B102" s="1362"/>
      <c r="C102" s="1363"/>
      <c r="D102" s="1364" t="str">
        <f t="shared" si="58"/>
        <v/>
      </c>
      <c r="E102" s="1365"/>
      <c r="F102" s="1362"/>
      <c r="G102" s="1363"/>
      <c r="H102" s="1362"/>
      <c r="I102" s="1363"/>
      <c r="J102" s="1366"/>
      <c r="K102" s="1367"/>
      <c r="L102" s="1367"/>
      <c r="M102" s="1367"/>
      <c r="N102" s="1367"/>
      <c r="O102" s="1367"/>
      <c r="P102" s="1368" t="str">
        <f t="shared" si="59"/>
        <v/>
      </c>
      <c r="Q102" s="1368"/>
      <c r="R102" s="352"/>
      <c r="S102" s="352"/>
      <c r="T102" s="352"/>
      <c r="U102" s="352"/>
      <c r="V102" s="1369"/>
      <c r="W102" s="1369"/>
      <c r="X102" s="1370"/>
      <c r="Y102" s="375"/>
      <c r="Z102" s="372"/>
      <c r="AA102" s="363" t="s">
        <v>71</v>
      </c>
      <c r="AB102" s="1371"/>
      <c r="AC102" s="1372"/>
      <c r="AD102" s="1372"/>
      <c r="AE102" s="1372"/>
      <c r="AF102" s="1373"/>
      <c r="AG102" s="1371"/>
      <c r="AH102" s="1372"/>
      <c r="AI102" s="1373"/>
      <c r="AJ102" s="363"/>
      <c r="AK102" s="363" t="s">
        <v>71</v>
      </c>
      <c r="AL102" s="363" t="s">
        <v>71</v>
      </c>
      <c r="AM102" s="363" t="s">
        <v>71</v>
      </c>
      <c r="AN102" s="363" t="s">
        <v>71</v>
      </c>
      <c r="AO102" s="1374"/>
      <c r="AP102" s="1374"/>
      <c r="AQ102" s="363"/>
      <c r="AR102" s="1374"/>
      <c r="AS102" s="1374"/>
      <c r="AT102" s="385"/>
      <c r="AU102" s="364"/>
      <c r="AV102" s="363" t="s">
        <v>71</v>
      </c>
      <c r="AW102" s="363"/>
      <c r="AX102" s="480" t="str">
        <f t="shared" si="101"/>
        <v/>
      </c>
      <c r="AY102" s="1375" t="str">
        <f>IF('躯体天井高(住戸別)'!M73="","",'躯体天井高(住戸別)'!M73)</f>
        <v/>
      </c>
      <c r="AZ102" s="1376"/>
      <c r="BA102" s="1377" t="str">
        <f>IF('躯体天井高(住戸別)'!U143="","",'躯体天井高(住戸別)'!U143)</f>
        <v/>
      </c>
      <c r="BB102" s="1378"/>
      <c r="BC102" s="1379"/>
      <c r="BD102" s="1380" t="str">
        <f>IF('躯体天井高(住戸別)'!T143="","",'躯体天井高(住戸別)'!T143)</f>
        <v/>
      </c>
      <c r="BE102" s="1381"/>
      <c r="BF102" s="363"/>
      <c r="BG102" s="480" t="str">
        <f>IF('躯体天井高(住戸別)'!Y73="","",'躯体天井高(住戸別)'!Y73)</f>
        <v/>
      </c>
      <c r="BH102" s="1375" t="str">
        <f>IF('躯体天井高(住戸別)'!AG73="","",'躯体天井高(住戸別)'!AG73)</f>
        <v/>
      </c>
      <c r="BI102" s="1376"/>
      <c r="BJ102" s="1377" t="str">
        <f>IF('躯体天井高(住戸別)'!AO73="","",'躯体天井高(住戸別)'!AO73)</f>
        <v/>
      </c>
      <c r="BK102" s="1378"/>
      <c r="BL102" s="1379"/>
      <c r="BM102" s="1380" t="str">
        <f>IF('躯体天井高(住戸別)'!AN73="","",'躯体天井高(住戸別)'!AN73)</f>
        <v/>
      </c>
      <c r="BN102" s="1381"/>
      <c r="BO102" s="1380" t="str" cm="1">
        <f t="array" ref="BO102">IF(AY102="","",_xlfn.IFS(AND('躯体天井高(住戸別)'!V143="□",'躯体天井高(住戸別)'!W143="□"),"なし",AND('躯体天井高(住戸別)'!W143="■",'躯体天井高(住戸別)'!V143="□"),"柱",AND('躯体天井高(住戸別)'!V143="■",'躯体天井高(住戸別)'!W143="□"),"壁",AND('躯体天井高(住戸別)'!V143="■",'躯体天井高(住戸別)'!W143="■"),"壁柱"))</f>
        <v/>
      </c>
      <c r="BP102" s="1385"/>
      <c r="BQ102" s="1350"/>
      <c r="BR102" s="1351"/>
      <c r="BS102" s="1351"/>
      <c r="BT102" s="1351"/>
      <c r="BU102" s="397"/>
      <c r="BV102" s="398"/>
      <c r="BW102" s="382"/>
      <c r="BX102" s="363"/>
      <c r="BY102" s="1352"/>
      <c r="BZ102" s="1353"/>
      <c r="CA102" s="1352"/>
      <c r="CB102" s="1353"/>
      <c r="CC102" s="382"/>
      <c r="CD102" s="363"/>
      <c r="CE102" s="1354"/>
      <c r="CF102" s="1355"/>
      <c r="CG102" s="1356"/>
      <c r="CH102" s="1361"/>
      <c r="CI102" s="1360"/>
      <c r="CJ102" s="1355"/>
      <c r="CK102" s="1360"/>
      <c r="CL102" s="363" t="s">
        <v>71</v>
      </c>
      <c r="CM102" s="363" t="s">
        <v>71</v>
      </c>
      <c r="CN102" s="363" t="s">
        <v>71</v>
      </c>
      <c r="CO102" s="363"/>
      <c r="CP102" s="363"/>
      <c r="CQ102" s="363" t="s">
        <v>71</v>
      </c>
      <c r="CR102" s="363" t="s">
        <v>71</v>
      </c>
      <c r="CS102" s="1357"/>
      <c r="CT102" s="1358"/>
      <c r="CU102" s="1359"/>
      <c r="CV102" s="363" t="s">
        <v>71</v>
      </c>
      <c r="CW102" s="363" t="s">
        <v>71</v>
      </c>
      <c r="CX102" s="363" t="s">
        <v>71</v>
      </c>
      <c r="CY102" s="363" t="s">
        <v>71</v>
      </c>
      <c r="CZ102" s="363" t="s">
        <v>71</v>
      </c>
      <c r="DA102" s="363" t="s">
        <v>71</v>
      </c>
      <c r="DB102" s="363" t="s">
        <v>71</v>
      </c>
      <c r="DC102" s="363" t="s">
        <v>71</v>
      </c>
      <c r="DD102" s="363" t="s">
        <v>71</v>
      </c>
      <c r="DE102" s="363" t="s">
        <v>71</v>
      </c>
      <c r="DF102" s="363" t="s">
        <v>71</v>
      </c>
      <c r="DG102" s="363" t="s">
        <v>71</v>
      </c>
      <c r="DH102" s="575" t="str">
        <f>IF($B102="","",_xlfn.XLOOKUP($B102,光・視環境!$S$2:$S$113,光・視環境!$Y$2:$Y$113,"",0,1))</f>
        <v/>
      </c>
      <c r="DI102" s="576" t="str">
        <f>IF($B102="","",_xlfn.XLOOKUP($B102,光・視環境!$S$2:$S$113,光・視環境!$T$2:$T$113,"",0,1))</f>
        <v/>
      </c>
      <c r="DJ102" s="576" t="str">
        <f>IF($B102="","",_xlfn.XLOOKUP($B102,光・視環境!$S$2:$S$113,光・視環境!$U$2:$U$113,"",0,1))</f>
        <v/>
      </c>
      <c r="DK102" s="576" t="str">
        <f>IF($B102="","",_xlfn.XLOOKUP($B102,光・視環境!$S$2:$S$113,光・視環境!$V$2:$V$113,"",0,1))</f>
        <v/>
      </c>
      <c r="DL102" s="576" t="str">
        <f>IF($B102="","",_xlfn.XLOOKUP($B102,光・視環境!$S$2:$S$113,光・視環境!$W$2:$W$113,"",0,1))</f>
        <v/>
      </c>
      <c r="DM102" s="577" t="str">
        <f>IF($B102="","",_xlfn.XLOOKUP($B102,光・視環境!$S$2:$S$113,光・視環境!$X$2:$X$113,"",0,1))</f>
        <v/>
      </c>
      <c r="DN102" s="1382"/>
      <c r="DO102" s="1383"/>
      <c r="DP102" s="1383"/>
      <c r="DQ102" s="1384"/>
      <c r="DR102" s="372"/>
      <c r="DS102" s="372"/>
      <c r="DT102" s="372"/>
      <c r="DU102" s="372"/>
      <c r="DV102" s="372"/>
      <c r="DW102" s="372"/>
      <c r="DX102" s="372"/>
      <c r="DY102" s="372"/>
      <c r="DZ102" s="1382"/>
      <c r="EA102" s="1383"/>
      <c r="EB102" s="1383"/>
      <c r="EC102" s="1384"/>
      <c r="ED102" s="372"/>
      <c r="EE102" s="372"/>
      <c r="EF102" s="372"/>
      <c r="EG102" s="372"/>
      <c r="EH102" s="372"/>
      <c r="EI102" s="372"/>
      <c r="EJ102" s="372"/>
      <c r="EK102" s="372"/>
      <c r="EL102" s="372"/>
      <c r="EM102" s="372"/>
      <c r="EN102" s="372"/>
      <c r="EO102" s="372"/>
      <c r="EP102" s="372"/>
      <c r="EQ102" s="375"/>
      <c r="ER102" s="372"/>
      <c r="ES102" s="364" t="s">
        <v>71</v>
      </c>
      <c r="ET102" s="372"/>
      <c r="EU102" s="481" t="str">
        <f t="shared" si="103"/>
        <v/>
      </c>
      <c r="EV102" s="1357"/>
      <c r="EW102" s="1359"/>
      <c r="EX102" s="1357"/>
      <c r="EY102" s="1359"/>
      <c r="EZ102" s="1357"/>
      <c r="FA102" s="1359"/>
      <c r="FB102" s="1357"/>
      <c r="FC102" s="1359"/>
      <c r="FD102" s="364" t="s">
        <v>71</v>
      </c>
      <c r="FE102" s="372"/>
      <c r="FF102" s="481" t="str">
        <f t="shared" si="104"/>
        <v/>
      </c>
      <c r="FG102" s="1357"/>
      <c r="FH102" s="1359"/>
      <c r="FI102" s="1357"/>
      <c r="FJ102" s="1359"/>
      <c r="FK102" s="1357"/>
      <c r="FL102" s="1359"/>
      <c r="FM102" s="1357"/>
      <c r="FN102" s="1359"/>
      <c r="FO102" s="364" t="s">
        <v>71</v>
      </c>
      <c r="FP102" s="372"/>
      <c r="FQ102" s="481" t="str">
        <f t="shared" si="105"/>
        <v/>
      </c>
      <c r="FR102" s="1357"/>
      <c r="FS102" s="1359"/>
      <c r="FT102" s="1357"/>
      <c r="FU102" s="1359"/>
      <c r="FV102" s="1357"/>
      <c r="FW102" s="1359"/>
      <c r="FX102" s="1357"/>
      <c r="FY102" s="1359"/>
      <c r="FZ102" s="364" t="s">
        <v>71</v>
      </c>
      <c r="GA102" s="372"/>
      <c r="GB102" s="481" t="str">
        <f t="shared" si="106"/>
        <v/>
      </c>
      <c r="GC102" s="1357"/>
      <c r="GD102" s="1359"/>
      <c r="GE102" s="1357"/>
      <c r="GF102" s="1359"/>
      <c r="GG102" s="1357"/>
      <c r="GH102" s="1359"/>
      <c r="GI102" s="1357"/>
      <c r="GJ102" s="1359"/>
      <c r="GU102" s="374" t="str">
        <f t="shared" si="109"/>
        <v/>
      </c>
      <c r="GV102" s="386" t="str">
        <f t="shared" si="112"/>
        <v/>
      </c>
      <c r="GW102" s="377" t="str">
        <f t="shared" si="102"/>
        <v/>
      </c>
      <c r="GX102" s="378" t="str">
        <f t="shared" si="113"/>
        <v/>
      </c>
      <c r="GY102" s="379" t="str">
        <f t="shared" si="110"/>
        <v/>
      </c>
      <c r="GZ102" s="380">
        <v>1</v>
      </c>
      <c r="HA102" s="376" t="str">
        <f t="shared" si="111"/>
        <v/>
      </c>
      <c r="HB102" s="380" t="str">
        <f t="shared" si="107"/>
        <v/>
      </c>
      <c r="HC102" s="381" t="str">
        <f t="shared" si="108"/>
        <v/>
      </c>
      <c r="HD102" s="383" t="str">
        <f t="shared" si="60"/>
        <v/>
      </c>
      <c r="HE102" s="381" t="str">
        <f t="shared" si="61"/>
        <v/>
      </c>
      <c r="HF102" s="380" t="str">
        <f t="shared" si="62"/>
        <v/>
      </c>
      <c r="HG102" s="576" t="str">
        <f>IF($B102="","",_xlfn.XLOOKUP($B102,光・視環境!$S$2:$S$113,光・視環境!$Y$2:$Y$113,,0,1))</f>
        <v/>
      </c>
      <c r="HH102" s="362" t="str">
        <f t="shared" si="63"/>
        <v/>
      </c>
      <c r="HI102" s="384" t="str">
        <f t="shared" si="64"/>
        <v/>
      </c>
      <c r="HJ102" s="384" t="str">
        <f t="shared" si="65"/>
        <v/>
      </c>
      <c r="HK102" s="384" t="str">
        <f t="shared" si="66"/>
        <v/>
      </c>
      <c r="HL102" s="384" t="str">
        <f t="shared" si="67"/>
        <v/>
      </c>
      <c r="HM102" s="384" t="str">
        <f t="shared" si="68"/>
        <v/>
      </c>
      <c r="HN102" s="384" t="str">
        <f t="shared" si="69"/>
        <v/>
      </c>
      <c r="HO102" s="384" t="str">
        <f t="shared" si="70"/>
        <v/>
      </c>
      <c r="HP102" s="384" t="str">
        <f t="shared" si="71"/>
        <v/>
      </c>
      <c r="HQ102" s="384" t="str">
        <f t="shared" si="72"/>
        <v/>
      </c>
      <c r="HR102" s="384" t="str">
        <f t="shared" si="73"/>
        <v/>
      </c>
      <c r="HS102" s="384" t="str">
        <f t="shared" si="74"/>
        <v/>
      </c>
      <c r="HT102" s="384" t="str">
        <f t="shared" si="75"/>
        <v/>
      </c>
      <c r="HU102" s="352" t="str">
        <f t="shared" si="76"/>
        <v/>
      </c>
      <c r="HV102" s="384" t="str">
        <f t="shared" si="77"/>
        <v/>
      </c>
      <c r="HW102" s="384" t="str">
        <f t="shared" si="78"/>
        <v/>
      </c>
      <c r="HX102" s="384" t="str">
        <f t="shared" si="79"/>
        <v/>
      </c>
      <c r="HY102" s="384" t="str">
        <f t="shared" si="80"/>
        <v/>
      </c>
      <c r="HZ102" s="352" t="str">
        <f t="shared" si="81"/>
        <v/>
      </c>
      <c r="IA102" s="365" t="str">
        <f t="shared" si="82"/>
        <v/>
      </c>
      <c r="IB102" s="386" t="str">
        <f t="shared" si="83"/>
        <v/>
      </c>
      <c r="IC102" s="380" t="str">
        <f t="shared" si="84"/>
        <v/>
      </c>
      <c r="ID102" s="387" t="str">
        <f t="shared" si="85"/>
        <v/>
      </c>
      <c r="IE102" s="378" t="str">
        <f t="shared" si="86"/>
        <v/>
      </c>
      <c r="IF102" s="381" t="str">
        <f t="shared" si="87"/>
        <v/>
      </c>
      <c r="IG102" s="381" t="str">
        <f t="shared" si="88"/>
        <v/>
      </c>
      <c r="IH102" s="388" t="str">
        <f t="shared" si="89"/>
        <v/>
      </c>
    </row>
    <row r="103" spans="1:242" ht="23.1" customHeight="1">
      <c r="A103" s="351">
        <f t="shared" si="0"/>
        <v>69</v>
      </c>
      <c r="B103" s="1362"/>
      <c r="C103" s="1363"/>
      <c r="D103" s="1364" t="str">
        <f t="shared" si="58"/>
        <v/>
      </c>
      <c r="E103" s="1365"/>
      <c r="F103" s="1362"/>
      <c r="G103" s="1363"/>
      <c r="H103" s="1362"/>
      <c r="I103" s="1363"/>
      <c r="J103" s="1366"/>
      <c r="K103" s="1367"/>
      <c r="L103" s="1367"/>
      <c r="M103" s="1367"/>
      <c r="N103" s="1367"/>
      <c r="O103" s="1367"/>
      <c r="P103" s="1368" t="str">
        <f t="shared" si="59"/>
        <v/>
      </c>
      <c r="Q103" s="1368"/>
      <c r="R103" s="352"/>
      <c r="S103" s="352"/>
      <c r="T103" s="352"/>
      <c r="U103" s="352"/>
      <c r="V103" s="1369"/>
      <c r="W103" s="1369"/>
      <c r="X103" s="1370"/>
      <c r="Y103" s="375"/>
      <c r="Z103" s="372"/>
      <c r="AA103" s="363" t="s">
        <v>71</v>
      </c>
      <c r="AB103" s="1371"/>
      <c r="AC103" s="1372"/>
      <c r="AD103" s="1372"/>
      <c r="AE103" s="1372"/>
      <c r="AF103" s="1373"/>
      <c r="AG103" s="1371"/>
      <c r="AH103" s="1372"/>
      <c r="AI103" s="1373"/>
      <c r="AJ103" s="363"/>
      <c r="AK103" s="363" t="s">
        <v>71</v>
      </c>
      <c r="AL103" s="363" t="s">
        <v>71</v>
      </c>
      <c r="AM103" s="363" t="s">
        <v>71</v>
      </c>
      <c r="AN103" s="363" t="s">
        <v>71</v>
      </c>
      <c r="AO103" s="1374"/>
      <c r="AP103" s="1374"/>
      <c r="AQ103" s="363"/>
      <c r="AR103" s="1374"/>
      <c r="AS103" s="1374"/>
      <c r="AT103" s="385"/>
      <c r="AU103" s="364"/>
      <c r="AV103" s="363" t="s">
        <v>71</v>
      </c>
      <c r="AW103" s="363"/>
      <c r="AX103" s="480" t="str">
        <f t="shared" si="101"/>
        <v/>
      </c>
      <c r="AY103" s="1375" t="str">
        <f>IF('躯体天井高(住戸別)'!M74="","",'躯体天井高(住戸別)'!M74)</f>
        <v/>
      </c>
      <c r="AZ103" s="1376"/>
      <c r="BA103" s="1377" t="str">
        <f>IF('躯体天井高(住戸別)'!U144="","",'躯体天井高(住戸別)'!U144)</f>
        <v/>
      </c>
      <c r="BB103" s="1378"/>
      <c r="BC103" s="1379"/>
      <c r="BD103" s="1380" t="str">
        <f>IF('躯体天井高(住戸別)'!T144="","",'躯体天井高(住戸別)'!T144)</f>
        <v/>
      </c>
      <c r="BE103" s="1381"/>
      <c r="BF103" s="363"/>
      <c r="BG103" s="480" t="str">
        <f>IF('躯体天井高(住戸別)'!Y74="","",'躯体天井高(住戸別)'!Y74)</f>
        <v/>
      </c>
      <c r="BH103" s="1375" t="str">
        <f>IF('躯体天井高(住戸別)'!AG74="","",'躯体天井高(住戸別)'!AG74)</f>
        <v/>
      </c>
      <c r="BI103" s="1376"/>
      <c r="BJ103" s="1377" t="str">
        <f>IF('躯体天井高(住戸別)'!AO74="","",'躯体天井高(住戸別)'!AO74)</f>
        <v/>
      </c>
      <c r="BK103" s="1378"/>
      <c r="BL103" s="1379"/>
      <c r="BM103" s="1380" t="str">
        <f>IF('躯体天井高(住戸別)'!AN74="","",'躯体天井高(住戸別)'!AN74)</f>
        <v/>
      </c>
      <c r="BN103" s="1381"/>
      <c r="BO103" s="1380" t="str" cm="1">
        <f t="array" ref="BO103">IF(AY103="","",_xlfn.IFS(AND('躯体天井高(住戸別)'!V144="□",'躯体天井高(住戸別)'!W144="□"),"なし",AND('躯体天井高(住戸別)'!W144="■",'躯体天井高(住戸別)'!V144="□"),"柱",AND('躯体天井高(住戸別)'!V144="■",'躯体天井高(住戸別)'!W144="□"),"壁",AND('躯体天井高(住戸別)'!V144="■",'躯体天井高(住戸別)'!W144="■"),"壁柱"))</f>
        <v/>
      </c>
      <c r="BP103" s="1385"/>
      <c r="BQ103" s="1350"/>
      <c r="BR103" s="1351"/>
      <c r="BS103" s="1351"/>
      <c r="BT103" s="1351"/>
      <c r="BU103" s="397"/>
      <c r="BV103" s="398"/>
      <c r="BW103" s="382"/>
      <c r="BX103" s="363"/>
      <c r="BY103" s="1352"/>
      <c r="BZ103" s="1353"/>
      <c r="CA103" s="1352"/>
      <c r="CB103" s="1353"/>
      <c r="CC103" s="382"/>
      <c r="CD103" s="363"/>
      <c r="CE103" s="1354"/>
      <c r="CF103" s="1355"/>
      <c r="CG103" s="1356"/>
      <c r="CH103" s="1361"/>
      <c r="CI103" s="1360"/>
      <c r="CJ103" s="1355"/>
      <c r="CK103" s="1360"/>
      <c r="CL103" s="363" t="s">
        <v>71</v>
      </c>
      <c r="CM103" s="363" t="s">
        <v>71</v>
      </c>
      <c r="CN103" s="363" t="s">
        <v>71</v>
      </c>
      <c r="CO103" s="363"/>
      <c r="CP103" s="363"/>
      <c r="CQ103" s="363" t="s">
        <v>71</v>
      </c>
      <c r="CR103" s="363" t="s">
        <v>71</v>
      </c>
      <c r="CS103" s="1357"/>
      <c r="CT103" s="1358"/>
      <c r="CU103" s="1359"/>
      <c r="CV103" s="363" t="s">
        <v>71</v>
      </c>
      <c r="CW103" s="363" t="s">
        <v>71</v>
      </c>
      <c r="CX103" s="363" t="s">
        <v>71</v>
      </c>
      <c r="CY103" s="363" t="s">
        <v>71</v>
      </c>
      <c r="CZ103" s="363" t="s">
        <v>71</v>
      </c>
      <c r="DA103" s="363" t="s">
        <v>71</v>
      </c>
      <c r="DB103" s="363" t="s">
        <v>71</v>
      </c>
      <c r="DC103" s="363" t="s">
        <v>71</v>
      </c>
      <c r="DD103" s="363" t="s">
        <v>71</v>
      </c>
      <c r="DE103" s="363" t="s">
        <v>71</v>
      </c>
      <c r="DF103" s="363" t="s">
        <v>71</v>
      </c>
      <c r="DG103" s="363" t="s">
        <v>71</v>
      </c>
      <c r="DH103" s="575" t="str">
        <f>IF($B103="","",_xlfn.XLOOKUP($B103,光・視環境!$S$2:$S$113,光・視環境!$Y$2:$Y$113,"",0,1))</f>
        <v/>
      </c>
      <c r="DI103" s="576" t="str">
        <f>IF($B103="","",_xlfn.XLOOKUP($B103,光・視環境!$S$2:$S$113,光・視環境!$T$2:$T$113,"",0,1))</f>
        <v/>
      </c>
      <c r="DJ103" s="576" t="str">
        <f>IF($B103="","",_xlfn.XLOOKUP($B103,光・視環境!$S$2:$S$113,光・視環境!$U$2:$U$113,"",0,1))</f>
        <v/>
      </c>
      <c r="DK103" s="576" t="str">
        <f>IF($B103="","",_xlfn.XLOOKUP($B103,光・視環境!$S$2:$S$113,光・視環境!$V$2:$V$113,"",0,1))</f>
        <v/>
      </c>
      <c r="DL103" s="576" t="str">
        <f>IF($B103="","",_xlfn.XLOOKUP($B103,光・視環境!$S$2:$S$113,光・視環境!$W$2:$W$113,"",0,1))</f>
        <v/>
      </c>
      <c r="DM103" s="577" t="str">
        <f>IF($B103="","",_xlfn.XLOOKUP($B103,光・視環境!$S$2:$S$113,光・視環境!$X$2:$X$113,"",0,1))</f>
        <v/>
      </c>
      <c r="DN103" s="1382"/>
      <c r="DO103" s="1383"/>
      <c r="DP103" s="1383"/>
      <c r="DQ103" s="1384"/>
      <c r="DR103" s="372"/>
      <c r="DS103" s="372"/>
      <c r="DT103" s="372"/>
      <c r="DU103" s="372"/>
      <c r="DV103" s="372"/>
      <c r="DW103" s="372"/>
      <c r="DX103" s="372"/>
      <c r="DY103" s="372"/>
      <c r="DZ103" s="1382"/>
      <c r="EA103" s="1383"/>
      <c r="EB103" s="1383"/>
      <c r="EC103" s="1384"/>
      <c r="ED103" s="372"/>
      <c r="EE103" s="372"/>
      <c r="EF103" s="372"/>
      <c r="EG103" s="372"/>
      <c r="EH103" s="372"/>
      <c r="EI103" s="372"/>
      <c r="EJ103" s="372"/>
      <c r="EK103" s="372"/>
      <c r="EL103" s="372"/>
      <c r="EM103" s="372"/>
      <c r="EN103" s="372"/>
      <c r="EO103" s="372"/>
      <c r="EP103" s="372"/>
      <c r="EQ103" s="375"/>
      <c r="ER103" s="372"/>
      <c r="ES103" s="364" t="s">
        <v>71</v>
      </c>
      <c r="ET103" s="372"/>
      <c r="EU103" s="481" t="str">
        <f t="shared" si="103"/>
        <v/>
      </c>
      <c r="EV103" s="1357"/>
      <c r="EW103" s="1359"/>
      <c r="EX103" s="1357"/>
      <c r="EY103" s="1359"/>
      <c r="EZ103" s="1357"/>
      <c r="FA103" s="1359"/>
      <c r="FB103" s="1357"/>
      <c r="FC103" s="1359"/>
      <c r="FD103" s="364" t="s">
        <v>71</v>
      </c>
      <c r="FE103" s="372"/>
      <c r="FF103" s="481" t="str">
        <f t="shared" si="104"/>
        <v/>
      </c>
      <c r="FG103" s="1357"/>
      <c r="FH103" s="1359"/>
      <c r="FI103" s="1357"/>
      <c r="FJ103" s="1359"/>
      <c r="FK103" s="1357"/>
      <c r="FL103" s="1359"/>
      <c r="FM103" s="1357"/>
      <c r="FN103" s="1359"/>
      <c r="FO103" s="364" t="s">
        <v>71</v>
      </c>
      <c r="FP103" s="372"/>
      <c r="FQ103" s="481" t="str">
        <f t="shared" si="105"/>
        <v/>
      </c>
      <c r="FR103" s="1357"/>
      <c r="FS103" s="1359"/>
      <c r="FT103" s="1357"/>
      <c r="FU103" s="1359"/>
      <c r="FV103" s="1357"/>
      <c r="FW103" s="1359"/>
      <c r="FX103" s="1357"/>
      <c r="FY103" s="1359"/>
      <c r="FZ103" s="364" t="s">
        <v>71</v>
      </c>
      <c r="GA103" s="372"/>
      <c r="GB103" s="481" t="str">
        <f t="shared" si="106"/>
        <v/>
      </c>
      <c r="GC103" s="1357"/>
      <c r="GD103" s="1359"/>
      <c r="GE103" s="1357"/>
      <c r="GF103" s="1359"/>
      <c r="GG103" s="1357"/>
      <c r="GH103" s="1359"/>
      <c r="GI103" s="1357"/>
      <c r="GJ103" s="1359"/>
      <c r="GU103" s="374" t="str">
        <f t="shared" si="109"/>
        <v/>
      </c>
      <c r="GV103" s="386" t="str">
        <f t="shared" si="112"/>
        <v/>
      </c>
      <c r="GW103" s="377" t="str">
        <f t="shared" si="102"/>
        <v/>
      </c>
      <c r="GX103" s="378" t="str">
        <f t="shared" si="113"/>
        <v/>
      </c>
      <c r="GY103" s="379" t="str">
        <f t="shared" si="110"/>
        <v/>
      </c>
      <c r="GZ103" s="380">
        <v>1</v>
      </c>
      <c r="HA103" s="376" t="str">
        <f t="shared" si="111"/>
        <v/>
      </c>
      <c r="HB103" s="380" t="str">
        <f t="shared" si="107"/>
        <v/>
      </c>
      <c r="HC103" s="381" t="str">
        <f t="shared" si="108"/>
        <v/>
      </c>
      <c r="HD103" s="383" t="str">
        <f t="shared" si="60"/>
        <v/>
      </c>
      <c r="HE103" s="381" t="str">
        <f t="shared" si="61"/>
        <v/>
      </c>
      <c r="HF103" s="380" t="str">
        <f t="shared" si="62"/>
        <v/>
      </c>
      <c r="HG103" s="576" t="str">
        <f>IF($B103="","",_xlfn.XLOOKUP($B103,光・視環境!$S$2:$S$113,光・視環境!$Y$2:$Y$113,,0,1))</f>
        <v/>
      </c>
      <c r="HH103" s="362" t="str">
        <f t="shared" si="63"/>
        <v/>
      </c>
      <c r="HI103" s="384" t="str">
        <f t="shared" si="64"/>
        <v/>
      </c>
      <c r="HJ103" s="384" t="str">
        <f t="shared" si="65"/>
        <v/>
      </c>
      <c r="HK103" s="384" t="str">
        <f t="shared" si="66"/>
        <v/>
      </c>
      <c r="HL103" s="384" t="str">
        <f t="shared" si="67"/>
        <v/>
      </c>
      <c r="HM103" s="384" t="str">
        <f t="shared" si="68"/>
        <v/>
      </c>
      <c r="HN103" s="384" t="str">
        <f t="shared" si="69"/>
        <v/>
      </c>
      <c r="HO103" s="384" t="str">
        <f t="shared" si="70"/>
        <v/>
      </c>
      <c r="HP103" s="384" t="str">
        <f t="shared" si="71"/>
        <v/>
      </c>
      <c r="HQ103" s="384" t="str">
        <f t="shared" si="72"/>
        <v/>
      </c>
      <c r="HR103" s="384" t="str">
        <f t="shared" si="73"/>
        <v/>
      </c>
      <c r="HS103" s="384" t="str">
        <f t="shared" si="74"/>
        <v/>
      </c>
      <c r="HT103" s="384" t="str">
        <f t="shared" si="75"/>
        <v/>
      </c>
      <c r="HU103" s="352" t="str">
        <f t="shared" si="76"/>
        <v/>
      </c>
      <c r="HV103" s="384" t="str">
        <f t="shared" si="77"/>
        <v/>
      </c>
      <c r="HW103" s="384" t="str">
        <f t="shared" si="78"/>
        <v/>
      </c>
      <c r="HX103" s="384" t="str">
        <f t="shared" si="79"/>
        <v/>
      </c>
      <c r="HY103" s="384" t="str">
        <f t="shared" si="80"/>
        <v/>
      </c>
      <c r="HZ103" s="352" t="str">
        <f t="shared" si="81"/>
        <v/>
      </c>
      <c r="IA103" s="365" t="str">
        <f t="shared" si="82"/>
        <v/>
      </c>
      <c r="IB103" s="386" t="str">
        <f t="shared" si="83"/>
        <v/>
      </c>
      <c r="IC103" s="380" t="str">
        <f t="shared" si="84"/>
        <v/>
      </c>
      <c r="ID103" s="387" t="str">
        <f t="shared" si="85"/>
        <v/>
      </c>
      <c r="IE103" s="378" t="str">
        <f t="shared" si="86"/>
        <v/>
      </c>
      <c r="IF103" s="381" t="str">
        <f t="shared" si="87"/>
        <v/>
      </c>
      <c r="IG103" s="381" t="str">
        <f t="shared" si="88"/>
        <v/>
      </c>
      <c r="IH103" s="388" t="str">
        <f t="shared" si="89"/>
        <v/>
      </c>
    </row>
    <row r="104" spans="1:242" ht="23.1" customHeight="1">
      <c r="A104" s="351">
        <f t="shared" si="0"/>
        <v>70</v>
      </c>
      <c r="B104" s="1362"/>
      <c r="C104" s="1363"/>
      <c r="D104" s="1364" t="str">
        <f t="shared" si="58"/>
        <v/>
      </c>
      <c r="E104" s="1365"/>
      <c r="F104" s="1362"/>
      <c r="G104" s="1363"/>
      <c r="H104" s="1362"/>
      <c r="I104" s="1363"/>
      <c r="J104" s="1366"/>
      <c r="K104" s="1367"/>
      <c r="L104" s="1367"/>
      <c r="M104" s="1367"/>
      <c r="N104" s="1367"/>
      <c r="O104" s="1367"/>
      <c r="P104" s="1368" t="str">
        <f t="shared" si="59"/>
        <v/>
      </c>
      <c r="Q104" s="1368"/>
      <c r="R104" s="352"/>
      <c r="S104" s="352"/>
      <c r="T104" s="352"/>
      <c r="U104" s="352"/>
      <c r="V104" s="1369"/>
      <c r="W104" s="1369"/>
      <c r="X104" s="1370"/>
      <c r="Y104" s="375"/>
      <c r="Z104" s="372"/>
      <c r="AA104" s="363" t="s">
        <v>71</v>
      </c>
      <c r="AB104" s="1371"/>
      <c r="AC104" s="1372"/>
      <c r="AD104" s="1372"/>
      <c r="AE104" s="1372"/>
      <c r="AF104" s="1373"/>
      <c r="AG104" s="1371"/>
      <c r="AH104" s="1372"/>
      <c r="AI104" s="1373"/>
      <c r="AJ104" s="363"/>
      <c r="AK104" s="363" t="s">
        <v>71</v>
      </c>
      <c r="AL104" s="363" t="s">
        <v>71</v>
      </c>
      <c r="AM104" s="363" t="s">
        <v>71</v>
      </c>
      <c r="AN104" s="363" t="s">
        <v>71</v>
      </c>
      <c r="AO104" s="1374"/>
      <c r="AP104" s="1374"/>
      <c r="AQ104" s="363"/>
      <c r="AR104" s="1374"/>
      <c r="AS104" s="1374"/>
      <c r="AT104" s="385"/>
      <c r="AU104" s="364"/>
      <c r="AV104" s="363" t="s">
        <v>71</v>
      </c>
      <c r="AW104" s="363"/>
      <c r="AX104" s="480" t="str">
        <f t="shared" si="101"/>
        <v/>
      </c>
      <c r="AY104" s="1375" t="str">
        <f>IF('躯体天井高(住戸別)'!M75="","",'躯体天井高(住戸別)'!M75)</f>
        <v/>
      </c>
      <c r="AZ104" s="1376"/>
      <c r="BA104" s="1377" t="str">
        <f>IF('躯体天井高(住戸別)'!U145="","",'躯体天井高(住戸別)'!U145)</f>
        <v/>
      </c>
      <c r="BB104" s="1378"/>
      <c r="BC104" s="1379"/>
      <c r="BD104" s="1380" t="str">
        <f>IF('躯体天井高(住戸別)'!T145="","",'躯体天井高(住戸別)'!T145)</f>
        <v/>
      </c>
      <c r="BE104" s="1381"/>
      <c r="BF104" s="363"/>
      <c r="BG104" s="480" t="str">
        <f>IF('躯体天井高(住戸別)'!Y75="","",'躯体天井高(住戸別)'!Y75)</f>
        <v/>
      </c>
      <c r="BH104" s="1375" t="str">
        <f>IF('躯体天井高(住戸別)'!AG75="","",'躯体天井高(住戸別)'!AG75)</f>
        <v/>
      </c>
      <c r="BI104" s="1376"/>
      <c r="BJ104" s="1377" t="str">
        <f>IF('躯体天井高(住戸別)'!AO75="","",'躯体天井高(住戸別)'!AO75)</f>
        <v/>
      </c>
      <c r="BK104" s="1378"/>
      <c r="BL104" s="1379"/>
      <c r="BM104" s="1380" t="str">
        <f>IF('躯体天井高(住戸別)'!AN75="","",'躯体天井高(住戸別)'!AN75)</f>
        <v/>
      </c>
      <c r="BN104" s="1381"/>
      <c r="BO104" s="1380" t="str" cm="1">
        <f t="array" ref="BO104">IF(AY104="","",_xlfn.IFS(AND('躯体天井高(住戸別)'!V145="□",'躯体天井高(住戸別)'!W145="□"),"なし",AND('躯体天井高(住戸別)'!W145="■",'躯体天井高(住戸別)'!V145="□"),"柱",AND('躯体天井高(住戸別)'!V145="■",'躯体天井高(住戸別)'!W145="□"),"壁",AND('躯体天井高(住戸別)'!V145="■",'躯体天井高(住戸別)'!W145="■"),"壁柱"))</f>
        <v/>
      </c>
      <c r="BP104" s="1385"/>
      <c r="BQ104" s="1350"/>
      <c r="BR104" s="1351"/>
      <c r="BS104" s="1351"/>
      <c r="BT104" s="1351"/>
      <c r="BU104" s="397"/>
      <c r="BV104" s="398"/>
      <c r="BW104" s="382"/>
      <c r="BX104" s="363"/>
      <c r="BY104" s="1352"/>
      <c r="BZ104" s="1353"/>
      <c r="CA104" s="1352"/>
      <c r="CB104" s="1353"/>
      <c r="CC104" s="382"/>
      <c r="CD104" s="363"/>
      <c r="CE104" s="1354"/>
      <c r="CF104" s="1355"/>
      <c r="CG104" s="1356"/>
      <c r="CH104" s="1361"/>
      <c r="CI104" s="1360"/>
      <c r="CJ104" s="1355"/>
      <c r="CK104" s="1360"/>
      <c r="CL104" s="363" t="s">
        <v>71</v>
      </c>
      <c r="CM104" s="363" t="s">
        <v>71</v>
      </c>
      <c r="CN104" s="363" t="s">
        <v>71</v>
      </c>
      <c r="CO104" s="363"/>
      <c r="CP104" s="363"/>
      <c r="CQ104" s="363" t="s">
        <v>71</v>
      </c>
      <c r="CR104" s="363" t="s">
        <v>71</v>
      </c>
      <c r="CS104" s="1357"/>
      <c r="CT104" s="1358"/>
      <c r="CU104" s="1359"/>
      <c r="CV104" s="363" t="s">
        <v>71</v>
      </c>
      <c r="CW104" s="363" t="s">
        <v>71</v>
      </c>
      <c r="CX104" s="363" t="s">
        <v>71</v>
      </c>
      <c r="CY104" s="363" t="s">
        <v>71</v>
      </c>
      <c r="CZ104" s="363" t="s">
        <v>71</v>
      </c>
      <c r="DA104" s="363" t="s">
        <v>71</v>
      </c>
      <c r="DB104" s="363" t="s">
        <v>71</v>
      </c>
      <c r="DC104" s="363" t="s">
        <v>71</v>
      </c>
      <c r="DD104" s="363" t="s">
        <v>71</v>
      </c>
      <c r="DE104" s="363" t="s">
        <v>71</v>
      </c>
      <c r="DF104" s="363" t="s">
        <v>71</v>
      </c>
      <c r="DG104" s="363" t="s">
        <v>71</v>
      </c>
      <c r="DH104" s="575" t="str">
        <f>IF($B104="","",_xlfn.XLOOKUP($B104,光・視環境!$S$2:$S$113,光・視環境!$Y$2:$Y$113,"",0,1))</f>
        <v/>
      </c>
      <c r="DI104" s="576" t="str">
        <f>IF($B104="","",_xlfn.XLOOKUP($B104,光・視環境!$S$2:$S$113,光・視環境!$T$2:$T$113,"",0,1))</f>
        <v/>
      </c>
      <c r="DJ104" s="576" t="str">
        <f>IF($B104="","",_xlfn.XLOOKUP($B104,光・視環境!$S$2:$S$113,光・視環境!$U$2:$U$113,"",0,1))</f>
        <v/>
      </c>
      <c r="DK104" s="576" t="str">
        <f>IF($B104="","",_xlfn.XLOOKUP($B104,光・視環境!$S$2:$S$113,光・視環境!$V$2:$V$113,"",0,1))</f>
        <v/>
      </c>
      <c r="DL104" s="576" t="str">
        <f>IF($B104="","",_xlfn.XLOOKUP($B104,光・視環境!$S$2:$S$113,光・視環境!$W$2:$W$113,"",0,1))</f>
        <v/>
      </c>
      <c r="DM104" s="577" t="str">
        <f>IF($B104="","",_xlfn.XLOOKUP($B104,光・視環境!$S$2:$S$113,光・視環境!$X$2:$X$113,"",0,1))</f>
        <v/>
      </c>
      <c r="DN104" s="1382"/>
      <c r="DO104" s="1383"/>
      <c r="DP104" s="1383"/>
      <c r="DQ104" s="1384"/>
      <c r="DR104" s="372"/>
      <c r="DS104" s="372"/>
      <c r="DT104" s="372"/>
      <c r="DU104" s="372"/>
      <c r="DV104" s="372"/>
      <c r="DW104" s="372"/>
      <c r="DX104" s="372"/>
      <c r="DY104" s="372"/>
      <c r="DZ104" s="1382"/>
      <c r="EA104" s="1383"/>
      <c r="EB104" s="1383"/>
      <c r="EC104" s="1384"/>
      <c r="ED104" s="372"/>
      <c r="EE104" s="372"/>
      <c r="EF104" s="372"/>
      <c r="EG104" s="372"/>
      <c r="EH104" s="372"/>
      <c r="EI104" s="372"/>
      <c r="EJ104" s="372"/>
      <c r="EK104" s="372"/>
      <c r="EL104" s="372"/>
      <c r="EM104" s="372"/>
      <c r="EN104" s="372"/>
      <c r="EO104" s="372"/>
      <c r="EP104" s="372"/>
      <c r="EQ104" s="375"/>
      <c r="ER104" s="372"/>
      <c r="ES104" s="364" t="s">
        <v>71</v>
      </c>
      <c r="ET104" s="372"/>
      <c r="EU104" s="481" t="str">
        <f t="shared" si="103"/>
        <v/>
      </c>
      <c r="EV104" s="1357"/>
      <c r="EW104" s="1359"/>
      <c r="EX104" s="1357"/>
      <c r="EY104" s="1359"/>
      <c r="EZ104" s="1357"/>
      <c r="FA104" s="1359"/>
      <c r="FB104" s="1357"/>
      <c r="FC104" s="1359"/>
      <c r="FD104" s="364" t="s">
        <v>71</v>
      </c>
      <c r="FE104" s="372"/>
      <c r="FF104" s="481" t="str">
        <f t="shared" si="104"/>
        <v/>
      </c>
      <c r="FG104" s="1357"/>
      <c r="FH104" s="1359"/>
      <c r="FI104" s="1357"/>
      <c r="FJ104" s="1359"/>
      <c r="FK104" s="1357"/>
      <c r="FL104" s="1359"/>
      <c r="FM104" s="1357"/>
      <c r="FN104" s="1359"/>
      <c r="FO104" s="364" t="s">
        <v>71</v>
      </c>
      <c r="FP104" s="372"/>
      <c r="FQ104" s="481" t="str">
        <f t="shared" si="105"/>
        <v/>
      </c>
      <c r="FR104" s="1357"/>
      <c r="FS104" s="1359"/>
      <c r="FT104" s="1357"/>
      <c r="FU104" s="1359"/>
      <c r="FV104" s="1357"/>
      <c r="FW104" s="1359"/>
      <c r="FX104" s="1357"/>
      <c r="FY104" s="1359"/>
      <c r="FZ104" s="364" t="s">
        <v>71</v>
      </c>
      <c r="GA104" s="372"/>
      <c r="GB104" s="481" t="str">
        <f t="shared" si="106"/>
        <v/>
      </c>
      <c r="GC104" s="1357"/>
      <c r="GD104" s="1359"/>
      <c r="GE104" s="1357"/>
      <c r="GF104" s="1359"/>
      <c r="GG104" s="1357"/>
      <c r="GH104" s="1359"/>
      <c r="GI104" s="1357"/>
      <c r="GJ104" s="1359"/>
      <c r="GU104" s="374" t="str">
        <f t="shared" si="109"/>
        <v/>
      </c>
      <c r="GV104" s="386" t="str">
        <f t="shared" si="112"/>
        <v/>
      </c>
      <c r="GW104" s="377" t="str">
        <f t="shared" si="102"/>
        <v/>
      </c>
      <c r="GX104" s="378" t="str">
        <f t="shared" si="113"/>
        <v/>
      </c>
      <c r="GY104" s="379" t="str">
        <f t="shared" si="110"/>
        <v/>
      </c>
      <c r="GZ104" s="380">
        <v>1</v>
      </c>
      <c r="HA104" s="376" t="str">
        <f t="shared" si="111"/>
        <v/>
      </c>
      <c r="HB104" s="380" t="str">
        <f t="shared" si="107"/>
        <v/>
      </c>
      <c r="HC104" s="381" t="str">
        <f t="shared" si="108"/>
        <v/>
      </c>
      <c r="HD104" s="383" t="str">
        <f t="shared" si="60"/>
        <v/>
      </c>
      <c r="HE104" s="381" t="str">
        <f t="shared" si="61"/>
        <v/>
      </c>
      <c r="HF104" s="380" t="str">
        <f t="shared" si="62"/>
        <v/>
      </c>
      <c r="HG104" s="576" t="str">
        <f>IF($B104="","",_xlfn.XLOOKUP($B104,光・視環境!$S$2:$S$113,光・視環境!$Y$2:$Y$113,,0,1))</f>
        <v/>
      </c>
      <c r="HH104" s="362" t="str">
        <f t="shared" si="63"/>
        <v/>
      </c>
      <c r="HI104" s="384" t="str">
        <f t="shared" si="64"/>
        <v/>
      </c>
      <c r="HJ104" s="384" t="str">
        <f t="shared" si="65"/>
        <v/>
      </c>
      <c r="HK104" s="384" t="str">
        <f t="shared" si="66"/>
        <v/>
      </c>
      <c r="HL104" s="384" t="str">
        <f t="shared" si="67"/>
        <v/>
      </c>
      <c r="HM104" s="384" t="str">
        <f t="shared" si="68"/>
        <v/>
      </c>
      <c r="HN104" s="384" t="str">
        <f t="shared" si="69"/>
        <v/>
      </c>
      <c r="HO104" s="384" t="str">
        <f t="shared" si="70"/>
        <v/>
      </c>
      <c r="HP104" s="384" t="str">
        <f t="shared" si="71"/>
        <v/>
      </c>
      <c r="HQ104" s="384" t="str">
        <f t="shared" si="72"/>
        <v/>
      </c>
      <c r="HR104" s="384" t="str">
        <f t="shared" si="73"/>
        <v/>
      </c>
      <c r="HS104" s="384" t="str">
        <f t="shared" si="74"/>
        <v/>
      </c>
      <c r="HT104" s="384" t="str">
        <f t="shared" si="75"/>
        <v/>
      </c>
      <c r="HU104" s="352" t="str">
        <f t="shared" si="76"/>
        <v/>
      </c>
      <c r="HV104" s="384" t="str">
        <f t="shared" si="77"/>
        <v/>
      </c>
      <c r="HW104" s="384" t="str">
        <f t="shared" si="78"/>
        <v/>
      </c>
      <c r="HX104" s="384" t="str">
        <f t="shared" si="79"/>
        <v/>
      </c>
      <c r="HY104" s="384" t="str">
        <f t="shared" si="80"/>
        <v/>
      </c>
      <c r="HZ104" s="352" t="str">
        <f t="shared" si="81"/>
        <v/>
      </c>
      <c r="IA104" s="365" t="str">
        <f t="shared" si="82"/>
        <v/>
      </c>
      <c r="IB104" s="386" t="str">
        <f t="shared" si="83"/>
        <v/>
      </c>
      <c r="IC104" s="380" t="str">
        <f t="shared" si="84"/>
        <v/>
      </c>
      <c r="ID104" s="387" t="str">
        <f t="shared" si="85"/>
        <v/>
      </c>
      <c r="IE104" s="378" t="str">
        <f t="shared" si="86"/>
        <v/>
      </c>
      <c r="IF104" s="381" t="str">
        <f t="shared" si="87"/>
        <v/>
      </c>
      <c r="IG104" s="381" t="str">
        <f t="shared" si="88"/>
        <v/>
      </c>
      <c r="IH104" s="388" t="str">
        <f t="shared" si="89"/>
        <v/>
      </c>
    </row>
    <row r="105" spans="1:242" ht="23.1" customHeight="1">
      <c r="A105" s="351">
        <f t="shared" si="0"/>
        <v>71</v>
      </c>
      <c r="B105" s="1362"/>
      <c r="C105" s="1363"/>
      <c r="D105" s="1364" t="str">
        <f t="shared" si="58"/>
        <v/>
      </c>
      <c r="E105" s="1365"/>
      <c r="F105" s="1362"/>
      <c r="G105" s="1363"/>
      <c r="H105" s="1362"/>
      <c r="I105" s="1363"/>
      <c r="J105" s="1366"/>
      <c r="K105" s="1367"/>
      <c r="L105" s="1367"/>
      <c r="M105" s="1367"/>
      <c r="N105" s="1367"/>
      <c r="O105" s="1367"/>
      <c r="P105" s="1368" t="str">
        <f t="shared" si="59"/>
        <v/>
      </c>
      <c r="Q105" s="1368"/>
      <c r="R105" s="352"/>
      <c r="S105" s="352"/>
      <c r="T105" s="352"/>
      <c r="U105" s="352"/>
      <c r="V105" s="1369"/>
      <c r="W105" s="1369"/>
      <c r="X105" s="1370"/>
      <c r="Y105" s="375"/>
      <c r="Z105" s="372"/>
      <c r="AA105" s="363" t="s">
        <v>71</v>
      </c>
      <c r="AB105" s="1371"/>
      <c r="AC105" s="1372"/>
      <c r="AD105" s="1372"/>
      <c r="AE105" s="1372"/>
      <c r="AF105" s="1373"/>
      <c r="AG105" s="1371"/>
      <c r="AH105" s="1372"/>
      <c r="AI105" s="1373"/>
      <c r="AJ105" s="363"/>
      <c r="AK105" s="363" t="s">
        <v>71</v>
      </c>
      <c r="AL105" s="363" t="s">
        <v>71</v>
      </c>
      <c r="AM105" s="363" t="s">
        <v>71</v>
      </c>
      <c r="AN105" s="363" t="s">
        <v>71</v>
      </c>
      <c r="AO105" s="1374"/>
      <c r="AP105" s="1374"/>
      <c r="AQ105" s="363"/>
      <c r="AR105" s="1374"/>
      <c r="AS105" s="1374"/>
      <c r="AT105" s="385"/>
      <c r="AU105" s="364"/>
      <c r="AV105" s="363" t="s">
        <v>71</v>
      </c>
      <c r="AW105" s="363"/>
      <c r="AX105" s="480" t="str">
        <f t="shared" si="101"/>
        <v/>
      </c>
      <c r="AY105" s="1375" t="str">
        <f>IF('躯体天井高(住戸別)'!M76="","",'躯体天井高(住戸別)'!M76)</f>
        <v/>
      </c>
      <c r="AZ105" s="1376"/>
      <c r="BA105" s="1377" t="str">
        <f>IF('躯体天井高(住戸別)'!U146="","",'躯体天井高(住戸別)'!U146)</f>
        <v/>
      </c>
      <c r="BB105" s="1378"/>
      <c r="BC105" s="1379"/>
      <c r="BD105" s="1380" t="str">
        <f>IF('躯体天井高(住戸別)'!T146="","",'躯体天井高(住戸別)'!T146)</f>
        <v/>
      </c>
      <c r="BE105" s="1381"/>
      <c r="BF105" s="363"/>
      <c r="BG105" s="480" t="str">
        <f>IF('躯体天井高(住戸別)'!Y76="","",'躯体天井高(住戸別)'!Y76)</f>
        <v/>
      </c>
      <c r="BH105" s="1375" t="str">
        <f>IF('躯体天井高(住戸別)'!AG76="","",'躯体天井高(住戸別)'!AG76)</f>
        <v/>
      </c>
      <c r="BI105" s="1376"/>
      <c r="BJ105" s="1377" t="str">
        <f>IF('躯体天井高(住戸別)'!AO76="","",'躯体天井高(住戸別)'!AO76)</f>
        <v/>
      </c>
      <c r="BK105" s="1378"/>
      <c r="BL105" s="1379"/>
      <c r="BM105" s="1380" t="str">
        <f>IF('躯体天井高(住戸別)'!AN76="","",'躯体天井高(住戸別)'!AN76)</f>
        <v/>
      </c>
      <c r="BN105" s="1381"/>
      <c r="BO105" s="1380" t="str" cm="1">
        <f t="array" ref="BO105">IF(AY105="","",_xlfn.IFS(AND('躯体天井高(住戸別)'!V146="□",'躯体天井高(住戸別)'!W146="□"),"なし",AND('躯体天井高(住戸別)'!W146="■",'躯体天井高(住戸別)'!V146="□"),"柱",AND('躯体天井高(住戸別)'!V146="■",'躯体天井高(住戸別)'!W146="□"),"壁",AND('躯体天井高(住戸別)'!V146="■",'躯体天井高(住戸別)'!W146="■"),"壁柱"))</f>
        <v/>
      </c>
      <c r="BP105" s="1385"/>
      <c r="BQ105" s="1350"/>
      <c r="BR105" s="1351"/>
      <c r="BS105" s="1351"/>
      <c r="BT105" s="1351"/>
      <c r="BU105" s="397"/>
      <c r="BV105" s="398"/>
      <c r="BW105" s="382"/>
      <c r="BX105" s="363"/>
      <c r="BY105" s="1352"/>
      <c r="BZ105" s="1353"/>
      <c r="CA105" s="1352"/>
      <c r="CB105" s="1353"/>
      <c r="CC105" s="382"/>
      <c r="CD105" s="363"/>
      <c r="CE105" s="1354"/>
      <c r="CF105" s="1355"/>
      <c r="CG105" s="1356"/>
      <c r="CH105" s="1361"/>
      <c r="CI105" s="1360"/>
      <c r="CJ105" s="1355"/>
      <c r="CK105" s="1360"/>
      <c r="CL105" s="363" t="s">
        <v>71</v>
      </c>
      <c r="CM105" s="363" t="s">
        <v>71</v>
      </c>
      <c r="CN105" s="363" t="s">
        <v>71</v>
      </c>
      <c r="CO105" s="363"/>
      <c r="CP105" s="363"/>
      <c r="CQ105" s="363" t="s">
        <v>71</v>
      </c>
      <c r="CR105" s="363" t="s">
        <v>71</v>
      </c>
      <c r="CS105" s="1357"/>
      <c r="CT105" s="1358"/>
      <c r="CU105" s="1359"/>
      <c r="CV105" s="363" t="s">
        <v>71</v>
      </c>
      <c r="CW105" s="363" t="s">
        <v>71</v>
      </c>
      <c r="CX105" s="363" t="s">
        <v>71</v>
      </c>
      <c r="CY105" s="363" t="s">
        <v>71</v>
      </c>
      <c r="CZ105" s="363" t="s">
        <v>71</v>
      </c>
      <c r="DA105" s="363" t="s">
        <v>71</v>
      </c>
      <c r="DB105" s="363" t="s">
        <v>71</v>
      </c>
      <c r="DC105" s="363" t="s">
        <v>71</v>
      </c>
      <c r="DD105" s="363" t="s">
        <v>71</v>
      </c>
      <c r="DE105" s="363" t="s">
        <v>71</v>
      </c>
      <c r="DF105" s="363" t="s">
        <v>71</v>
      </c>
      <c r="DG105" s="363" t="s">
        <v>71</v>
      </c>
      <c r="DH105" s="575" t="str">
        <f>IF($B105="","",_xlfn.XLOOKUP($B105,光・視環境!$S$2:$S$113,光・視環境!$Y$2:$Y$113,"",0,1))</f>
        <v/>
      </c>
      <c r="DI105" s="576" t="str">
        <f>IF($B105="","",_xlfn.XLOOKUP($B105,光・視環境!$S$2:$S$113,光・視環境!$T$2:$T$113,"",0,1))</f>
        <v/>
      </c>
      <c r="DJ105" s="576" t="str">
        <f>IF($B105="","",_xlfn.XLOOKUP($B105,光・視環境!$S$2:$S$113,光・視環境!$U$2:$U$113,"",0,1))</f>
        <v/>
      </c>
      <c r="DK105" s="576" t="str">
        <f>IF($B105="","",_xlfn.XLOOKUP($B105,光・視環境!$S$2:$S$113,光・視環境!$V$2:$V$113,"",0,1))</f>
        <v/>
      </c>
      <c r="DL105" s="576" t="str">
        <f>IF($B105="","",_xlfn.XLOOKUP($B105,光・視環境!$S$2:$S$113,光・視環境!$W$2:$W$113,"",0,1))</f>
        <v/>
      </c>
      <c r="DM105" s="577" t="str">
        <f>IF($B105="","",_xlfn.XLOOKUP($B105,光・視環境!$S$2:$S$113,光・視環境!$X$2:$X$113,"",0,1))</f>
        <v/>
      </c>
      <c r="DN105" s="1382"/>
      <c r="DO105" s="1383"/>
      <c r="DP105" s="1383"/>
      <c r="DQ105" s="1384"/>
      <c r="DR105" s="372"/>
      <c r="DS105" s="372"/>
      <c r="DT105" s="372"/>
      <c r="DU105" s="372"/>
      <c r="DV105" s="372"/>
      <c r="DW105" s="372"/>
      <c r="DX105" s="372"/>
      <c r="DY105" s="372"/>
      <c r="DZ105" s="1382"/>
      <c r="EA105" s="1383"/>
      <c r="EB105" s="1383"/>
      <c r="EC105" s="1384"/>
      <c r="ED105" s="372"/>
      <c r="EE105" s="372"/>
      <c r="EF105" s="372"/>
      <c r="EG105" s="372"/>
      <c r="EH105" s="372"/>
      <c r="EI105" s="372"/>
      <c r="EJ105" s="372"/>
      <c r="EK105" s="372"/>
      <c r="EL105" s="372"/>
      <c r="EM105" s="372"/>
      <c r="EN105" s="372"/>
      <c r="EO105" s="372"/>
      <c r="EP105" s="372"/>
      <c r="EQ105" s="375"/>
      <c r="ER105" s="372"/>
      <c r="ES105" s="364" t="s">
        <v>71</v>
      </c>
      <c r="ET105" s="372"/>
      <c r="EU105" s="481" t="str">
        <f t="shared" si="103"/>
        <v/>
      </c>
      <c r="EV105" s="1357"/>
      <c r="EW105" s="1359"/>
      <c r="EX105" s="1357"/>
      <c r="EY105" s="1359"/>
      <c r="EZ105" s="1357"/>
      <c r="FA105" s="1359"/>
      <c r="FB105" s="1357"/>
      <c r="FC105" s="1359"/>
      <c r="FD105" s="364" t="s">
        <v>71</v>
      </c>
      <c r="FE105" s="372"/>
      <c r="FF105" s="481" t="str">
        <f t="shared" si="104"/>
        <v/>
      </c>
      <c r="FG105" s="1357"/>
      <c r="FH105" s="1359"/>
      <c r="FI105" s="1357"/>
      <c r="FJ105" s="1359"/>
      <c r="FK105" s="1357"/>
      <c r="FL105" s="1359"/>
      <c r="FM105" s="1357"/>
      <c r="FN105" s="1359"/>
      <c r="FO105" s="364" t="s">
        <v>71</v>
      </c>
      <c r="FP105" s="372"/>
      <c r="FQ105" s="481" t="str">
        <f t="shared" si="105"/>
        <v/>
      </c>
      <c r="FR105" s="1357"/>
      <c r="FS105" s="1359"/>
      <c r="FT105" s="1357"/>
      <c r="FU105" s="1359"/>
      <c r="FV105" s="1357"/>
      <c r="FW105" s="1359"/>
      <c r="FX105" s="1357"/>
      <c r="FY105" s="1359"/>
      <c r="FZ105" s="364" t="s">
        <v>71</v>
      </c>
      <c r="GA105" s="372"/>
      <c r="GB105" s="481" t="str">
        <f t="shared" si="106"/>
        <v/>
      </c>
      <c r="GC105" s="1357"/>
      <c r="GD105" s="1359"/>
      <c r="GE105" s="1357"/>
      <c r="GF105" s="1359"/>
      <c r="GG105" s="1357"/>
      <c r="GH105" s="1359"/>
      <c r="GI105" s="1357"/>
      <c r="GJ105" s="1359"/>
      <c r="GU105" s="374" t="str">
        <f t="shared" si="109"/>
        <v/>
      </c>
      <c r="GV105" s="386" t="str">
        <f t="shared" si="112"/>
        <v/>
      </c>
      <c r="GW105" s="377" t="str">
        <f t="shared" si="102"/>
        <v/>
      </c>
      <c r="GX105" s="378" t="str">
        <f t="shared" si="113"/>
        <v/>
      </c>
      <c r="GY105" s="379" t="str">
        <f t="shared" si="110"/>
        <v/>
      </c>
      <c r="GZ105" s="380">
        <v>1</v>
      </c>
      <c r="HA105" s="376" t="str">
        <f t="shared" si="111"/>
        <v/>
      </c>
      <c r="HB105" s="380" t="str">
        <f t="shared" si="107"/>
        <v/>
      </c>
      <c r="HC105" s="381" t="str">
        <f t="shared" si="108"/>
        <v/>
      </c>
      <c r="HD105" s="383" t="str">
        <f t="shared" si="60"/>
        <v/>
      </c>
      <c r="HE105" s="381" t="str">
        <f t="shared" si="61"/>
        <v/>
      </c>
      <c r="HF105" s="380" t="str">
        <f t="shared" si="62"/>
        <v/>
      </c>
      <c r="HG105" s="576" t="str">
        <f>IF($B105="","",_xlfn.XLOOKUP($B105,光・視環境!$S$2:$S$113,光・視環境!$Y$2:$Y$113,,0,1))</f>
        <v/>
      </c>
      <c r="HH105" s="362" t="str">
        <f t="shared" si="63"/>
        <v/>
      </c>
      <c r="HI105" s="384" t="str">
        <f t="shared" si="64"/>
        <v/>
      </c>
      <c r="HJ105" s="384" t="str">
        <f t="shared" si="65"/>
        <v/>
      </c>
      <c r="HK105" s="384" t="str">
        <f t="shared" si="66"/>
        <v/>
      </c>
      <c r="HL105" s="384" t="str">
        <f t="shared" si="67"/>
        <v/>
      </c>
      <c r="HM105" s="384" t="str">
        <f t="shared" si="68"/>
        <v/>
      </c>
      <c r="HN105" s="384" t="str">
        <f t="shared" si="69"/>
        <v/>
      </c>
      <c r="HO105" s="384" t="str">
        <f t="shared" si="70"/>
        <v/>
      </c>
      <c r="HP105" s="384" t="str">
        <f t="shared" si="71"/>
        <v/>
      </c>
      <c r="HQ105" s="384" t="str">
        <f t="shared" si="72"/>
        <v/>
      </c>
      <c r="HR105" s="384" t="str">
        <f t="shared" si="73"/>
        <v/>
      </c>
      <c r="HS105" s="384" t="str">
        <f t="shared" si="74"/>
        <v/>
      </c>
      <c r="HT105" s="384" t="str">
        <f t="shared" si="75"/>
        <v/>
      </c>
      <c r="HU105" s="352" t="str">
        <f t="shared" si="76"/>
        <v/>
      </c>
      <c r="HV105" s="384" t="str">
        <f t="shared" si="77"/>
        <v/>
      </c>
      <c r="HW105" s="384" t="str">
        <f t="shared" si="78"/>
        <v/>
      </c>
      <c r="HX105" s="384" t="str">
        <f t="shared" si="79"/>
        <v/>
      </c>
      <c r="HY105" s="384" t="str">
        <f t="shared" si="80"/>
        <v/>
      </c>
      <c r="HZ105" s="352" t="str">
        <f t="shared" si="81"/>
        <v/>
      </c>
      <c r="IA105" s="365" t="str">
        <f t="shared" si="82"/>
        <v/>
      </c>
      <c r="IB105" s="386" t="str">
        <f t="shared" si="83"/>
        <v/>
      </c>
      <c r="IC105" s="380" t="str">
        <f t="shared" si="84"/>
        <v/>
      </c>
      <c r="ID105" s="387" t="str">
        <f t="shared" si="85"/>
        <v/>
      </c>
      <c r="IE105" s="378" t="str">
        <f t="shared" si="86"/>
        <v/>
      </c>
      <c r="IF105" s="381" t="str">
        <f t="shared" si="87"/>
        <v/>
      </c>
      <c r="IG105" s="381" t="str">
        <f t="shared" si="88"/>
        <v/>
      </c>
      <c r="IH105" s="388" t="str">
        <f t="shared" si="89"/>
        <v/>
      </c>
    </row>
    <row r="106" spans="1:242" ht="23.1" customHeight="1">
      <c r="A106" s="351">
        <f t="shared" si="0"/>
        <v>72</v>
      </c>
      <c r="B106" s="1362"/>
      <c r="C106" s="1363"/>
      <c r="D106" s="1364" t="str">
        <f t="shared" si="58"/>
        <v/>
      </c>
      <c r="E106" s="1365"/>
      <c r="F106" s="1362"/>
      <c r="G106" s="1363"/>
      <c r="H106" s="1362"/>
      <c r="I106" s="1363"/>
      <c r="J106" s="1366"/>
      <c r="K106" s="1367"/>
      <c r="L106" s="1367"/>
      <c r="M106" s="1367"/>
      <c r="N106" s="1367"/>
      <c r="O106" s="1367"/>
      <c r="P106" s="1368" t="str">
        <f t="shared" si="59"/>
        <v/>
      </c>
      <c r="Q106" s="1368"/>
      <c r="R106" s="352"/>
      <c r="S106" s="352"/>
      <c r="T106" s="352"/>
      <c r="U106" s="352"/>
      <c r="V106" s="1369"/>
      <c r="W106" s="1369"/>
      <c r="X106" s="1370"/>
      <c r="Y106" s="375"/>
      <c r="Z106" s="372"/>
      <c r="AA106" s="363" t="s">
        <v>71</v>
      </c>
      <c r="AB106" s="1371"/>
      <c r="AC106" s="1372"/>
      <c r="AD106" s="1372"/>
      <c r="AE106" s="1372"/>
      <c r="AF106" s="1373"/>
      <c r="AG106" s="1371"/>
      <c r="AH106" s="1372"/>
      <c r="AI106" s="1373"/>
      <c r="AJ106" s="363"/>
      <c r="AK106" s="363" t="s">
        <v>71</v>
      </c>
      <c r="AL106" s="363" t="s">
        <v>71</v>
      </c>
      <c r="AM106" s="363" t="s">
        <v>71</v>
      </c>
      <c r="AN106" s="363" t="s">
        <v>71</v>
      </c>
      <c r="AO106" s="1374"/>
      <c r="AP106" s="1374"/>
      <c r="AQ106" s="363"/>
      <c r="AR106" s="1374"/>
      <c r="AS106" s="1374"/>
      <c r="AT106" s="385"/>
      <c r="AU106" s="364"/>
      <c r="AV106" s="363" t="s">
        <v>71</v>
      </c>
      <c r="AW106" s="363"/>
      <c r="AX106" s="480" t="str">
        <f t="shared" si="101"/>
        <v/>
      </c>
      <c r="AY106" s="1375" t="str">
        <f>IF('躯体天井高(住戸別)'!M77="","",'躯体天井高(住戸別)'!M77)</f>
        <v/>
      </c>
      <c r="AZ106" s="1376"/>
      <c r="BA106" s="1377" t="str">
        <f>IF('躯体天井高(住戸別)'!U147="","",'躯体天井高(住戸別)'!U147)</f>
        <v/>
      </c>
      <c r="BB106" s="1378"/>
      <c r="BC106" s="1379"/>
      <c r="BD106" s="1380" t="str">
        <f>IF('躯体天井高(住戸別)'!T147="","",'躯体天井高(住戸別)'!T147)</f>
        <v/>
      </c>
      <c r="BE106" s="1381"/>
      <c r="BF106" s="363"/>
      <c r="BG106" s="480" t="str">
        <f>IF('躯体天井高(住戸別)'!Y77="","",'躯体天井高(住戸別)'!Y77)</f>
        <v/>
      </c>
      <c r="BH106" s="1375" t="str">
        <f>IF('躯体天井高(住戸別)'!AG77="","",'躯体天井高(住戸別)'!AG77)</f>
        <v/>
      </c>
      <c r="BI106" s="1376"/>
      <c r="BJ106" s="1377" t="str">
        <f>IF('躯体天井高(住戸別)'!AO77="","",'躯体天井高(住戸別)'!AO77)</f>
        <v/>
      </c>
      <c r="BK106" s="1378"/>
      <c r="BL106" s="1379"/>
      <c r="BM106" s="1380" t="str">
        <f>IF('躯体天井高(住戸別)'!AN77="","",'躯体天井高(住戸別)'!AN77)</f>
        <v/>
      </c>
      <c r="BN106" s="1381"/>
      <c r="BO106" s="1380" t="str" cm="1">
        <f t="array" ref="BO106">IF(AY106="","",_xlfn.IFS(AND('躯体天井高(住戸別)'!V147="□",'躯体天井高(住戸別)'!W147="□"),"なし",AND('躯体天井高(住戸別)'!W147="■",'躯体天井高(住戸別)'!V147="□"),"柱",AND('躯体天井高(住戸別)'!V147="■",'躯体天井高(住戸別)'!W147="□"),"壁",AND('躯体天井高(住戸別)'!V147="■",'躯体天井高(住戸別)'!W147="■"),"壁柱"))</f>
        <v/>
      </c>
      <c r="BP106" s="1385"/>
      <c r="BQ106" s="1350"/>
      <c r="BR106" s="1351"/>
      <c r="BS106" s="1351"/>
      <c r="BT106" s="1351"/>
      <c r="BU106" s="397"/>
      <c r="BV106" s="398"/>
      <c r="BW106" s="382"/>
      <c r="BX106" s="363"/>
      <c r="BY106" s="1352"/>
      <c r="BZ106" s="1353"/>
      <c r="CA106" s="1352"/>
      <c r="CB106" s="1353"/>
      <c r="CC106" s="382"/>
      <c r="CD106" s="363"/>
      <c r="CE106" s="1354"/>
      <c r="CF106" s="1355"/>
      <c r="CG106" s="1356"/>
      <c r="CH106" s="1361"/>
      <c r="CI106" s="1360"/>
      <c r="CJ106" s="1355"/>
      <c r="CK106" s="1360"/>
      <c r="CL106" s="363" t="s">
        <v>71</v>
      </c>
      <c r="CM106" s="363" t="s">
        <v>71</v>
      </c>
      <c r="CN106" s="363" t="s">
        <v>71</v>
      </c>
      <c r="CO106" s="363"/>
      <c r="CP106" s="363"/>
      <c r="CQ106" s="363" t="s">
        <v>71</v>
      </c>
      <c r="CR106" s="363" t="s">
        <v>71</v>
      </c>
      <c r="CS106" s="1357"/>
      <c r="CT106" s="1358"/>
      <c r="CU106" s="1359"/>
      <c r="CV106" s="363" t="s">
        <v>71</v>
      </c>
      <c r="CW106" s="363" t="s">
        <v>71</v>
      </c>
      <c r="CX106" s="363" t="s">
        <v>71</v>
      </c>
      <c r="CY106" s="363" t="s">
        <v>71</v>
      </c>
      <c r="CZ106" s="363" t="s">
        <v>71</v>
      </c>
      <c r="DA106" s="363" t="s">
        <v>71</v>
      </c>
      <c r="DB106" s="363" t="s">
        <v>71</v>
      </c>
      <c r="DC106" s="363" t="s">
        <v>71</v>
      </c>
      <c r="DD106" s="363" t="s">
        <v>71</v>
      </c>
      <c r="DE106" s="363" t="s">
        <v>71</v>
      </c>
      <c r="DF106" s="363" t="s">
        <v>71</v>
      </c>
      <c r="DG106" s="363" t="s">
        <v>71</v>
      </c>
      <c r="DH106" s="575" t="str">
        <f>IF($B106="","",_xlfn.XLOOKUP($B106,光・視環境!$S$2:$S$113,光・視環境!$Y$2:$Y$113,"",0,1))</f>
        <v/>
      </c>
      <c r="DI106" s="576" t="str">
        <f>IF($B106="","",_xlfn.XLOOKUP($B106,光・視環境!$S$2:$S$113,光・視環境!$T$2:$T$113,"",0,1))</f>
        <v/>
      </c>
      <c r="DJ106" s="576" t="str">
        <f>IF($B106="","",_xlfn.XLOOKUP($B106,光・視環境!$S$2:$S$113,光・視環境!$U$2:$U$113,"",0,1))</f>
        <v/>
      </c>
      <c r="DK106" s="576" t="str">
        <f>IF($B106="","",_xlfn.XLOOKUP($B106,光・視環境!$S$2:$S$113,光・視環境!$V$2:$V$113,"",0,1))</f>
        <v/>
      </c>
      <c r="DL106" s="576" t="str">
        <f>IF($B106="","",_xlfn.XLOOKUP($B106,光・視環境!$S$2:$S$113,光・視環境!$W$2:$W$113,"",0,1))</f>
        <v/>
      </c>
      <c r="DM106" s="577" t="str">
        <f>IF($B106="","",_xlfn.XLOOKUP($B106,光・視環境!$S$2:$S$113,光・視環境!$X$2:$X$113,"",0,1))</f>
        <v/>
      </c>
      <c r="DN106" s="1382"/>
      <c r="DO106" s="1383"/>
      <c r="DP106" s="1383"/>
      <c r="DQ106" s="1384"/>
      <c r="DR106" s="372"/>
      <c r="DS106" s="372"/>
      <c r="DT106" s="372"/>
      <c r="DU106" s="372"/>
      <c r="DV106" s="372"/>
      <c r="DW106" s="372"/>
      <c r="DX106" s="372"/>
      <c r="DY106" s="372"/>
      <c r="DZ106" s="1382"/>
      <c r="EA106" s="1383"/>
      <c r="EB106" s="1383"/>
      <c r="EC106" s="1384"/>
      <c r="ED106" s="372"/>
      <c r="EE106" s="372"/>
      <c r="EF106" s="372"/>
      <c r="EG106" s="372"/>
      <c r="EH106" s="372"/>
      <c r="EI106" s="372"/>
      <c r="EJ106" s="372"/>
      <c r="EK106" s="372"/>
      <c r="EL106" s="372"/>
      <c r="EM106" s="372"/>
      <c r="EN106" s="372"/>
      <c r="EO106" s="372"/>
      <c r="EP106" s="372"/>
      <c r="EQ106" s="375"/>
      <c r="ER106" s="372"/>
      <c r="ES106" s="364" t="s">
        <v>71</v>
      </c>
      <c r="ET106" s="372"/>
      <c r="EU106" s="481" t="str">
        <f t="shared" si="103"/>
        <v/>
      </c>
      <c r="EV106" s="1357"/>
      <c r="EW106" s="1359"/>
      <c r="EX106" s="1357"/>
      <c r="EY106" s="1359"/>
      <c r="EZ106" s="1357"/>
      <c r="FA106" s="1359"/>
      <c r="FB106" s="1357"/>
      <c r="FC106" s="1359"/>
      <c r="FD106" s="364" t="s">
        <v>71</v>
      </c>
      <c r="FE106" s="372"/>
      <c r="FF106" s="481" t="str">
        <f t="shared" si="104"/>
        <v/>
      </c>
      <c r="FG106" s="1357"/>
      <c r="FH106" s="1359"/>
      <c r="FI106" s="1357"/>
      <c r="FJ106" s="1359"/>
      <c r="FK106" s="1357"/>
      <c r="FL106" s="1359"/>
      <c r="FM106" s="1357"/>
      <c r="FN106" s="1359"/>
      <c r="FO106" s="364" t="s">
        <v>71</v>
      </c>
      <c r="FP106" s="372"/>
      <c r="FQ106" s="481" t="str">
        <f t="shared" si="105"/>
        <v/>
      </c>
      <c r="FR106" s="1357"/>
      <c r="FS106" s="1359"/>
      <c r="FT106" s="1357"/>
      <c r="FU106" s="1359"/>
      <c r="FV106" s="1357"/>
      <c r="FW106" s="1359"/>
      <c r="FX106" s="1357"/>
      <c r="FY106" s="1359"/>
      <c r="FZ106" s="364" t="s">
        <v>71</v>
      </c>
      <c r="GA106" s="372"/>
      <c r="GB106" s="481" t="str">
        <f t="shared" si="106"/>
        <v/>
      </c>
      <c r="GC106" s="1357"/>
      <c r="GD106" s="1359"/>
      <c r="GE106" s="1357"/>
      <c r="GF106" s="1359"/>
      <c r="GG106" s="1357"/>
      <c r="GH106" s="1359"/>
      <c r="GI106" s="1357"/>
      <c r="GJ106" s="1359"/>
      <c r="GU106" s="374" t="str">
        <f t="shared" si="109"/>
        <v/>
      </c>
      <c r="GV106" s="386" t="str">
        <f t="shared" si="112"/>
        <v/>
      </c>
      <c r="GW106" s="377" t="str">
        <f t="shared" si="102"/>
        <v/>
      </c>
      <c r="GX106" s="378" t="str">
        <f t="shared" si="113"/>
        <v/>
      </c>
      <c r="GY106" s="379" t="str">
        <f t="shared" si="110"/>
        <v/>
      </c>
      <c r="GZ106" s="380">
        <v>1</v>
      </c>
      <c r="HA106" s="376" t="str">
        <f t="shared" si="111"/>
        <v/>
      </c>
      <c r="HB106" s="380" t="str">
        <f t="shared" si="107"/>
        <v/>
      </c>
      <c r="HC106" s="381" t="str">
        <f t="shared" si="108"/>
        <v/>
      </c>
      <c r="HD106" s="383" t="str">
        <f t="shared" si="60"/>
        <v/>
      </c>
      <c r="HE106" s="381" t="str">
        <f t="shared" si="61"/>
        <v/>
      </c>
      <c r="HF106" s="380" t="str">
        <f t="shared" si="62"/>
        <v/>
      </c>
      <c r="HG106" s="576" t="str">
        <f>IF($B106="","",_xlfn.XLOOKUP($B106,光・視環境!$S$2:$S$113,光・視環境!$Y$2:$Y$113,,0,1))</f>
        <v/>
      </c>
      <c r="HH106" s="362" t="str">
        <f t="shared" si="63"/>
        <v/>
      </c>
      <c r="HI106" s="384" t="str">
        <f t="shared" si="64"/>
        <v/>
      </c>
      <c r="HJ106" s="384" t="str">
        <f t="shared" si="65"/>
        <v/>
      </c>
      <c r="HK106" s="384" t="str">
        <f t="shared" si="66"/>
        <v/>
      </c>
      <c r="HL106" s="384" t="str">
        <f t="shared" si="67"/>
        <v/>
      </c>
      <c r="HM106" s="384" t="str">
        <f t="shared" si="68"/>
        <v/>
      </c>
      <c r="HN106" s="384" t="str">
        <f t="shared" si="69"/>
        <v/>
      </c>
      <c r="HO106" s="384" t="str">
        <f t="shared" si="70"/>
        <v/>
      </c>
      <c r="HP106" s="384" t="str">
        <f t="shared" si="71"/>
        <v/>
      </c>
      <c r="HQ106" s="384" t="str">
        <f t="shared" si="72"/>
        <v/>
      </c>
      <c r="HR106" s="384" t="str">
        <f t="shared" si="73"/>
        <v/>
      </c>
      <c r="HS106" s="384" t="str">
        <f t="shared" si="74"/>
        <v/>
      </c>
      <c r="HT106" s="384" t="str">
        <f t="shared" si="75"/>
        <v/>
      </c>
      <c r="HU106" s="352" t="str">
        <f t="shared" si="76"/>
        <v/>
      </c>
      <c r="HV106" s="384" t="str">
        <f t="shared" si="77"/>
        <v/>
      </c>
      <c r="HW106" s="384" t="str">
        <f t="shared" si="78"/>
        <v/>
      </c>
      <c r="HX106" s="384" t="str">
        <f t="shared" si="79"/>
        <v/>
      </c>
      <c r="HY106" s="384" t="str">
        <f t="shared" si="80"/>
        <v/>
      </c>
      <c r="HZ106" s="352" t="str">
        <f t="shared" si="81"/>
        <v/>
      </c>
      <c r="IA106" s="365" t="str">
        <f t="shared" si="82"/>
        <v/>
      </c>
      <c r="IB106" s="386" t="str">
        <f t="shared" si="83"/>
        <v/>
      </c>
      <c r="IC106" s="380" t="str">
        <f t="shared" si="84"/>
        <v/>
      </c>
      <c r="ID106" s="387" t="str">
        <f t="shared" si="85"/>
        <v/>
      </c>
      <c r="IE106" s="378" t="str">
        <f t="shared" si="86"/>
        <v/>
      </c>
      <c r="IF106" s="381" t="str">
        <f t="shared" si="87"/>
        <v/>
      </c>
      <c r="IG106" s="381" t="str">
        <f t="shared" si="88"/>
        <v/>
      </c>
      <c r="IH106" s="388" t="str">
        <f t="shared" si="89"/>
        <v/>
      </c>
    </row>
    <row r="107" spans="1:242" ht="23.1" customHeight="1">
      <c r="A107" s="351">
        <f t="shared" si="0"/>
        <v>73</v>
      </c>
      <c r="B107" s="1362"/>
      <c r="C107" s="1363"/>
      <c r="D107" s="1364" t="str">
        <f t="shared" si="58"/>
        <v/>
      </c>
      <c r="E107" s="1365"/>
      <c r="F107" s="1362"/>
      <c r="G107" s="1363"/>
      <c r="H107" s="1362"/>
      <c r="I107" s="1363"/>
      <c r="J107" s="1366"/>
      <c r="K107" s="1367"/>
      <c r="L107" s="1367"/>
      <c r="M107" s="1367"/>
      <c r="N107" s="1367"/>
      <c r="O107" s="1367"/>
      <c r="P107" s="1368" t="str">
        <f t="shared" si="59"/>
        <v/>
      </c>
      <c r="Q107" s="1368"/>
      <c r="R107" s="352"/>
      <c r="S107" s="352"/>
      <c r="T107" s="352"/>
      <c r="U107" s="352"/>
      <c r="V107" s="1369"/>
      <c r="W107" s="1369"/>
      <c r="X107" s="1370"/>
      <c r="Y107" s="375"/>
      <c r="Z107" s="372"/>
      <c r="AA107" s="363" t="s">
        <v>71</v>
      </c>
      <c r="AB107" s="1371"/>
      <c r="AC107" s="1372"/>
      <c r="AD107" s="1372"/>
      <c r="AE107" s="1372"/>
      <c r="AF107" s="1373"/>
      <c r="AG107" s="1371"/>
      <c r="AH107" s="1372"/>
      <c r="AI107" s="1373"/>
      <c r="AJ107" s="363"/>
      <c r="AK107" s="363" t="s">
        <v>71</v>
      </c>
      <c r="AL107" s="363" t="s">
        <v>71</v>
      </c>
      <c r="AM107" s="363" t="s">
        <v>71</v>
      </c>
      <c r="AN107" s="363" t="s">
        <v>71</v>
      </c>
      <c r="AO107" s="1374"/>
      <c r="AP107" s="1374"/>
      <c r="AQ107" s="363"/>
      <c r="AR107" s="1374"/>
      <c r="AS107" s="1374"/>
      <c r="AT107" s="385"/>
      <c r="AU107" s="364"/>
      <c r="AV107" s="363" t="s">
        <v>71</v>
      </c>
      <c r="AW107" s="363"/>
      <c r="AX107" s="480" t="str">
        <f t="shared" ref="AX107:AX134" si="114">IF(HA107=1,IF(F107="","",F107),"")</f>
        <v/>
      </c>
      <c r="AY107" s="1375" t="str">
        <f>IF('躯体天井高(住戸別)'!M78="","",'躯体天井高(住戸別)'!M78)</f>
        <v/>
      </c>
      <c r="AZ107" s="1376"/>
      <c r="BA107" s="1377" t="str">
        <f>IF('躯体天井高(住戸別)'!U148="","",'躯体天井高(住戸別)'!U148)</f>
        <v/>
      </c>
      <c r="BB107" s="1378"/>
      <c r="BC107" s="1379"/>
      <c r="BD107" s="1380" t="str">
        <f>IF('躯体天井高(住戸別)'!T148="","",'躯体天井高(住戸別)'!T148)</f>
        <v/>
      </c>
      <c r="BE107" s="1381"/>
      <c r="BF107" s="363"/>
      <c r="BG107" s="480" t="str">
        <f>IF('躯体天井高(住戸別)'!Y78="","",'躯体天井高(住戸別)'!Y78)</f>
        <v/>
      </c>
      <c r="BH107" s="1375" t="str">
        <f>IF('躯体天井高(住戸別)'!AG78="","",'躯体天井高(住戸別)'!AG78)</f>
        <v/>
      </c>
      <c r="BI107" s="1376"/>
      <c r="BJ107" s="1377" t="str">
        <f>IF('躯体天井高(住戸別)'!AO78="","",'躯体天井高(住戸別)'!AO78)</f>
        <v/>
      </c>
      <c r="BK107" s="1378"/>
      <c r="BL107" s="1379"/>
      <c r="BM107" s="1380" t="str">
        <f>IF('躯体天井高(住戸別)'!AN78="","",'躯体天井高(住戸別)'!AN78)</f>
        <v/>
      </c>
      <c r="BN107" s="1381"/>
      <c r="BO107" s="1380" t="str" cm="1">
        <f t="array" ref="BO107">IF(AY107="","",_xlfn.IFS(AND('躯体天井高(住戸別)'!V148="□",'躯体天井高(住戸別)'!W148="□"),"なし",AND('躯体天井高(住戸別)'!W148="■",'躯体天井高(住戸別)'!V148="□"),"柱",AND('躯体天井高(住戸別)'!V148="■",'躯体天井高(住戸別)'!W148="□"),"壁",AND('躯体天井高(住戸別)'!V148="■",'躯体天井高(住戸別)'!W148="■"),"壁柱"))</f>
        <v/>
      </c>
      <c r="BP107" s="1385"/>
      <c r="BQ107" s="1350"/>
      <c r="BR107" s="1351"/>
      <c r="BS107" s="1351"/>
      <c r="BT107" s="1351"/>
      <c r="BU107" s="397"/>
      <c r="BV107" s="398"/>
      <c r="BW107" s="382"/>
      <c r="BX107" s="363"/>
      <c r="BY107" s="1352"/>
      <c r="BZ107" s="1353"/>
      <c r="CA107" s="1352"/>
      <c r="CB107" s="1353"/>
      <c r="CC107" s="382"/>
      <c r="CD107" s="363"/>
      <c r="CE107" s="1354"/>
      <c r="CF107" s="1355"/>
      <c r="CG107" s="1356"/>
      <c r="CH107" s="1361"/>
      <c r="CI107" s="1360"/>
      <c r="CJ107" s="1355"/>
      <c r="CK107" s="1360"/>
      <c r="CL107" s="363" t="s">
        <v>71</v>
      </c>
      <c r="CM107" s="363" t="s">
        <v>71</v>
      </c>
      <c r="CN107" s="363" t="s">
        <v>71</v>
      </c>
      <c r="CO107" s="363"/>
      <c r="CP107" s="363"/>
      <c r="CQ107" s="363" t="s">
        <v>71</v>
      </c>
      <c r="CR107" s="363" t="s">
        <v>71</v>
      </c>
      <c r="CS107" s="1357"/>
      <c r="CT107" s="1358"/>
      <c r="CU107" s="1359"/>
      <c r="CV107" s="363" t="s">
        <v>71</v>
      </c>
      <c r="CW107" s="363" t="s">
        <v>71</v>
      </c>
      <c r="CX107" s="363" t="s">
        <v>71</v>
      </c>
      <c r="CY107" s="363" t="s">
        <v>71</v>
      </c>
      <c r="CZ107" s="363" t="s">
        <v>71</v>
      </c>
      <c r="DA107" s="363" t="s">
        <v>71</v>
      </c>
      <c r="DB107" s="363" t="s">
        <v>71</v>
      </c>
      <c r="DC107" s="363" t="s">
        <v>71</v>
      </c>
      <c r="DD107" s="363" t="s">
        <v>71</v>
      </c>
      <c r="DE107" s="363" t="s">
        <v>71</v>
      </c>
      <c r="DF107" s="363" t="s">
        <v>71</v>
      </c>
      <c r="DG107" s="363" t="s">
        <v>71</v>
      </c>
      <c r="DH107" s="575" t="str">
        <f>IF($B107="","",_xlfn.XLOOKUP($B107,光・視環境!$S$2:$S$113,光・視環境!$Y$2:$Y$113,"",0,1))</f>
        <v/>
      </c>
      <c r="DI107" s="576" t="str">
        <f>IF($B107="","",_xlfn.XLOOKUP($B107,光・視環境!$S$2:$S$113,光・視環境!$T$2:$T$113,"",0,1))</f>
        <v/>
      </c>
      <c r="DJ107" s="576" t="str">
        <f>IF($B107="","",_xlfn.XLOOKUP($B107,光・視環境!$S$2:$S$113,光・視環境!$U$2:$U$113,"",0,1))</f>
        <v/>
      </c>
      <c r="DK107" s="576" t="str">
        <f>IF($B107="","",_xlfn.XLOOKUP($B107,光・視環境!$S$2:$S$113,光・視環境!$V$2:$V$113,"",0,1))</f>
        <v/>
      </c>
      <c r="DL107" s="576" t="str">
        <f>IF($B107="","",_xlfn.XLOOKUP($B107,光・視環境!$S$2:$S$113,光・視環境!$W$2:$W$113,"",0,1))</f>
        <v/>
      </c>
      <c r="DM107" s="577" t="str">
        <f>IF($B107="","",_xlfn.XLOOKUP($B107,光・視環境!$S$2:$S$113,光・視環境!$X$2:$X$113,"",0,1))</f>
        <v/>
      </c>
      <c r="DN107" s="1382"/>
      <c r="DO107" s="1383"/>
      <c r="DP107" s="1383"/>
      <c r="DQ107" s="1384"/>
      <c r="DR107" s="372"/>
      <c r="DS107" s="372"/>
      <c r="DT107" s="372"/>
      <c r="DU107" s="372"/>
      <c r="DV107" s="372"/>
      <c r="DW107" s="372"/>
      <c r="DX107" s="372"/>
      <c r="DY107" s="372"/>
      <c r="DZ107" s="1382"/>
      <c r="EA107" s="1383"/>
      <c r="EB107" s="1383"/>
      <c r="EC107" s="1384"/>
      <c r="ED107" s="372"/>
      <c r="EE107" s="372"/>
      <c r="EF107" s="372"/>
      <c r="EG107" s="372"/>
      <c r="EH107" s="372"/>
      <c r="EI107" s="372"/>
      <c r="EJ107" s="372"/>
      <c r="EK107" s="372"/>
      <c r="EL107" s="372"/>
      <c r="EM107" s="372"/>
      <c r="EN107" s="372"/>
      <c r="EO107" s="372"/>
      <c r="EP107" s="372"/>
      <c r="EQ107" s="375"/>
      <c r="ER107" s="372"/>
      <c r="ES107" s="364" t="s">
        <v>71</v>
      </c>
      <c r="ET107" s="372"/>
      <c r="EU107" s="481" t="str">
        <f t="shared" si="103"/>
        <v/>
      </c>
      <c r="EV107" s="1357"/>
      <c r="EW107" s="1359"/>
      <c r="EX107" s="1357"/>
      <c r="EY107" s="1359"/>
      <c r="EZ107" s="1357"/>
      <c r="FA107" s="1359"/>
      <c r="FB107" s="1357"/>
      <c r="FC107" s="1359"/>
      <c r="FD107" s="364" t="s">
        <v>71</v>
      </c>
      <c r="FE107" s="372"/>
      <c r="FF107" s="481" t="str">
        <f t="shared" si="104"/>
        <v/>
      </c>
      <c r="FG107" s="1357"/>
      <c r="FH107" s="1359"/>
      <c r="FI107" s="1357"/>
      <c r="FJ107" s="1359"/>
      <c r="FK107" s="1357"/>
      <c r="FL107" s="1359"/>
      <c r="FM107" s="1357"/>
      <c r="FN107" s="1359"/>
      <c r="FO107" s="364" t="s">
        <v>71</v>
      </c>
      <c r="FP107" s="372"/>
      <c r="FQ107" s="481" t="str">
        <f t="shared" si="105"/>
        <v/>
      </c>
      <c r="FR107" s="1357"/>
      <c r="FS107" s="1359"/>
      <c r="FT107" s="1357"/>
      <c r="FU107" s="1359"/>
      <c r="FV107" s="1357"/>
      <c r="FW107" s="1359"/>
      <c r="FX107" s="1357"/>
      <c r="FY107" s="1359"/>
      <c r="FZ107" s="364" t="s">
        <v>71</v>
      </c>
      <c r="GA107" s="372"/>
      <c r="GB107" s="481" t="str">
        <f t="shared" si="106"/>
        <v/>
      </c>
      <c r="GC107" s="1357"/>
      <c r="GD107" s="1359"/>
      <c r="GE107" s="1357"/>
      <c r="GF107" s="1359"/>
      <c r="GG107" s="1357"/>
      <c r="GH107" s="1359"/>
      <c r="GI107" s="1357"/>
      <c r="GJ107" s="1359"/>
      <c r="GU107" s="374" t="str">
        <f t="shared" si="109"/>
        <v/>
      </c>
      <c r="GV107" s="386" t="str">
        <f t="shared" si="112"/>
        <v/>
      </c>
      <c r="GW107" s="377" t="str">
        <f t="shared" si="102"/>
        <v/>
      </c>
      <c r="GX107" s="378" t="str">
        <f t="shared" si="113"/>
        <v/>
      </c>
      <c r="GY107" s="379" t="str">
        <f t="shared" si="110"/>
        <v/>
      </c>
      <c r="GZ107" s="380">
        <v>1</v>
      </c>
      <c r="HA107" s="376" t="str">
        <f t="shared" si="111"/>
        <v/>
      </c>
      <c r="HB107" s="380" t="str">
        <f t="shared" si="107"/>
        <v/>
      </c>
      <c r="HC107" s="381" t="str">
        <f t="shared" si="108"/>
        <v/>
      </c>
      <c r="HD107" s="383" t="str">
        <f t="shared" si="60"/>
        <v/>
      </c>
      <c r="HE107" s="381" t="str">
        <f t="shared" si="61"/>
        <v/>
      </c>
      <c r="HF107" s="380" t="str">
        <f t="shared" si="62"/>
        <v/>
      </c>
      <c r="HG107" s="576" t="str">
        <f>IF($B107="","",_xlfn.XLOOKUP($B107,光・視環境!$S$2:$S$113,光・視環境!$Y$2:$Y$113,,0,1))</f>
        <v/>
      </c>
      <c r="HH107" s="362" t="str">
        <f t="shared" si="63"/>
        <v/>
      </c>
      <c r="HI107" s="384" t="str">
        <f t="shared" si="64"/>
        <v/>
      </c>
      <c r="HJ107" s="384" t="str">
        <f t="shared" si="65"/>
        <v/>
      </c>
      <c r="HK107" s="384" t="str">
        <f t="shared" si="66"/>
        <v/>
      </c>
      <c r="HL107" s="384" t="str">
        <f t="shared" si="67"/>
        <v/>
      </c>
      <c r="HM107" s="384" t="str">
        <f t="shared" si="68"/>
        <v/>
      </c>
      <c r="HN107" s="384" t="str">
        <f t="shared" si="69"/>
        <v/>
      </c>
      <c r="HO107" s="384" t="str">
        <f t="shared" si="70"/>
        <v/>
      </c>
      <c r="HP107" s="384" t="str">
        <f t="shared" si="71"/>
        <v/>
      </c>
      <c r="HQ107" s="384" t="str">
        <f t="shared" si="72"/>
        <v/>
      </c>
      <c r="HR107" s="384" t="str">
        <f t="shared" si="73"/>
        <v/>
      </c>
      <c r="HS107" s="384" t="str">
        <f t="shared" si="74"/>
        <v/>
      </c>
      <c r="HT107" s="384" t="str">
        <f t="shared" si="75"/>
        <v/>
      </c>
      <c r="HU107" s="352" t="str">
        <f t="shared" si="76"/>
        <v/>
      </c>
      <c r="HV107" s="384" t="str">
        <f t="shared" si="77"/>
        <v/>
      </c>
      <c r="HW107" s="384" t="str">
        <f t="shared" si="78"/>
        <v/>
      </c>
      <c r="HX107" s="384" t="str">
        <f t="shared" si="79"/>
        <v/>
      </c>
      <c r="HY107" s="384" t="str">
        <f t="shared" si="80"/>
        <v/>
      </c>
      <c r="HZ107" s="352" t="str">
        <f t="shared" si="81"/>
        <v/>
      </c>
      <c r="IA107" s="365" t="str">
        <f t="shared" si="82"/>
        <v/>
      </c>
      <c r="IB107" s="386" t="str">
        <f t="shared" si="83"/>
        <v/>
      </c>
      <c r="IC107" s="380" t="str">
        <f t="shared" si="84"/>
        <v/>
      </c>
      <c r="ID107" s="387" t="str">
        <f t="shared" si="85"/>
        <v/>
      </c>
      <c r="IE107" s="378" t="str">
        <f t="shared" si="86"/>
        <v/>
      </c>
      <c r="IF107" s="381" t="str">
        <f t="shared" si="87"/>
        <v/>
      </c>
      <c r="IG107" s="381" t="str">
        <f t="shared" si="88"/>
        <v/>
      </c>
      <c r="IH107" s="388" t="str">
        <f t="shared" si="89"/>
        <v/>
      </c>
    </row>
    <row r="108" spans="1:242" ht="23.1" customHeight="1">
      <c r="A108" s="351">
        <f t="shared" si="0"/>
        <v>74</v>
      </c>
      <c r="B108" s="1362"/>
      <c r="C108" s="1363"/>
      <c r="D108" s="1364" t="str">
        <f t="shared" si="58"/>
        <v/>
      </c>
      <c r="E108" s="1365"/>
      <c r="F108" s="1362"/>
      <c r="G108" s="1363"/>
      <c r="H108" s="1362"/>
      <c r="I108" s="1363"/>
      <c r="J108" s="1366"/>
      <c r="K108" s="1367"/>
      <c r="L108" s="1367"/>
      <c r="M108" s="1367"/>
      <c r="N108" s="1367"/>
      <c r="O108" s="1367"/>
      <c r="P108" s="1368" t="str">
        <f t="shared" si="59"/>
        <v/>
      </c>
      <c r="Q108" s="1368"/>
      <c r="R108" s="352"/>
      <c r="S108" s="352"/>
      <c r="T108" s="352"/>
      <c r="U108" s="352"/>
      <c r="V108" s="1369"/>
      <c r="W108" s="1369"/>
      <c r="X108" s="1370"/>
      <c r="Y108" s="375"/>
      <c r="Z108" s="372"/>
      <c r="AA108" s="363" t="s">
        <v>71</v>
      </c>
      <c r="AB108" s="1371"/>
      <c r="AC108" s="1372"/>
      <c r="AD108" s="1372"/>
      <c r="AE108" s="1372"/>
      <c r="AF108" s="1373"/>
      <c r="AG108" s="1371"/>
      <c r="AH108" s="1372"/>
      <c r="AI108" s="1373"/>
      <c r="AJ108" s="363"/>
      <c r="AK108" s="363" t="s">
        <v>71</v>
      </c>
      <c r="AL108" s="363" t="s">
        <v>71</v>
      </c>
      <c r="AM108" s="363" t="s">
        <v>71</v>
      </c>
      <c r="AN108" s="363" t="s">
        <v>71</v>
      </c>
      <c r="AO108" s="1374"/>
      <c r="AP108" s="1374"/>
      <c r="AQ108" s="363"/>
      <c r="AR108" s="1374"/>
      <c r="AS108" s="1374"/>
      <c r="AT108" s="385"/>
      <c r="AU108" s="364"/>
      <c r="AV108" s="363" t="s">
        <v>71</v>
      </c>
      <c r="AW108" s="363"/>
      <c r="AX108" s="480" t="str">
        <f t="shared" si="114"/>
        <v/>
      </c>
      <c r="AY108" s="1375" t="str">
        <f>IF('躯体天井高(住戸別)'!M79="","",'躯体天井高(住戸別)'!M79)</f>
        <v/>
      </c>
      <c r="AZ108" s="1376"/>
      <c r="BA108" s="1377" t="str">
        <f>IF('躯体天井高(住戸別)'!U149="","",'躯体天井高(住戸別)'!U149)</f>
        <v/>
      </c>
      <c r="BB108" s="1378"/>
      <c r="BC108" s="1379"/>
      <c r="BD108" s="1380" t="str">
        <f>IF('躯体天井高(住戸別)'!T149="","",'躯体天井高(住戸別)'!T149)</f>
        <v/>
      </c>
      <c r="BE108" s="1381"/>
      <c r="BF108" s="363"/>
      <c r="BG108" s="480" t="str">
        <f>IF('躯体天井高(住戸別)'!Y79="","",'躯体天井高(住戸別)'!Y79)</f>
        <v/>
      </c>
      <c r="BH108" s="1375" t="str">
        <f>IF('躯体天井高(住戸別)'!AG79="","",'躯体天井高(住戸別)'!AG79)</f>
        <v/>
      </c>
      <c r="BI108" s="1376"/>
      <c r="BJ108" s="1377" t="str">
        <f>IF('躯体天井高(住戸別)'!AO79="","",'躯体天井高(住戸別)'!AO79)</f>
        <v/>
      </c>
      <c r="BK108" s="1378"/>
      <c r="BL108" s="1379"/>
      <c r="BM108" s="1380" t="str">
        <f>IF('躯体天井高(住戸別)'!AN79="","",'躯体天井高(住戸別)'!AN79)</f>
        <v/>
      </c>
      <c r="BN108" s="1381"/>
      <c r="BO108" s="1380" t="str" cm="1">
        <f t="array" ref="BO108">IF(AY108="","",_xlfn.IFS(AND('躯体天井高(住戸別)'!V149="□",'躯体天井高(住戸別)'!W149="□"),"なし",AND('躯体天井高(住戸別)'!W149="■",'躯体天井高(住戸別)'!V149="□"),"柱",AND('躯体天井高(住戸別)'!V149="■",'躯体天井高(住戸別)'!W149="□"),"壁",AND('躯体天井高(住戸別)'!V149="■",'躯体天井高(住戸別)'!W149="■"),"壁柱"))</f>
        <v/>
      </c>
      <c r="BP108" s="1385"/>
      <c r="BQ108" s="1350"/>
      <c r="BR108" s="1351"/>
      <c r="BS108" s="1351"/>
      <c r="BT108" s="1351"/>
      <c r="BU108" s="397"/>
      <c r="BV108" s="398"/>
      <c r="BW108" s="382"/>
      <c r="BX108" s="363"/>
      <c r="BY108" s="1352"/>
      <c r="BZ108" s="1353"/>
      <c r="CA108" s="1352"/>
      <c r="CB108" s="1353"/>
      <c r="CC108" s="382"/>
      <c r="CD108" s="363"/>
      <c r="CE108" s="1354"/>
      <c r="CF108" s="1355"/>
      <c r="CG108" s="1356"/>
      <c r="CH108" s="1361"/>
      <c r="CI108" s="1360"/>
      <c r="CJ108" s="1355"/>
      <c r="CK108" s="1360"/>
      <c r="CL108" s="363" t="s">
        <v>71</v>
      </c>
      <c r="CM108" s="363" t="s">
        <v>71</v>
      </c>
      <c r="CN108" s="363" t="s">
        <v>71</v>
      </c>
      <c r="CO108" s="363"/>
      <c r="CP108" s="363"/>
      <c r="CQ108" s="363" t="s">
        <v>71</v>
      </c>
      <c r="CR108" s="363" t="s">
        <v>71</v>
      </c>
      <c r="CS108" s="1357"/>
      <c r="CT108" s="1358"/>
      <c r="CU108" s="1359"/>
      <c r="CV108" s="363" t="s">
        <v>71</v>
      </c>
      <c r="CW108" s="363" t="s">
        <v>71</v>
      </c>
      <c r="CX108" s="363" t="s">
        <v>71</v>
      </c>
      <c r="CY108" s="363" t="s">
        <v>71</v>
      </c>
      <c r="CZ108" s="363" t="s">
        <v>71</v>
      </c>
      <c r="DA108" s="363" t="s">
        <v>71</v>
      </c>
      <c r="DB108" s="363" t="s">
        <v>71</v>
      </c>
      <c r="DC108" s="363" t="s">
        <v>71</v>
      </c>
      <c r="DD108" s="363" t="s">
        <v>71</v>
      </c>
      <c r="DE108" s="363" t="s">
        <v>71</v>
      </c>
      <c r="DF108" s="363" t="s">
        <v>71</v>
      </c>
      <c r="DG108" s="363" t="s">
        <v>71</v>
      </c>
      <c r="DH108" s="575" t="str">
        <f>IF($B108="","",_xlfn.XLOOKUP($B108,光・視環境!$S$2:$S$113,光・視環境!$Y$2:$Y$113,"",0,1))</f>
        <v/>
      </c>
      <c r="DI108" s="576" t="str">
        <f>IF($B108="","",_xlfn.XLOOKUP($B108,光・視環境!$S$2:$S$113,光・視環境!$T$2:$T$113,"",0,1))</f>
        <v/>
      </c>
      <c r="DJ108" s="576" t="str">
        <f>IF($B108="","",_xlfn.XLOOKUP($B108,光・視環境!$S$2:$S$113,光・視環境!$U$2:$U$113,"",0,1))</f>
        <v/>
      </c>
      <c r="DK108" s="576" t="str">
        <f>IF($B108="","",_xlfn.XLOOKUP($B108,光・視環境!$S$2:$S$113,光・視環境!$V$2:$V$113,"",0,1))</f>
        <v/>
      </c>
      <c r="DL108" s="576" t="str">
        <f>IF($B108="","",_xlfn.XLOOKUP($B108,光・視環境!$S$2:$S$113,光・視環境!$W$2:$W$113,"",0,1))</f>
        <v/>
      </c>
      <c r="DM108" s="577" t="str">
        <f>IF($B108="","",_xlfn.XLOOKUP($B108,光・視環境!$S$2:$S$113,光・視環境!$X$2:$X$113,"",0,1))</f>
        <v/>
      </c>
      <c r="DN108" s="1382"/>
      <c r="DO108" s="1383"/>
      <c r="DP108" s="1383"/>
      <c r="DQ108" s="1384"/>
      <c r="DR108" s="372"/>
      <c r="DS108" s="372"/>
      <c r="DT108" s="372"/>
      <c r="DU108" s="372"/>
      <c r="DV108" s="372"/>
      <c r="DW108" s="372"/>
      <c r="DX108" s="372"/>
      <c r="DY108" s="372"/>
      <c r="DZ108" s="1382"/>
      <c r="EA108" s="1383"/>
      <c r="EB108" s="1383"/>
      <c r="EC108" s="1384"/>
      <c r="ED108" s="372"/>
      <c r="EE108" s="372"/>
      <c r="EF108" s="372"/>
      <c r="EG108" s="372"/>
      <c r="EH108" s="372"/>
      <c r="EI108" s="372"/>
      <c r="EJ108" s="372"/>
      <c r="EK108" s="372"/>
      <c r="EL108" s="372"/>
      <c r="EM108" s="372"/>
      <c r="EN108" s="372"/>
      <c r="EO108" s="372"/>
      <c r="EP108" s="372"/>
      <c r="EQ108" s="375"/>
      <c r="ER108" s="372"/>
      <c r="ES108" s="364" t="s">
        <v>71</v>
      </c>
      <c r="ET108" s="372"/>
      <c r="EU108" s="481" t="str">
        <f t="shared" si="103"/>
        <v/>
      </c>
      <c r="EV108" s="1357"/>
      <c r="EW108" s="1359"/>
      <c r="EX108" s="1357"/>
      <c r="EY108" s="1359"/>
      <c r="EZ108" s="1357"/>
      <c r="FA108" s="1359"/>
      <c r="FB108" s="1357"/>
      <c r="FC108" s="1359"/>
      <c r="FD108" s="364" t="s">
        <v>71</v>
      </c>
      <c r="FE108" s="372"/>
      <c r="FF108" s="481" t="str">
        <f t="shared" si="104"/>
        <v/>
      </c>
      <c r="FG108" s="1357"/>
      <c r="FH108" s="1359"/>
      <c r="FI108" s="1357"/>
      <c r="FJ108" s="1359"/>
      <c r="FK108" s="1357"/>
      <c r="FL108" s="1359"/>
      <c r="FM108" s="1357"/>
      <c r="FN108" s="1359"/>
      <c r="FO108" s="364" t="s">
        <v>71</v>
      </c>
      <c r="FP108" s="372"/>
      <c r="FQ108" s="481" t="str">
        <f t="shared" si="105"/>
        <v/>
      </c>
      <c r="FR108" s="1357"/>
      <c r="FS108" s="1359"/>
      <c r="FT108" s="1357"/>
      <c r="FU108" s="1359"/>
      <c r="FV108" s="1357"/>
      <c r="FW108" s="1359"/>
      <c r="FX108" s="1357"/>
      <c r="FY108" s="1359"/>
      <c r="FZ108" s="364" t="s">
        <v>71</v>
      </c>
      <c r="GA108" s="372"/>
      <c r="GB108" s="481" t="str">
        <f t="shared" si="106"/>
        <v/>
      </c>
      <c r="GC108" s="1357"/>
      <c r="GD108" s="1359"/>
      <c r="GE108" s="1357"/>
      <c r="GF108" s="1359"/>
      <c r="GG108" s="1357"/>
      <c r="GH108" s="1359"/>
      <c r="GI108" s="1357"/>
      <c r="GJ108" s="1359"/>
      <c r="GU108" s="374" t="str">
        <f t="shared" si="109"/>
        <v/>
      </c>
      <c r="GV108" s="386" t="str">
        <f t="shared" si="112"/>
        <v/>
      </c>
      <c r="GW108" s="377" t="str">
        <f t="shared" si="102"/>
        <v/>
      </c>
      <c r="GX108" s="378" t="str">
        <f t="shared" si="113"/>
        <v/>
      </c>
      <c r="GY108" s="379" t="str">
        <f t="shared" si="110"/>
        <v/>
      </c>
      <c r="GZ108" s="380">
        <v>1</v>
      </c>
      <c r="HA108" s="376" t="str">
        <f t="shared" si="111"/>
        <v/>
      </c>
      <c r="HB108" s="380" t="str">
        <f t="shared" si="107"/>
        <v/>
      </c>
      <c r="HC108" s="381" t="str">
        <f t="shared" si="108"/>
        <v/>
      </c>
      <c r="HD108" s="383" t="str">
        <f t="shared" si="60"/>
        <v/>
      </c>
      <c r="HE108" s="381" t="str">
        <f t="shared" si="61"/>
        <v/>
      </c>
      <c r="HF108" s="380" t="str">
        <f t="shared" si="62"/>
        <v/>
      </c>
      <c r="HG108" s="576" t="str">
        <f>IF($B108="","",_xlfn.XLOOKUP($B108,光・視環境!$S$2:$S$113,光・視環境!$Y$2:$Y$113,,0,1))</f>
        <v/>
      </c>
      <c r="HH108" s="362" t="str">
        <f t="shared" si="63"/>
        <v/>
      </c>
      <c r="HI108" s="384" t="str">
        <f t="shared" si="64"/>
        <v/>
      </c>
      <c r="HJ108" s="384" t="str">
        <f t="shared" si="65"/>
        <v/>
      </c>
      <c r="HK108" s="384" t="str">
        <f t="shared" si="66"/>
        <v/>
      </c>
      <c r="HL108" s="384" t="str">
        <f t="shared" si="67"/>
        <v/>
      </c>
      <c r="HM108" s="384" t="str">
        <f t="shared" si="68"/>
        <v/>
      </c>
      <c r="HN108" s="384" t="str">
        <f t="shared" si="69"/>
        <v/>
      </c>
      <c r="HO108" s="384" t="str">
        <f t="shared" si="70"/>
        <v/>
      </c>
      <c r="HP108" s="384" t="str">
        <f t="shared" si="71"/>
        <v/>
      </c>
      <c r="HQ108" s="384" t="str">
        <f t="shared" si="72"/>
        <v/>
      </c>
      <c r="HR108" s="384" t="str">
        <f t="shared" si="73"/>
        <v/>
      </c>
      <c r="HS108" s="384" t="str">
        <f t="shared" si="74"/>
        <v/>
      </c>
      <c r="HT108" s="384" t="str">
        <f t="shared" si="75"/>
        <v/>
      </c>
      <c r="HU108" s="352" t="str">
        <f t="shared" si="76"/>
        <v/>
      </c>
      <c r="HV108" s="384" t="str">
        <f t="shared" si="77"/>
        <v/>
      </c>
      <c r="HW108" s="384" t="str">
        <f t="shared" si="78"/>
        <v/>
      </c>
      <c r="HX108" s="384" t="str">
        <f t="shared" si="79"/>
        <v/>
      </c>
      <c r="HY108" s="384" t="str">
        <f t="shared" si="80"/>
        <v/>
      </c>
      <c r="HZ108" s="352" t="str">
        <f t="shared" si="81"/>
        <v/>
      </c>
      <c r="IA108" s="365" t="str">
        <f t="shared" si="82"/>
        <v/>
      </c>
      <c r="IB108" s="386" t="str">
        <f t="shared" si="83"/>
        <v/>
      </c>
      <c r="IC108" s="380" t="str">
        <f t="shared" si="84"/>
        <v/>
      </c>
      <c r="ID108" s="387" t="str">
        <f t="shared" si="85"/>
        <v/>
      </c>
      <c r="IE108" s="378" t="str">
        <f t="shared" si="86"/>
        <v/>
      </c>
      <c r="IF108" s="381" t="str">
        <f t="shared" si="87"/>
        <v/>
      </c>
      <c r="IG108" s="381" t="str">
        <f t="shared" si="88"/>
        <v/>
      </c>
      <c r="IH108" s="388" t="str">
        <f t="shared" si="89"/>
        <v/>
      </c>
    </row>
    <row r="109" spans="1:242" ht="23.1" customHeight="1">
      <c r="A109" s="351">
        <f t="shared" si="0"/>
        <v>75</v>
      </c>
      <c r="B109" s="1362"/>
      <c r="C109" s="1363"/>
      <c r="D109" s="1364" t="str">
        <f t="shared" si="58"/>
        <v/>
      </c>
      <c r="E109" s="1365"/>
      <c r="F109" s="1362"/>
      <c r="G109" s="1363"/>
      <c r="H109" s="1362"/>
      <c r="I109" s="1363"/>
      <c r="J109" s="1366"/>
      <c r="K109" s="1367"/>
      <c r="L109" s="1367"/>
      <c r="M109" s="1367"/>
      <c r="N109" s="1367"/>
      <c r="O109" s="1367"/>
      <c r="P109" s="1368" t="str">
        <f t="shared" si="59"/>
        <v/>
      </c>
      <c r="Q109" s="1368"/>
      <c r="R109" s="352"/>
      <c r="S109" s="352"/>
      <c r="T109" s="352"/>
      <c r="U109" s="352"/>
      <c r="V109" s="1369"/>
      <c r="W109" s="1369"/>
      <c r="X109" s="1370"/>
      <c r="Y109" s="375"/>
      <c r="Z109" s="372"/>
      <c r="AA109" s="363" t="s">
        <v>71</v>
      </c>
      <c r="AB109" s="1371"/>
      <c r="AC109" s="1372"/>
      <c r="AD109" s="1372"/>
      <c r="AE109" s="1372"/>
      <c r="AF109" s="1373"/>
      <c r="AG109" s="1371"/>
      <c r="AH109" s="1372"/>
      <c r="AI109" s="1373"/>
      <c r="AJ109" s="363"/>
      <c r="AK109" s="363" t="s">
        <v>71</v>
      </c>
      <c r="AL109" s="363" t="s">
        <v>71</v>
      </c>
      <c r="AM109" s="363" t="s">
        <v>71</v>
      </c>
      <c r="AN109" s="363" t="s">
        <v>71</v>
      </c>
      <c r="AO109" s="1374"/>
      <c r="AP109" s="1374"/>
      <c r="AQ109" s="363"/>
      <c r="AR109" s="1374"/>
      <c r="AS109" s="1374"/>
      <c r="AT109" s="385"/>
      <c r="AU109" s="364"/>
      <c r="AV109" s="363" t="s">
        <v>71</v>
      </c>
      <c r="AW109" s="363"/>
      <c r="AX109" s="480" t="str">
        <f t="shared" si="114"/>
        <v/>
      </c>
      <c r="AY109" s="1375" t="str">
        <f>IF('躯体天井高(住戸別)'!M80="","",'躯体天井高(住戸別)'!M80)</f>
        <v/>
      </c>
      <c r="AZ109" s="1376"/>
      <c r="BA109" s="1377" t="str">
        <f>IF('躯体天井高(住戸別)'!U150="","",'躯体天井高(住戸別)'!U150)</f>
        <v/>
      </c>
      <c r="BB109" s="1378"/>
      <c r="BC109" s="1379"/>
      <c r="BD109" s="1380" t="str">
        <f>IF('躯体天井高(住戸別)'!T150="","",'躯体天井高(住戸別)'!T150)</f>
        <v/>
      </c>
      <c r="BE109" s="1381"/>
      <c r="BF109" s="363"/>
      <c r="BG109" s="480" t="str">
        <f>IF('躯体天井高(住戸別)'!Y80="","",'躯体天井高(住戸別)'!Y80)</f>
        <v/>
      </c>
      <c r="BH109" s="1375" t="str">
        <f>IF('躯体天井高(住戸別)'!AG80="","",'躯体天井高(住戸別)'!AG80)</f>
        <v/>
      </c>
      <c r="BI109" s="1376"/>
      <c r="BJ109" s="1377" t="str">
        <f>IF('躯体天井高(住戸別)'!AO80="","",'躯体天井高(住戸別)'!AO80)</f>
        <v/>
      </c>
      <c r="BK109" s="1378"/>
      <c r="BL109" s="1379"/>
      <c r="BM109" s="1380" t="str">
        <f>IF('躯体天井高(住戸別)'!AN80="","",'躯体天井高(住戸別)'!AN80)</f>
        <v/>
      </c>
      <c r="BN109" s="1381"/>
      <c r="BO109" s="1380" t="str" cm="1">
        <f t="array" ref="BO109">IF(AY109="","",_xlfn.IFS(AND('躯体天井高(住戸別)'!V150="□",'躯体天井高(住戸別)'!W150="□"),"なし",AND('躯体天井高(住戸別)'!W150="■",'躯体天井高(住戸別)'!V150="□"),"柱",AND('躯体天井高(住戸別)'!V150="■",'躯体天井高(住戸別)'!W150="□"),"壁",AND('躯体天井高(住戸別)'!V150="■",'躯体天井高(住戸別)'!W150="■"),"壁柱"))</f>
        <v/>
      </c>
      <c r="BP109" s="1385"/>
      <c r="BQ109" s="1350"/>
      <c r="BR109" s="1351"/>
      <c r="BS109" s="1351"/>
      <c r="BT109" s="1351"/>
      <c r="BU109" s="397"/>
      <c r="BV109" s="398"/>
      <c r="BW109" s="382"/>
      <c r="BX109" s="363"/>
      <c r="BY109" s="1352"/>
      <c r="BZ109" s="1353"/>
      <c r="CA109" s="1352"/>
      <c r="CB109" s="1353"/>
      <c r="CC109" s="382"/>
      <c r="CD109" s="363"/>
      <c r="CE109" s="1354"/>
      <c r="CF109" s="1355"/>
      <c r="CG109" s="1356"/>
      <c r="CH109" s="1361"/>
      <c r="CI109" s="1360"/>
      <c r="CJ109" s="1355"/>
      <c r="CK109" s="1360"/>
      <c r="CL109" s="363" t="s">
        <v>71</v>
      </c>
      <c r="CM109" s="363" t="s">
        <v>71</v>
      </c>
      <c r="CN109" s="363" t="s">
        <v>71</v>
      </c>
      <c r="CO109" s="363"/>
      <c r="CP109" s="363"/>
      <c r="CQ109" s="363" t="s">
        <v>71</v>
      </c>
      <c r="CR109" s="363" t="s">
        <v>71</v>
      </c>
      <c r="CS109" s="1357"/>
      <c r="CT109" s="1358"/>
      <c r="CU109" s="1359"/>
      <c r="CV109" s="363" t="s">
        <v>71</v>
      </c>
      <c r="CW109" s="363" t="s">
        <v>71</v>
      </c>
      <c r="CX109" s="363" t="s">
        <v>71</v>
      </c>
      <c r="CY109" s="363" t="s">
        <v>71</v>
      </c>
      <c r="CZ109" s="363" t="s">
        <v>71</v>
      </c>
      <c r="DA109" s="363" t="s">
        <v>71</v>
      </c>
      <c r="DB109" s="363" t="s">
        <v>71</v>
      </c>
      <c r="DC109" s="363" t="s">
        <v>71</v>
      </c>
      <c r="DD109" s="363" t="s">
        <v>71</v>
      </c>
      <c r="DE109" s="363" t="s">
        <v>71</v>
      </c>
      <c r="DF109" s="363" t="s">
        <v>71</v>
      </c>
      <c r="DG109" s="363" t="s">
        <v>71</v>
      </c>
      <c r="DH109" s="575" t="str">
        <f>IF($B109="","",_xlfn.XLOOKUP($B109,光・視環境!$S$2:$S$113,光・視環境!$Y$2:$Y$113,"",0,1))</f>
        <v/>
      </c>
      <c r="DI109" s="576" t="str">
        <f>IF($B109="","",_xlfn.XLOOKUP($B109,光・視環境!$S$2:$S$113,光・視環境!$T$2:$T$113,"",0,1))</f>
        <v/>
      </c>
      <c r="DJ109" s="576" t="str">
        <f>IF($B109="","",_xlfn.XLOOKUP($B109,光・視環境!$S$2:$S$113,光・視環境!$U$2:$U$113,"",0,1))</f>
        <v/>
      </c>
      <c r="DK109" s="576" t="str">
        <f>IF($B109="","",_xlfn.XLOOKUP($B109,光・視環境!$S$2:$S$113,光・視環境!$V$2:$V$113,"",0,1))</f>
        <v/>
      </c>
      <c r="DL109" s="576" t="str">
        <f>IF($B109="","",_xlfn.XLOOKUP($B109,光・視環境!$S$2:$S$113,光・視環境!$W$2:$W$113,"",0,1))</f>
        <v/>
      </c>
      <c r="DM109" s="577" t="str">
        <f>IF($B109="","",_xlfn.XLOOKUP($B109,光・視環境!$S$2:$S$113,光・視環境!$X$2:$X$113,"",0,1))</f>
        <v/>
      </c>
      <c r="DN109" s="1382"/>
      <c r="DO109" s="1383"/>
      <c r="DP109" s="1383"/>
      <c r="DQ109" s="1384"/>
      <c r="DR109" s="372"/>
      <c r="DS109" s="372"/>
      <c r="DT109" s="372"/>
      <c r="DU109" s="372"/>
      <c r="DV109" s="372"/>
      <c r="DW109" s="372"/>
      <c r="DX109" s="372"/>
      <c r="DY109" s="372"/>
      <c r="DZ109" s="1382"/>
      <c r="EA109" s="1383"/>
      <c r="EB109" s="1383"/>
      <c r="EC109" s="1384"/>
      <c r="ED109" s="372"/>
      <c r="EE109" s="372"/>
      <c r="EF109" s="372"/>
      <c r="EG109" s="372"/>
      <c r="EH109" s="372"/>
      <c r="EI109" s="372"/>
      <c r="EJ109" s="372"/>
      <c r="EK109" s="372"/>
      <c r="EL109" s="372"/>
      <c r="EM109" s="372"/>
      <c r="EN109" s="372"/>
      <c r="EO109" s="372"/>
      <c r="EP109" s="372"/>
      <c r="EQ109" s="375"/>
      <c r="ER109" s="372"/>
      <c r="ES109" s="364" t="s">
        <v>71</v>
      </c>
      <c r="ET109" s="372"/>
      <c r="EU109" s="481" t="str">
        <f t="shared" si="103"/>
        <v/>
      </c>
      <c r="EV109" s="1357"/>
      <c r="EW109" s="1359"/>
      <c r="EX109" s="1357"/>
      <c r="EY109" s="1359"/>
      <c r="EZ109" s="1357"/>
      <c r="FA109" s="1359"/>
      <c r="FB109" s="1357"/>
      <c r="FC109" s="1359"/>
      <c r="FD109" s="364" t="s">
        <v>71</v>
      </c>
      <c r="FE109" s="372"/>
      <c r="FF109" s="481" t="str">
        <f t="shared" si="104"/>
        <v/>
      </c>
      <c r="FG109" s="1357"/>
      <c r="FH109" s="1359"/>
      <c r="FI109" s="1357"/>
      <c r="FJ109" s="1359"/>
      <c r="FK109" s="1357"/>
      <c r="FL109" s="1359"/>
      <c r="FM109" s="1357"/>
      <c r="FN109" s="1359"/>
      <c r="FO109" s="364" t="s">
        <v>71</v>
      </c>
      <c r="FP109" s="372"/>
      <c r="FQ109" s="481" t="str">
        <f t="shared" si="105"/>
        <v/>
      </c>
      <c r="FR109" s="1357"/>
      <c r="FS109" s="1359"/>
      <c r="FT109" s="1357"/>
      <c r="FU109" s="1359"/>
      <c r="FV109" s="1357"/>
      <c r="FW109" s="1359"/>
      <c r="FX109" s="1357"/>
      <c r="FY109" s="1359"/>
      <c r="FZ109" s="364" t="s">
        <v>71</v>
      </c>
      <c r="GA109" s="372"/>
      <c r="GB109" s="481" t="str">
        <f t="shared" si="106"/>
        <v/>
      </c>
      <c r="GC109" s="1357"/>
      <c r="GD109" s="1359"/>
      <c r="GE109" s="1357"/>
      <c r="GF109" s="1359"/>
      <c r="GG109" s="1357"/>
      <c r="GH109" s="1359"/>
      <c r="GI109" s="1357"/>
      <c r="GJ109" s="1359"/>
      <c r="GU109" s="374" t="str">
        <f t="shared" si="109"/>
        <v/>
      </c>
      <c r="GV109" s="386" t="str">
        <f t="shared" si="112"/>
        <v/>
      </c>
      <c r="GW109" s="377" t="str">
        <f t="shared" si="102"/>
        <v/>
      </c>
      <c r="GX109" s="378" t="str">
        <f t="shared" si="113"/>
        <v/>
      </c>
      <c r="GY109" s="379" t="str">
        <f t="shared" si="110"/>
        <v/>
      </c>
      <c r="GZ109" s="380">
        <v>1</v>
      </c>
      <c r="HA109" s="376" t="str">
        <f t="shared" si="111"/>
        <v/>
      </c>
      <c r="HB109" s="380" t="str">
        <f t="shared" si="107"/>
        <v/>
      </c>
      <c r="HC109" s="381" t="str">
        <f t="shared" si="108"/>
        <v/>
      </c>
      <c r="HD109" s="383" t="str">
        <f t="shared" si="60"/>
        <v/>
      </c>
      <c r="HE109" s="381" t="str">
        <f t="shared" si="61"/>
        <v/>
      </c>
      <c r="HF109" s="380" t="str">
        <f t="shared" si="62"/>
        <v/>
      </c>
      <c r="HG109" s="576" t="str">
        <f>IF($B109="","",_xlfn.XLOOKUP($B109,光・視環境!$S$2:$S$113,光・視環境!$Y$2:$Y$113,,0,1))</f>
        <v/>
      </c>
      <c r="HH109" s="362" t="str">
        <f t="shared" si="63"/>
        <v/>
      </c>
      <c r="HI109" s="384" t="str">
        <f t="shared" si="64"/>
        <v/>
      </c>
      <c r="HJ109" s="384" t="str">
        <f t="shared" si="65"/>
        <v/>
      </c>
      <c r="HK109" s="384" t="str">
        <f t="shared" si="66"/>
        <v/>
      </c>
      <c r="HL109" s="384" t="str">
        <f t="shared" si="67"/>
        <v/>
      </c>
      <c r="HM109" s="384" t="str">
        <f t="shared" si="68"/>
        <v/>
      </c>
      <c r="HN109" s="384" t="str">
        <f t="shared" si="69"/>
        <v/>
      </c>
      <c r="HO109" s="384" t="str">
        <f t="shared" si="70"/>
        <v/>
      </c>
      <c r="HP109" s="384" t="str">
        <f t="shared" si="71"/>
        <v/>
      </c>
      <c r="HQ109" s="384" t="str">
        <f t="shared" si="72"/>
        <v/>
      </c>
      <c r="HR109" s="384" t="str">
        <f t="shared" si="73"/>
        <v/>
      </c>
      <c r="HS109" s="384" t="str">
        <f t="shared" si="74"/>
        <v/>
      </c>
      <c r="HT109" s="384" t="str">
        <f t="shared" si="75"/>
        <v/>
      </c>
      <c r="HU109" s="352" t="str">
        <f t="shared" si="76"/>
        <v/>
      </c>
      <c r="HV109" s="384" t="str">
        <f t="shared" si="77"/>
        <v/>
      </c>
      <c r="HW109" s="384" t="str">
        <f t="shared" si="78"/>
        <v/>
      </c>
      <c r="HX109" s="384" t="str">
        <f t="shared" si="79"/>
        <v/>
      </c>
      <c r="HY109" s="384" t="str">
        <f t="shared" si="80"/>
        <v/>
      </c>
      <c r="HZ109" s="352" t="str">
        <f t="shared" si="81"/>
        <v/>
      </c>
      <c r="IA109" s="365" t="str">
        <f t="shared" si="82"/>
        <v/>
      </c>
      <c r="IB109" s="386" t="str">
        <f t="shared" si="83"/>
        <v/>
      </c>
      <c r="IC109" s="380" t="str">
        <f t="shared" si="84"/>
        <v/>
      </c>
      <c r="ID109" s="387" t="str">
        <f t="shared" si="85"/>
        <v/>
      </c>
      <c r="IE109" s="378" t="str">
        <f t="shared" si="86"/>
        <v/>
      </c>
      <c r="IF109" s="381" t="str">
        <f t="shared" si="87"/>
        <v/>
      </c>
      <c r="IG109" s="381" t="str">
        <f t="shared" si="88"/>
        <v/>
      </c>
      <c r="IH109" s="388" t="str">
        <f t="shared" si="89"/>
        <v/>
      </c>
    </row>
    <row r="110" spans="1:242" ht="23.1" customHeight="1">
      <c r="A110" s="351">
        <f t="shared" si="0"/>
        <v>76</v>
      </c>
      <c r="B110" s="1362"/>
      <c r="C110" s="1363"/>
      <c r="D110" s="1364" t="str">
        <f t="shared" si="58"/>
        <v/>
      </c>
      <c r="E110" s="1365"/>
      <c r="F110" s="1362"/>
      <c r="G110" s="1363"/>
      <c r="H110" s="1362"/>
      <c r="I110" s="1363"/>
      <c r="J110" s="1366"/>
      <c r="K110" s="1367"/>
      <c r="L110" s="1367"/>
      <c r="M110" s="1367"/>
      <c r="N110" s="1367"/>
      <c r="O110" s="1367"/>
      <c r="P110" s="1368" t="str">
        <f t="shared" si="59"/>
        <v/>
      </c>
      <c r="Q110" s="1368"/>
      <c r="R110" s="352"/>
      <c r="S110" s="352"/>
      <c r="T110" s="352"/>
      <c r="U110" s="352"/>
      <c r="V110" s="1369"/>
      <c r="W110" s="1369"/>
      <c r="X110" s="1370"/>
      <c r="Y110" s="375"/>
      <c r="Z110" s="372"/>
      <c r="AA110" s="363" t="s">
        <v>71</v>
      </c>
      <c r="AB110" s="1371"/>
      <c r="AC110" s="1372"/>
      <c r="AD110" s="1372"/>
      <c r="AE110" s="1372"/>
      <c r="AF110" s="1373"/>
      <c r="AG110" s="1371"/>
      <c r="AH110" s="1372"/>
      <c r="AI110" s="1373"/>
      <c r="AJ110" s="363"/>
      <c r="AK110" s="363" t="s">
        <v>71</v>
      </c>
      <c r="AL110" s="363" t="s">
        <v>71</v>
      </c>
      <c r="AM110" s="363" t="s">
        <v>71</v>
      </c>
      <c r="AN110" s="363" t="s">
        <v>71</v>
      </c>
      <c r="AO110" s="1374"/>
      <c r="AP110" s="1374"/>
      <c r="AQ110" s="363"/>
      <c r="AR110" s="1374"/>
      <c r="AS110" s="1374"/>
      <c r="AT110" s="385"/>
      <c r="AU110" s="364"/>
      <c r="AV110" s="363" t="s">
        <v>71</v>
      </c>
      <c r="AW110" s="363"/>
      <c r="AX110" s="480" t="str">
        <f t="shared" si="114"/>
        <v/>
      </c>
      <c r="AY110" s="1375" t="str">
        <f>IF('躯体天井高(住戸別)'!M81="","",'躯体天井高(住戸別)'!M81)</f>
        <v/>
      </c>
      <c r="AZ110" s="1376"/>
      <c r="BA110" s="1377" t="str">
        <f>IF('躯体天井高(住戸別)'!U151="","",'躯体天井高(住戸別)'!U151)</f>
        <v/>
      </c>
      <c r="BB110" s="1378"/>
      <c r="BC110" s="1379"/>
      <c r="BD110" s="1380" t="str">
        <f>IF('躯体天井高(住戸別)'!T151="","",'躯体天井高(住戸別)'!T151)</f>
        <v/>
      </c>
      <c r="BE110" s="1381"/>
      <c r="BF110" s="363"/>
      <c r="BG110" s="480" t="str">
        <f>IF('躯体天井高(住戸別)'!Y81="","",'躯体天井高(住戸別)'!Y81)</f>
        <v/>
      </c>
      <c r="BH110" s="1375" t="str">
        <f>IF('躯体天井高(住戸別)'!AG81="","",'躯体天井高(住戸別)'!AG81)</f>
        <v/>
      </c>
      <c r="BI110" s="1376"/>
      <c r="BJ110" s="1377" t="str">
        <f>IF('躯体天井高(住戸別)'!AO81="","",'躯体天井高(住戸別)'!AO81)</f>
        <v/>
      </c>
      <c r="BK110" s="1378"/>
      <c r="BL110" s="1379"/>
      <c r="BM110" s="1380" t="str">
        <f>IF('躯体天井高(住戸別)'!AN81="","",'躯体天井高(住戸別)'!AN81)</f>
        <v/>
      </c>
      <c r="BN110" s="1381"/>
      <c r="BO110" s="1380" t="str" cm="1">
        <f t="array" ref="BO110">IF(AY110="","",_xlfn.IFS(AND('躯体天井高(住戸別)'!V151="□",'躯体天井高(住戸別)'!W151="□"),"なし",AND('躯体天井高(住戸別)'!W151="■",'躯体天井高(住戸別)'!V151="□"),"柱",AND('躯体天井高(住戸別)'!V151="■",'躯体天井高(住戸別)'!W151="□"),"壁",AND('躯体天井高(住戸別)'!V151="■",'躯体天井高(住戸別)'!W151="■"),"壁柱"))</f>
        <v/>
      </c>
      <c r="BP110" s="1385"/>
      <c r="BQ110" s="1350"/>
      <c r="BR110" s="1351"/>
      <c r="BS110" s="1351"/>
      <c r="BT110" s="1351"/>
      <c r="BU110" s="397"/>
      <c r="BV110" s="398"/>
      <c r="BW110" s="382"/>
      <c r="BX110" s="363"/>
      <c r="BY110" s="1352"/>
      <c r="BZ110" s="1353"/>
      <c r="CA110" s="1352"/>
      <c r="CB110" s="1353"/>
      <c r="CC110" s="382"/>
      <c r="CD110" s="363"/>
      <c r="CE110" s="1354"/>
      <c r="CF110" s="1355"/>
      <c r="CG110" s="1356"/>
      <c r="CH110" s="1361"/>
      <c r="CI110" s="1360"/>
      <c r="CJ110" s="1355"/>
      <c r="CK110" s="1360"/>
      <c r="CL110" s="363" t="s">
        <v>71</v>
      </c>
      <c r="CM110" s="363" t="s">
        <v>71</v>
      </c>
      <c r="CN110" s="363" t="s">
        <v>71</v>
      </c>
      <c r="CO110" s="363"/>
      <c r="CP110" s="363"/>
      <c r="CQ110" s="363" t="s">
        <v>71</v>
      </c>
      <c r="CR110" s="363" t="s">
        <v>71</v>
      </c>
      <c r="CS110" s="1357"/>
      <c r="CT110" s="1358"/>
      <c r="CU110" s="1359"/>
      <c r="CV110" s="363" t="s">
        <v>71</v>
      </c>
      <c r="CW110" s="363" t="s">
        <v>71</v>
      </c>
      <c r="CX110" s="363" t="s">
        <v>71</v>
      </c>
      <c r="CY110" s="363" t="s">
        <v>71</v>
      </c>
      <c r="CZ110" s="363" t="s">
        <v>71</v>
      </c>
      <c r="DA110" s="363" t="s">
        <v>71</v>
      </c>
      <c r="DB110" s="363" t="s">
        <v>71</v>
      </c>
      <c r="DC110" s="363" t="s">
        <v>71</v>
      </c>
      <c r="DD110" s="363" t="s">
        <v>71</v>
      </c>
      <c r="DE110" s="363" t="s">
        <v>71</v>
      </c>
      <c r="DF110" s="363" t="s">
        <v>71</v>
      </c>
      <c r="DG110" s="363" t="s">
        <v>71</v>
      </c>
      <c r="DH110" s="575" t="str">
        <f>IF($B110="","",_xlfn.XLOOKUP($B110,光・視環境!$S$2:$S$113,光・視環境!$Y$2:$Y$113,"",0,1))</f>
        <v/>
      </c>
      <c r="DI110" s="576" t="str">
        <f>IF($B110="","",_xlfn.XLOOKUP($B110,光・視環境!$S$2:$S$113,光・視環境!$T$2:$T$113,"",0,1))</f>
        <v/>
      </c>
      <c r="DJ110" s="576" t="str">
        <f>IF($B110="","",_xlfn.XLOOKUP($B110,光・視環境!$S$2:$S$113,光・視環境!$U$2:$U$113,"",0,1))</f>
        <v/>
      </c>
      <c r="DK110" s="576" t="str">
        <f>IF($B110="","",_xlfn.XLOOKUP($B110,光・視環境!$S$2:$S$113,光・視環境!$V$2:$V$113,"",0,1))</f>
        <v/>
      </c>
      <c r="DL110" s="576" t="str">
        <f>IF($B110="","",_xlfn.XLOOKUP($B110,光・視環境!$S$2:$S$113,光・視環境!$W$2:$W$113,"",0,1))</f>
        <v/>
      </c>
      <c r="DM110" s="577" t="str">
        <f>IF($B110="","",_xlfn.XLOOKUP($B110,光・視環境!$S$2:$S$113,光・視環境!$X$2:$X$113,"",0,1))</f>
        <v/>
      </c>
      <c r="DN110" s="1382"/>
      <c r="DO110" s="1383"/>
      <c r="DP110" s="1383"/>
      <c r="DQ110" s="1384"/>
      <c r="DR110" s="372"/>
      <c r="DS110" s="372"/>
      <c r="DT110" s="372"/>
      <c r="DU110" s="372"/>
      <c r="DV110" s="372"/>
      <c r="DW110" s="372"/>
      <c r="DX110" s="372"/>
      <c r="DY110" s="372"/>
      <c r="DZ110" s="1382"/>
      <c r="EA110" s="1383"/>
      <c r="EB110" s="1383"/>
      <c r="EC110" s="1384"/>
      <c r="ED110" s="372"/>
      <c r="EE110" s="372"/>
      <c r="EF110" s="372"/>
      <c r="EG110" s="372"/>
      <c r="EH110" s="372"/>
      <c r="EI110" s="372"/>
      <c r="EJ110" s="372"/>
      <c r="EK110" s="372"/>
      <c r="EL110" s="372"/>
      <c r="EM110" s="372"/>
      <c r="EN110" s="372"/>
      <c r="EO110" s="372"/>
      <c r="EP110" s="372"/>
      <c r="EQ110" s="375"/>
      <c r="ER110" s="372"/>
      <c r="ES110" s="364" t="s">
        <v>71</v>
      </c>
      <c r="ET110" s="372"/>
      <c r="EU110" s="481" t="str">
        <f t="shared" si="103"/>
        <v/>
      </c>
      <c r="EV110" s="1357"/>
      <c r="EW110" s="1359"/>
      <c r="EX110" s="1357"/>
      <c r="EY110" s="1359"/>
      <c r="EZ110" s="1357"/>
      <c r="FA110" s="1359"/>
      <c r="FB110" s="1357"/>
      <c r="FC110" s="1359"/>
      <c r="FD110" s="364" t="s">
        <v>71</v>
      </c>
      <c r="FE110" s="372"/>
      <c r="FF110" s="481" t="str">
        <f t="shared" si="104"/>
        <v/>
      </c>
      <c r="FG110" s="1357"/>
      <c r="FH110" s="1359"/>
      <c r="FI110" s="1357"/>
      <c r="FJ110" s="1359"/>
      <c r="FK110" s="1357"/>
      <c r="FL110" s="1359"/>
      <c r="FM110" s="1357"/>
      <c r="FN110" s="1359"/>
      <c r="FO110" s="364" t="s">
        <v>71</v>
      </c>
      <c r="FP110" s="372"/>
      <c r="FQ110" s="481" t="str">
        <f t="shared" si="105"/>
        <v/>
      </c>
      <c r="FR110" s="1357"/>
      <c r="FS110" s="1359"/>
      <c r="FT110" s="1357"/>
      <c r="FU110" s="1359"/>
      <c r="FV110" s="1357"/>
      <c r="FW110" s="1359"/>
      <c r="FX110" s="1357"/>
      <c r="FY110" s="1359"/>
      <c r="FZ110" s="364" t="s">
        <v>71</v>
      </c>
      <c r="GA110" s="372"/>
      <c r="GB110" s="481" t="str">
        <f t="shared" si="106"/>
        <v/>
      </c>
      <c r="GC110" s="1357"/>
      <c r="GD110" s="1359"/>
      <c r="GE110" s="1357"/>
      <c r="GF110" s="1359"/>
      <c r="GG110" s="1357"/>
      <c r="GH110" s="1359"/>
      <c r="GI110" s="1357"/>
      <c r="GJ110" s="1359"/>
      <c r="GU110" s="374" t="str">
        <f t="shared" si="109"/>
        <v/>
      </c>
      <c r="GV110" s="386" t="str">
        <f t="shared" si="112"/>
        <v/>
      </c>
      <c r="GW110" s="377" t="str">
        <f t="shared" si="102"/>
        <v/>
      </c>
      <c r="GX110" s="378" t="str">
        <f t="shared" si="113"/>
        <v/>
      </c>
      <c r="GY110" s="379" t="str">
        <f t="shared" si="110"/>
        <v/>
      </c>
      <c r="GZ110" s="380">
        <v>1</v>
      </c>
      <c r="HA110" s="376" t="str">
        <f t="shared" si="111"/>
        <v/>
      </c>
      <c r="HB110" s="380" t="str">
        <f t="shared" si="107"/>
        <v/>
      </c>
      <c r="HC110" s="381" t="str">
        <f t="shared" si="108"/>
        <v/>
      </c>
      <c r="HD110" s="383" t="str">
        <f t="shared" si="60"/>
        <v/>
      </c>
      <c r="HE110" s="381" t="str">
        <f t="shared" si="61"/>
        <v/>
      </c>
      <c r="HF110" s="380" t="str">
        <f t="shared" si="62"/>
        <v/>
      </c>
      <c r="HG110" s="576" t="str">
        <f>IF($B110="","",_xlfn.XLOOKUP($B110,光・視環境!$S$2:$S$113,光・視環境!$Y$2:$Y$113,,0,1))</f>
        <v/>
      </c>
      <c r="HH110" s="362" t="str">
        <f t="shared" si="63"/>
        <v/>
      </c>
      <c r="HI110" s="384" t="str">
        <f t="shared" si="64"/>
        <v/>
      </c>
      <c r="HJ110" s="384" t="str">
        <f t="shared" si="65"/>
        <v/>
      </c>
      <c r="HK110" s="384" t="str">
        <f t="shared" si="66"/>
        <v/>
      </c>
      <c r="HL110" s="384" t="str">
        <f t="shared" si="67"/>
        <v/>
      </c>
      <c r="HM110" s="384" t="str">
        <f t="shared" si="68"/>
        <v/>
      </c>
      <c r="HN110" s="384" t="str">
        <f t="shared" si="69"/>
        <v/>
      </c>
      <c r="HO110" s="384" t="str">
        <f t="shared" si="70"/>
        <v/>
      </c>
      <c r="HP110" s="384" t="str">
        <f t="shared" si="71"/>
        <v/>
      </c>
      <c r="HQ110" s="384" t="str">
        <f t="shared" si="72"/>
        <v/>
      </c>
      <c r="HR110" s="384" t="str">
        <f t="shared" si="73"/>
        <v/>
      </c>
      <c r="HS110" s="384" t="str">
        <f t="shared" si="74"/>
        <v/>
      </c>
      <c r="HT110" s="384" t="str">
        <f t="shared" si="75"/>
        <v/>
      </c>
      <c r="HU110" s="352" t="str">
        <f t="shared" si="76"/>
        <v/>
      </c>
      <c r="HV110" s="384" t="str">
        <f t="shared" si="77"/>
        <v/>
      </c>
      <c r="HW110" s="384" t="str">
        <f t="shared" si="78"/>
        <v/>
      </c>
      <c r="HX110" s="384" t="str">
        <f t="shared" si="79"/>
        <v/>
      </c>
      <c r="HY110" s="384" t="str">
        <f t="shared" si="80"/>
        <v/>
      </c>
      <c r="HZ110" s="352" t="str">
        <f t="shared" si="81"/>
        <v/>
      </c>
      <c r="IA110" s="365" t="str">
        <f t="shared" si="82"/>
        <v/>
      </c>
      <c r="IB110" s="386" t="str">
        <f t="shared" si="83"/>
        <v/>
      </c>
      <c r="IC110" s="380" t="str">
        <f t="shared" si="84"/>
        <v/>
      </c>
      <c r="ID110" s="387" t="str">
        <f t="shared" si="85"/>
        <v/>
      </c>
      <c r="IE110" s="378" t="str">
        <f t="shared" si="86"/>
        <v/>
      </c>
      <c r="IF110" s="381" t="str">
        <f t="shared" si="87"/>
        <v/>
      </c>
      <c r="IG110" s="381" t="str">
        <f t="shared" si="88"/>
        <v/>
      </c>
      <c r="IH110" s="388" t="str">
        <f t="shared" si="89"/>
        <v/>
      </c>
    </row>
    <row r="111" spans="1:242" ht="23.1" customHeight="1">
      <c r="A111" s="351">
        <f t="shared" si="0"/>
        <v>77</v>
      </c>
      <c r="B111" s="1362"/>
      <c r="C111" s="1363"/>
      <c r="D111" s="1364" t="str">
        <f t="shared" si="58"/>
        <v/>
      </c>
      <c r="E111" s="1365"/>
      <c r="F111" s="1362"/>
      <c r="G111" s="1363"/>
      <c r="H111" s="1362"/>
      <c r="I111" s="1363"/>
      <c r="J111" s="1366"/>
      <c r="K111" s="1367"/>
      <c r="L111" s="1367"/>
      <c r="M111" s="1367"/>
      <c r="N111" s="1367"/>
      <c r="O111" s="1367"/>
      <c r="P111" s="1368" t="str">
        <f t="shared" si="59"/>
        <v/>
      </c>
      <c r="Q111" s="1368"/>
      <c r="R111" s="352"/>
      <c r="S111" s="352"/>
      <c r="T111" s="352"/>
      <c r="U111" s="352"/>
      <c r="V111" s="1369"/>
      <c r="W111" s="1369"/>
      <c r="X111" s="1370"/>
      <c r="Y111" s="375"/>
      <c r="Z111" s="372"/>
      <c r="AA111" s="363" t="s">
        <v>71</v>
      </c>
      <c r="AB111" s="1371"/>
      <c r="AC111" s="1372"/>
      <c r="AD111" s="1372"/>
      <c r="AE111" s="1372"/>
      <c r="AF111" s="1373"/>
      <c r="AG111" s="1371"/>
      <c r="AH111" s="1372"/>
      <c r="AI111" s="1373"/>
      <c r="AJ111" s="363"/>
      <c r="AK111" s="363" t="s">
        <v>71</v>
      </c>
      <c r="AL111" s="363" t="s">
        <v>71</v>
      </c>
      <c r="AM111" s="363" t="s">
        <v>71</v>
      </c>
      <c r="AN111" s="363" t="s">
        <v>71</v>
      </c>
      <c r="AO111" s="1374"/>
      <c r="AP111" s="1374"/>
      <c r="AQ111" s="363"/>
      <c r="AR111" s="1374"/>
      <c r="AS111" s="1374"/>
      <c r="AT111" s="385"/>
      <c r="AU111" s="364"/>
      <c r="AV111" s="363" t="s">
        <v>71</v>
      </c>
      <c r="AW111" s="363"/>
      <c r="AX111" s="480" t="str">
        <f t="shared" si="114"/>
        <v/>
      </c>
      <c r="AY111" s="1375" t="str">
        <f>IF('躯体天井高(住戸別)'!M82="","",'躯体天井高(住戸別)'!M82)</f>
        <v/>
      </c>
      <c r="AZ111" s="1376"/>
      <c r="BA111" s="1377" t="str">
        <f>IF('躯体天井高(住戸別)'!U152="","",'躯体天井高(住戸別)'!U152)</f>
        <v/>
      </c>
      <c r="BB111" s="1378"/>
      <c r="BC111" s="1379"/>
      <c r="BD111" s="1380" t="str">
        <f>IF('躯体天井高(住戸別)'!T152="","",'躯体天井高(住戸別)'!T152)</f>
        <v/>
      </c>
      <c r="BE111" s="1381"/>
      <c r="BF111" s="363"/>
      <c r="BG111" s="480" t="str">
        <f>IF('躯体天井高(住戸別)'!Y82="","",'躯体天井高(住戸別)'!Y82)</f>
        <v/>
      </c>
      <c r="BH111" s="1375" t="str">
        <f>IF('躯体天井高(住戸別)'!AG82="","",'躯体天井高(住戸別)'!AG82)</f>
        <v/>
      </c>
      <c r="BI111" s="1376"/>
      <c r="BJ111" s="1377" t="str">
        <f>IF('躯体天井高(住戸別)'!AO82="","",'躯体天井高(住戸別)'!AO82)</f>
        <v/>
      </c>
      <c r="BK111" s="1378"/>
      <c r="BL111" s="1379"/>
      <c r="BM111" s="1380" t="str">
        <f>IF('躯体天井高(住戸別)'!AN82="","",'躯体天井高(住戸別)'!AN82)</f>
        <v/>
      </c>
      <c r="BN111" s="1381"/>
      <c r="BO111" s="1380" t="str" cm="1">
        <f t="array" ref="BO111">IF(AY111="","",_xlfn.IFS(AND('躯体天井高(住戸別)'!V152="□",'躯体天井高(住戸別)'!W152="□"),"なし",AND('躯体天井高(住戸別)'!W152="■",'躯体天井高(住戸別)'!V152="□"),"柱",AND('躯体天井高(住戸別)'!V152="■",'躯体天井高(住戸別)'!W152="□"),"壁",AND('躯体天井高(住戸別)'!V152="■",'躯体天井高(住戸別)'!W152="■"),"壁柱"))</f>
        <v/>
      </c>
      <c r="BP111" s="1385"/>
      <c r="BQ111" s="1350"/>
      <c r="BR111" s="1351"/>
      <c r="BS111" s="1351"/>
      <c r="BT111" s="1351"/>
      <c r="BU111" s="397"/>
      <c r="BV111" s="398"/>
      <c r="BW111" s="382"/>
      <c r="BX111" s="363"/>
      <c r="BY111" s="1352"/>
      <c r="BZ111" s="1353"/>
      <c r="CA111" s="1352"/>
      <c r="CB111" s="1353"/>
      <c r="CC111" s="382"/>
      <c r="CD111" s="363"/>
      <c r="CE111" s="1354"/>
      <c r="CF111" s="1355"/>
      <c r="CG111" s="1356"/>
      <c r="CH111" s="1361"/>
      <c r="CI111" s="1360"/>
      <c r="CJ111" s="1355"/>
      <c r="CK111" s="1360"/>
      <c r="CL111" s="363" t="s">
        <v>71</v>
      </c>
      <c r="CM111" s="363" t="s">
        <v>71</v>
      </c>
      <c r="CN111" s="363" t="s">
        <v>71</v>
      </c>
      <c r="CO111" s="363"/>
      <c r="CP111" s="363"/>
      <c r="CQ111" s="363" t="s">
        <v>71</v>
      </c>
      <c r="CR111" s="363" t="s">
        <v>71</v>
      </c>
      <c r="CS111" s="1357"/>
      <c r="CT111" s="1358"/>
      <c r="CU111" s="1359"/>
      <c r="CV111" s="363" t="s">
        <v>71</v>
      </c>
      <c r="CW111" s="363" t="s">
        <v>71</v>
      </c>
      <c r="CX111" s="363" t="s">
        <v>71</v>
      </c>
      <c r="CY111" s="363" t="s">
        <v>71</v>
      </c>
      <c r="CZ111" s="363" t="s">
        <v>71</v>
      </c>
      <c r="DA111" s="363" t="s">
        <v>71</v>
      </c>
      <c r="DB111" s="363" t="s">
        <v>71</v>
      </c>
      <c r="DC111" s="363" t="s">
        <v>71</v>
      </c>
      <c r="DD111" s="363" t="s">
        <v>71</v>
      </c>
      <c r="DE111" s="363" t="s">
        <v>71</v>
      </c>
      <c r="DF111" s="363" t="s">
        <v>71</v>
      </c>
      <c r="DG111" s="363" t="s">
        <v>71</v>
      </c>
      <c r="DH111" s="575" t="str">
        <f>IF($B111="","",_xlfn.XLOOKUP($B111,光・視環境!$S$2:$S$113,光・視環境!$Y$2:$Y$113,"",0,1))</f>
        <v/>
      </c>
      <c r="DI111" s="576" t="str">
        <f>IF($B111="","",_xlfn.XLOOKUP($B111,光・視環境!$S$2:$S$113,光・視環境!$T$2:$T$113,"",0,1))</f>
        <v/>
      </c>
      <c r="DJ111" s="576" t="str">
        <f>IF($B111="","",_xlfn.XLOOKUP($B111,光・視環境!$S$2:$S$113,光・視環境!$U$2:$U$113,"",0,1))</f>
        <v/>
      </c>
      <c r="DK111" s="576" t="str">
        <f>IF($B111="","",_xlfn.XLOOKUP($B111,光・視環境!$S$2:$S$113,光・視環境!$V$2:$V$113,"",0,1))</f>
        <v/>
      </c>
      <c r="DL111" s="576" t="str">
        <f>IF($B111="","",_xlfn.XLOOKUP($B111,光・視環境!$S$2:$S$113,光・視環境!$W$2:$W$113,"",0,1))</f>
        <v/>
      </c>
      <c r="DM111" s="577" t="str">
        <f>IF($B111="","",_xlfn.XLOOKUP($B111,光・視環境!$S$2:$S$113,光・視環境!$X$2:$X$113,"",0,1))</f>
        <v/>
      </c>
      <c r="DN111" s="1382"/>
      <c r="DO111" s="1383"/>
      <c r="DP111" s="1383"/>
      <c r="DQ111" s="1384"/>
      <c r="DR111" s="372"/>
      <c r="DS111" s="372"/>
      <c r="DT111" s="372"/>
      <c r="DU111" s="372"/>
      <c r="DV111" s="372"/>
      <c r="DW111" s="372"/>
      <c r="DX111" s="372"/>
      <c r="DY111" s="372"/>
      <c r="DZ111" s="1382"/>
      <c r="EA111" s="1383"/>
      <c r="EB111" s="1383"/>
      <c r="EC111" s="1384"/>
      <c r="ED111" s="372"/>
      <c r="EE111" s="372"/>
      <c r="EF111" s="372"/>
      <c r="EG111" s="372"/>
      <c r="EH111" s="372"/>
      <c r="EI111" s="372"/>
      <c r="EJ111" s="372"/>
      <c r="EK111" s="372"/>
      <c r="EL111" s="372"/>
      <c r="EM111" s="372"/>
      <c r="EN111" s="372"/>
      <c r="EO111" s="372"/>
      <c r="EP111" s="372"/>
      <c r="EQ111" s="375"/>
      <c r="ER111" s="372"/>
      <c r="ES111" s="364" t="s">
        <v>71</v>
      </c>
      <c r="ET111" s="372"/>
      <c r="EU111" s="481" t="str">
        <f t="shared" si="103"/>
        <v/>
      </c>
      <c r="EV111" s="1357"/>
      <c r="EW111" s="1359"/>
      <c r="EX111" s="1357"/>
      <c r="EY111" s="1359"/>
      <c r="EZ111" s="1357"/>
      <c r="FA111" s="1359"/>
      <c r="FB111" s="1357"/>
      <c r="FC111" s="1359"/>
      <c r="FD111" s="364" t="s">
        <v>71</v>
      </c>
      <c r="FE111" s="372"/>
      <c r="FF111" s="481" t="str">
        <f t="shared" si="104"/>
        <v/>
      </c>
      <c r="FG111" s="1357"/>
      <c r="FH111" s="1359"/>
      <c r="FI111" s="1357"/>
      <c r="FJ111" s="1359"/>
      <c r="FK111" s="1357"/>
      <c r="FL111" s="1359"/>
      <c r="FM111" s="1357"/>
      <c r="FN111" s="1359"/>
      <c r="FO111" s="364" t="s">
        <v>71</v>
      </c>
      <c r="FP111" s="372"/>
      <c r="FQ111" s="481" t="str">
        <f t="shared" si="105"/>
        <v/>
      </c>
      <c r="FR111" s="1357"/>
      <c r="FS111" s="1359"/>
      <c r="FT111" s="1357"/>
      <c r="FU111" s="1359"/>
      <c r="FV111" s="1357"/>
      <c r="FW111" s="1359"/>
      <c r="FX111" s="1357"/>
      <c r="FY111" s="1359"/>
      <c r="FZ111" s="364" t="s">
        <v>71</v>
      </c>
      <c r="GA111" s="372"/>
      <c r="GB111" s="481" t="str">
        <f t="shared" si="106"/>
        <v/>
      </c>
      <c r="GC111" s="1357"/>
      <c r="GD111" s="1359"/>
      <c r="GE111" s="1357"/>
      <c r="GF111" s="1359"/>
      <c r="GG111" s="1357"/>
      <c r="GH111" s="1359"/>
      <c r="GI111" s="1357"/>
      <c r="GJ111" s="1359"/>
      <c r="GU111" s="374" t="str">
        <f t="shared" si="109"/>
        <v/>
      </c>
      <c r="GV111" s="386" t="str">
        <f t="shared" si="112"/>
        <v/>
      </c>
      <c r="GW111" s="377" t="str">
        <f t="shared" si="102"/>
        <v/>
      </c>
      <c r="GX111" s="378" t="str">
        <f t="shared" si="113"/>
        <v/>
      </c>
      <c r="GY111" s="379" t="str">
        <f t="shared" si="110"/>
        <v/>
      </c>
      <c r="GZ111" s="380">
        <v>1</v>
      </c>
      <c r="HA111" s="376" t="str">
        <f t="shared" si="111"/>
        <v/>
      </c>
      <c r="HB111" s="380" t="str">
        <f t="shared" si="107"/>
        <v/>
      </c>
      <c r="HC111" s="381" t="str">
        <f t="shared" si="108"/>
        <v/>
      </c>
      <c r="HD111" s="383" t="str">
        <f t="shared" si="60"/>
        <v/>
      </c>
      <c r="HE111" s="381" t="str">
        <f t="shared" si="61"/>
        <v/>
      </c>
      <c r="HF111" s="380" t="str">
        <f t="shared" si="62"/>
        <v/>
      </c>
      <c r="HG111" s="576" t="str">
        <f>IF($B111="","",_xlfn.XLOOKUP($B111,光・視環境!$S$2:$S$113,光・視環境!$Y$2:$Y$113,,0,1))</f>
        <v/>
      </c>
      <c r="HH111" s="362" t="str">
        <f t="shared" si="63"/>
        <v/>
      </c>
      <c r="HI111" s="384" t="str">
        <f t="shared" si="64"/>
        <v/>
      </c>
      <c r="HJ111" s="384" t="str">
        <f t="shared" si="65"/>
        <v/>
      </c>
      <c r="HK111" s="384" t="str">
        <f t="shared" si="66"/>
        <v/>
      </c>
      <c r="HL111" s="384" t="str">
        <f t="shared" si="67"/>
        <v/>
      </c>
      <c r="HM111" s="384" t="str">
        <f t="shared" si="68"/>
        <v/>
      </c>
      <c r="HN111" s="384" t="str">
        <f t="shared" si="69"/>
        <v/>
      </c>
      <c r="HO111" s="384" t="str">
        <f t="shared" si="70"/>
        <v/>
      </c>
      <c r="HP111" s="384" t="str">
        <f t="shared" si="71"/>
        <v/>
      </c>
      <c r="HQ111" s="384" t="str">
        <f t="shared" si="72"/>
        <v/>
      </c>
      <c r="HR111" s="384" t="str">
        <f t="shared" si="73"/>
        <v/>
      </c>
      <c r="HS111" s="384" t="str">
        <f t="shared" si="74"/>
        <v/>
      </c>
      <c r="HT111" s="384" t="str">
        <f t="shared" si="75"/>
        <v/>
      </c>
      <c r="HU111" s="352" t="str">
        <f t="shared" si="76"/>
        <v/>
      </c>
      <c r="HV111" s="384" t="str">
        <f t="shared" si="77"/>
        <v/>
      </c>
      <c r="HW111" s="384" t="str">
        <f t="shared" si="78"/>
        <v/>
      </c>
      <c r="HX111" s="384" t="str">
        <f t="shared" si="79"/>
        <v/>
      </c>
      <c r="HY111" s="384" t="str">
        <f t="shared" si="80"/>
        <v/>
      </c>
      <c r="HZ111" s="352" t="str">
        <f t="shared" si="81"/>
        <v/>
      </c>
      <c r="IA111" s="365" t="str">
        <f t="shared" si="82"/>
        <v/>
      </c>
      <c r="IB111" s="386" t="str">
        <f t="shared" si="83"/>
        <v/>
      </c>
      <c r="IC111" s="380" t="str">
        <f t="shared" si="84"/>
        <v/>
      </c>
      <c r="ID111" s="387" t="str">
        <f t="shared" si="85"/>
        <v/>
      </c>
      <c r="IE111" s="378" t="str">
        <f t="shared" si="86"/>
        <v/>
      </c>
      <c r="IF111" s="381" t="str">
        <f t="shared" si="87"/>
        <v/>
      </c>
      <c r="IG111" s="381" t="str">
        <f t="shared" si="88"/>
        <v/>
      </c>
      <c r="IH111" s="388" t="str">
        <f t="shared" si="89"/>
        <v/>
      </c>
    </row>
    <row r="112" spans="1:242" ht="23.1" customHeight="1">
      <c r="A112" s="351">
        <f t="shared" si="0"/>
        <v>78</v>
      </c>
      <c r="B112" s="1362"/>
      <c r="C112" s="1363"/>
      <c r="D112" s="1364" t="str">
        <f t="shared" si="58"/>
        <v/>
      </c>
      <c r="E112" s="1365"/>
      <c r="F112" s="1362"/>
      <c r="G112" s="1363"/>
      <c r="H112" s="1362"/>
      <c r="I112" s="1363"/>
      <c r="J112" s="1366"/>
      <c r="K112" s="1367"/>
      <c r="L112" s="1367"/>
      <c r="M112" s="1367"/>
      <c r="N112" s="1367"/>
      <c r="O112" s="1367"/>
      <c r="P112" s="1368" t="str">
        <f t="shared" si="59"/>
        <v/>
      </c>
      <c r="Q112" s="1368"/>
      <c r="R112" s="352"/>
      <c r="S112" s="352"/>
      <c r="T112" s="352"/>
      <c r="U112" s="352"/>
      <c r="V112" s="1369"/>
      <c r="W112" s="1369"/>
      <c r="X112" s="1370"/>
      <c r="Y112" s="375"/>
      <c r="Z112" s="372"/>
      <c r="AA112" s="363" t="s">
        <v>71</v>
      </c>
      <c r="AB112" s="1371"/>
      <c r="AC112" s="1372"/>
      <c r="AD112" s="1372"/>
      <c r="AE112" s="1372"/>
      <c r="AF112" s="1373"/>
      <c r="AG112" s="1371"/>
      <c r="AH112" s="1372"/>
      <c r="AI112" s="1373"/>
      <c r="AJ112" s="363"/>
      <c r="AK112" s="363" t="s">
        <v>71</v>
      </c>
      <c r="AL112" s="363" t="s">
        <v>71</v>
      </c>
      <c r="AM112" s="363" t="s">
        <v>71</v>
      </c>
      <c r="AN112" s="363" t="s">
        <v>71</v>
      </c>
      <c r="AO112" s="1374"/>
      <c r="AP112" s="1374"/>
      <c r="AQ112" s="363"/>
      <c r="AR112" s="1374"/>
      <c r="AS112" s="1374"/>
      <c r="AT112" s="385"/>
      <c r="AU112" s="364"/>
      <c r="AV112" s="363" t="s">
        <v>71</v>
      </c>
      <c r="AW112" s="363"/>
      <c r="AX112" s="480" t="str">
        <f t="shared" si="114"/>
        <v/>
      </c>
      <c r="AY112" s="1375" t="str">
        <f>IF('躯体天井高(住戸別)'!M83="","",'躯体天井高(住戸別)'!M83)</f>
        <v/>
      </c>
      <c r="AZ112" s="1376"/>
      <c r="BA112" s="1377" t="str">
        <f>IF('躯体天井高(住戸別)'!U153="","",'躯体天井高(住戸別)'!U153)</f>
        <v/>
      </c>
      <c r="BB112" s="1378"/>
      <c r="BC112" s="1379"/>
      <c r="BD112" s="1380" t="str">
        <f>IF('躯体天井高(住戸別)'!T153="","",'躯体天井高(住戸別)'!T153)</f>
        <v/>
      </c>
      <c r="BE112" s="1381"/>
      <c r="BF112" s="363"/>
      <c r="BG112" s="480" t="str">
        <f>IF('躯体天井高(住戸別)'!Y83="","",'躯体天井高(住戸別)'!Y83)</f>
        <v/>
      </c>
      <c r="BH112" s="1375" t="str">
        <f>IF('躯体天井高(住戸別)'!AG83="","",'躯体天井高(住戸別)'!AG83)</f>
        <v/>
      </c>
      <c r="BI112" s="1376"/>
      <c r="BJ112" s="1377" t="str">
        <f>IF('躯体天井高(住戸別)'!AO83="","",'躯体天井高(住戸別)'!AO83)</f>
        <v/>
      </c>
      <c r="BK112" s="1378"/>
      <c r="BL112" s="1379"/>
      <c r="BM112" s="1380" t="str">
        <f>IF('躯体天井高(住戸別)'!AN83="","",'躯体天井高(住戸別)'!AN83)</f>
        <v/>
      </c>
      <c r="BN112" s="1381"/>
      <c r="BO112" s="1380" t="str" cm="1">
        <f t="array" ref="BO112">IF(AY112="","",_xlfn.IFS(AND('躯体天井高(住戸別)'!V153="□",'躯体天井高(住戸別)'!W153="□"),"なし",AND('躯体天井高(住戸別)'!W153="■",'躯体天井高(住戸別)'!V153="□"),"柱",AND('躯体天井高(住戸別)'!V153="■",'躯体天井高(住戸別)'!W153="□"),"壁",AND('躯体天井高(住戸別)'!V153="■",'躯体天井高(住戸別)'!W153="■"),"壁柱"))</f>
        <v/>
      </c>
      <c r="BP112" s="1385"/>
      <c r="BQ112" s="1350"/>
      <c r="BR112" s="1351"/>
      <c r="BS112" s="1351"/>
      <c r="BT112" s="1351"/>
      <c r="BU112" s="397"/>
      <c r="BV112" s="398"/>
      <c r="BW112" s="382"/>
      <c r="BX112" s="363"/>
      <c r="BY112" s="1352"/>
      <c r="BZ112" s="1353"/>
      <c r="CA112" s="1352"/>
      <c r="CB112" s="1353"/>
      <c r="CC112" s="382"/>
      <c r="CD112" s="363"/>
      <c r="CE112" s="1354"/>
      <c r="CF112" s="1355"/>
      <c r="CG112" s="1356"/>
      <c r="CH112" s="1361"/>
      <c r="CI112" s="1360"/>
      <c r="CJ112" s="1355"/>
      <c r="CK112" s="1360"/>
      <c r="CL112" s="363" t="s">
        <v>71</v>
      </c>
      <c r="CM112" s="363" t="s">
        <v>71</v>
      </c>
      <c r="CN112" s="363" t="s">
        <v>71</v>
      </c>
      <c r="CO112" s="363"/>
      <c r="CP112" s="363"/>
      <c r="CQ112" s="363" t="s">
        <v>71</v>
      </c>
      <c r="CR112" s="363" t="s">
        <v>71</v>
      </c>
      <c r="CS112" s="1357"/>
      <c r="CT112" s="1358"/>
      <c r="CU112" s="1359"/>
      <c r="CV112" s="363" t="s">
        <v>71</v>
      </c>
      <c r="CW112" s="363" t="s">
        <v>71</v>
      </c>
      <c r="CX112" s="363" t="s">
        <v>71</v>
      </c>
      <c r="CY112" s="363" t="s">
        <v>71</v>
      </c>
      <c r="CZ112" s="363" t="s">
        <v>71</v>
      </c>
      <c r="DA112" s="363" t="s">
        <v>71</v>
      </c>
      <c r="DB112" s="363" t="s">
        <v>71</v>
      </c>
      <c r="DC112" s="363" t="s">
        <v>71</v>
      </c>
      <c r="DD112" s="363" t="s">
        <v>71</v>
      </c>
      <c r="DE112" s="363" t="s">
        <v>71</v>
      </c>
      <c r="DF112" s="363" t="s">
        <v>71</v>
      </c>
      <c r="DG112" s="363" t="s">
        <v>71</v>
      </c>
      <c r="DH112" s="575" t="str">
        <f>IF($B112="","",_xlfn.XLOOKUP($B112,光・視環境!$S$2:$S$113,光・視環境!$Y$2:$Y$113,"",0,1))</f>
        <v/>
      </c>
      <c r="DI112" s="576" t="str">
        <f>IF($B112="","",_xlfn.XLOOKUP($B112,光・視環境!$S$2:$S$113,光・視環境!$T$2:$T$113,"",0,1))</f>
        <v/>
      </c>
      <c r="DJ112" s="576" t="str">
        <f>IF($B112="","",_xlfn.XLOOKUP($B112,光・視環境!$S$2:$S$113,光・視環境!$U$2:$U$113,"",0,1))</f>
        <v/>
      </c>
      <c r="DK112" s="576" t="str">
        <f>IF($B112="","",_xlfn.XLOOKUP($B112,光・視環境!$S$2:$S$113,光・視環境!$V$2:$V$113,"",0,1))</f>
        <v/>
      </c>
      <c r="DL112" s="576" t="str">
        <f>IF($B112="","",_xlfn.XLOOKUP($B112,光・視環境!$S$2:$S$113,光・視環境!$W$2:$W$113,"",0,1))</f>
        <v/>
      </c>
      <c r="DM112" s="577" t="str">
        <f>IF($B112="","",_xlfn.XLOOKUP($B112,光・視環境!$S$2:$S$113,光・視環境!$X$2:$X$113,"",0,1))</f>
        <v/>
      </c>
      <c r="DN112" s="1382"/>
      <c r="DO112" s="1383"/>
      <c r="DP112" s="1383"/>
      <c r="DQ112" s="1384"/>
      <c r="DR112" s="372"/>
      <c r="DS112" s="372"/>
      <c r="DT112" s="372"/>
      <c r="DU112" s="372"/>
      <c r="DV112" s="372"/>
      <c r="DW112" s="372"/>
      <c r="DX112" s="372"/>
      <c r="DY112" s="372"/>
      <c r="DZ112" s="1382"/>
      <c r="EA112" s="1383"/>
      <c r="EB112" s="1383"/>
      <c r="EC112" s="1384"/>
      <c r="ED112" s="372"/>
      <c r="EE112" s="372"/>
      <c r="EF112" s="372"/>
      <c r="EG112" s="372"/>
      <c r="EH112" s="372"/>
      <c r="EI112" s="372"/>
      <c r="EJ112" s="372"/>
      <c r="EK112" s="372"/>
      <c r="EL112" s="372"/>
      <c r="EM112" s="372"/>
      <c r="EN112" s="372"/>
      <c r="EO112" s="372"/>
      <c r="EP112" s="372"/>
      <c r="EQ112" s="375"/>
      <c r="ER112" s="372"/>
      <c r="ES112" s="364" t="s">
        <v>71</v>
      </c>
      <c r="ET112" s="372"/>
      <c r="EU112" s="481" t="str">
        <f t="shared" si="103"/>
        <v/>
      </c>
      <c r="EV112" s="1357"/>
      <c r="EW112" s="1359"/>
      <c r="EX112" s="1357"/>
      <c r="EY112" s="1359"/>
      <c r="EZ112" s="1357"/>
      <c r="FA112" s="1359"/>
      <c r="FB112" s="1357"/>
      <c r="FC112" s="1359"/>
      <c r="FD112" s="364" t="s">
        <v>71</v>
      </c>
      <c r="FE112" s="372"/>
      <c r="FF112" s="481" t="str">
        <f t="shared" si="104"/>
        <v/>
      </c>
      <c r="FG112" s="1357"/>
      <c r="FH112" s="1359"/>
      <c r="FI112" s="1357"/>
      <c r="FJ112" s="1359"/>
      <c r="FK112" s="1357"/>
      <c r="FL112" s="1359"/>
      <c r="FM112" s="1357"/>
      <c r="FN112" s="1359"/>
      <c r="FO112" s="364" t="s">
        <v>71</v>
      </c>
      <c r="FP112" s="372"/>
      <c r="FQ112" s="481" t="str">
        <f t="shared" si="105"/>
        <v/>
      </c>
      <c r="FR112" s="1357"/>
      <c r="FS112" s="1359"/>
      <c r="FT112" s="1357"/>
      <c r="FU112" s="1359"/>
      <c r="FV112" s="1357"/>
      <c r="FW112" s="1359"/>
      <c r="FX112" s="1357"/>
      <c r="FY112" s="1359"/>
      <c r="FZ112" s="364" t="s">
        <v>71</v>
      </c>
      <c r="GA112" s="372"/>
      <c r="GB112" s="481" t="str">
        <f t="shared" si="106"/>
        <v/>
      </c>
      <c r="GC112" s="1357"/>
      <c r="GD112" s="1359"/>
      <c r="GE112" s="1357"/>
      <c r="GF112" s="1359"/>
      <c r="GG112" s="1357"/>
      <c r="GH112" s="1359"/>
      <c r="GI112" s="1357"/>
      <c r="GJ112" s="1359"/>
      <c r="GU112" s="374" t="str">
        <f t="shared" si="109"/>
        <v/>
      </c>
      <c r="GV112" s="386" t="str">
        <f t="shared" si="112"/>
        <v/>
      </c>
      <c r="GW112" s="377" t="str">
        <f t="shared" si="102"/>
        <v/>
      </c>
      <c r="GX112" s="378" t="str">
        <f t="shared" si="113"/>
        <v/>
      </c>
      <c r="GY112" s="379" t="str">
        <f t="shared" si="110"/>
        <v/>
      </c>
      <c r="GZ112" s="380">
        <v>1</v>
      </c>
      <c r="HA112" s="376" t="str">
        <f t="shared" si="111"/>
        <v/>
      </c>
      <c r="HB112" s="380" t="str">
        <f t="shared" si="107"/>
        <v/>
      </c>
      <c r="HC112" s="381" t="str">
        <f t="shared" si="108"/>
        <v/>
      </c>
      <c r="HD112" s="383" t="str">
        <f t="shared" si="60"/>
        <v/>
      </c>
      <c r="HE112" s="381" t="str">
        <f t="shared" si="61"/>
        <v/>
      </c>
      <c r="HF112" s="380" t="str">
        <f t="shared" si="62"/>
        <v/>
      </c>
      <c r="HG112" s="576" t="str">
        <f>IF($B112="","",_xlfn.XLOOKUP($B112,光・視環境!$S$2:$S$113,光・視環境!$Y$2:$Y$113,,0,1))</f>
        <v/>
      </c>
      <c r="HH112" s="362" t="str">
        <f t="shared" si="63"/>
        <v/>
      </c>
      <c r="HI112" s="384" t="str">
        <f t="shared" si="64"/>
        <v/>
      </c>
      <c r="HJ112" s="384" t="str">
        <f t="shared" si="65"/>
        <v/>
      </c>
      <c r="HK112" s="384" t="str">
        <f t="shared" si="66"/>
        <v/>
      </c>
      <c r="HL112" s="384" t="str">
        <f t="shared" si="67"/>
        <v/>
      </c>
      <c r="HM112" s="384" t="str">
        <f t="shared" si="68"/>
        <v/>
      </c>
      <c r="HN112" s="384" t="str">
        <f t="shared" si="69"/>
        <v/>
      </c>
      <c r="HO112" s="384" t="str">
        <f t="shared" si="70"/>
        <v/>
      </c>
      <c r="HP112" s="384" t="str">
        <f t="shared" si="71"/>
        <v/>
      </c>
      <c r="HQ112" s="384" t="str">
        <f t="shared" si="72"/>
        <v/>
      </c>
      <c r="HR112" s="384" t="str">
        <f t="shared" si="73"/>
        <v/>
      </c>
      <c r="HS112" s="384" t="str">
        <f t="shared" si="74"/>
        <v/>
      </c>
      <c r="HT112" s="384" t="str">
        <f t="shared" si="75"/>
        <v/>
      </c>
      <c r="HU112" s="352" t="str">
        <f t="shared" si="76"/>
        <v/>
      </c>
      <c r="HV112" s="384" t="str">
        <f t="shared" si="77"/>
        <v/>
      </c>
      <c r="HW112" s="384" t="str">
        <f t="shared" si="78"/>
        <v/>
      </c>
      <c r="HX112" s="384" t="str">
        <f t="shared" si="79"/>
        <v/>
      </c>
      <c r="HY112" s="384" t="str">
        <f t="shared" si="80"/>
        <v/>
      </c>
      <c r="HZ112" s="352" t="str">
        <f t="shared" si="81"/>
        <v/>
      </c>
      <c r="IA112" s="365" t="str">
        <f t="shared" si="82"/>
        <v/>
      </c>
      <c r="IB112" s="386" t="str">
        <f t="shared" si="83"/>
        <v/>
      </c>
      <c r="IC112" s="380" t="str">
        <f t="shared" si="84"/>
        <v/>
      </c>
      <c r="ID112" s="387" t="str">
        <f t="shared" si="85"/>
        <v/>
      </c>
      <c r="IE112" s="378" t="str">
        <f t="shared" si="86"/>
        <v/>
      </c>
      <c r="IF112" s="381" t="str">
        <f t="shared" si="87"/>
        <v/>
      </c>
      <c r="IG112" s="381" t="str">
        <f t="shared" si="88"/>
        <v/>
      </c>
      <c r="IH112" s="388" t="str">
        <f t="shared" si="89"/>
        <v/>
      </c>
    </row>
    <row r="113" spans="1:242" ht="23.1" customHeight="1">
      <c r="A113" s="351">
        <f t="shared" si="0"/>
        <v>79</v>
      </c>
      <c r="B113" s="1362"/>
      <c r="C113" s="1363"/>
      <c r="D113" s="1364" t="str">
        <f t="shared" si="58"/>
        <v/>
      </c>
      <c r="E113" s="1365"/>
      <c r="F113" s="1362"/>
      <c r="G113" s="1363"/>
      <c r="H113" s="1362"/>
      <c r="I113" s="1363"/>
      <c r="J113" s="1366"/>
      <c r="K113" s="1367"/>
      <c r="L113" s="1367"/>
      <c r="M113" s="1367"/>
      <c r="N113" s="1367"/>
      <c r="O113" s="1367"/>
      <c r="P113" s="1368" t="str">
        <f t="shared" si="59"/>
        <v/>
      </c>
      <c r="Q113" s="1368"/>
      <c r="R113" s="352"/>
      <c r="S113" s="352"/>
      <c r="T113" s="352"/>
      <c r="U113" s="352"/>
      <c r="V113" s="1369"/>
      <c r="W113" s="1369"/>
      <c r="X113" s="1370"/>
      <c r="Y113" s="375"/>
      <c r="Z113" s="372"/>
      <c r="AA113" s="363" t="s">
        <v>71</v>
      </c>
      <c r="AB113" s="1371"/>
      <c r="AC113" s="1372"/>
      <c r="AD113" s="1372"/>
      <c r="AE113" s="1372"/>
      <c r="AF113" s="1373"/>
      <c r="AG113" s="1371"/>
      <c r="AH113" s="1372"/>
      <c r="AI113" s="1373"/>
      <c r="AJ113" s="363"/>
      <c r="AK113" s="363" t="s">
        <v>71</v>
      </c>
      <c r="AL113" s="363" t="s">
        <v>71</v>
      </c>
      <c r="AM113" s="363" t="s">
        <v>71</v>
      </c>
      <c r="AN113" s="363" t="s">
        <v>71</v>
      </c>
      <c r="AO113" s="1374"/>
      <c r="AP113" s="1374"/>
      <c r="AQ113" s="363"/>
      <c r="AR113" s="1374"/>
      <c r="AS113" s="1374"/>
      <c r="AT113" s="385"/>
      <c r="AU113" s="364"/>
      <c r="AV113" s="363" t="s">
        <v>71</v>
      </c>
      <c r="AW113" s="363"/>
      <c r="AX113" s="480" t="str">
        <f t="shared" si="114"/>
        <v/>
      </c>
      <c r="AY113" s="1375" t="str">
        <f>IF('躯体天井高(住戸別)'!M84="","",'躯体天井高(住戸別)'!M84)</f>
        <v/>
      </c>
      <c r="AZ113" s="1376"/>
      <c r="BA113" s="1377" t="str">
        <f>IF('躯体天井高(住戸別)'!U154="","",'躯体天井高(住戸別)'!U154)</f>
        <v/>
      </c>
      <c r="BB113" s="1378"/>
      <c r="BC113" s="1379"/>
      <c r="BD113" s="1380" t="str">
        <f>IF('躯体天井高(住戸別)'!T154="","",'躯体天井高(住戸別)'!T154)</f>
        <v/>
      </c>
      <c r="BE113" s="1381"/>
      <c r="BF113" s="363"/>
      <c r="BG113" s="480" t="str">
        <f>IF('躯体天井高(住戸別)'!Y84="","",'躯体天井高(住戸別)'!Y84)</f>
        <v/>
      </c>
      <c r="BH113" s="1375" t="str">
        <f>IF('躯体天井高(住戸別)'!AG84="","",'躯体天井高(住戸別)'!AG84)</f>
        <v/>
      </c>
      <c r="BI113" s="1376"/>
      <c r="BJ113" s="1377" t="str">
        <f>IF('躯体天井高(住戸別)'!AO84="","",'躯体天井高(住戸別)'!AO84)</f>
        <v/>
      </c>
      <c r="BK113" s="1378"/>
      <c r="BL113" s="1379"/>
      <c r="BM113" s="1380" t="str">
        <f>IF('躯体天井高(住戸別)'!AN84="","",'躯体天井高(住戸別)'!AN84)</f>
        <v/>
      </c>
      <c r="BN113" s="1381"/>
      <c r="BO113" s="1380" t="str" cm="1">
        <f t="array" ref="BO113">IF(AY113="","",_xlfn.IFS(AND('躯体天井高(住戸別)'!V154="□",'躯体天井高(住戸別)'!W154="□"),"なし",AND('躯体天井高(住戸別)'!W154="■",'躯体天井高(住戸別)'!V154="□"),"柱",AND('躯体天井高(住戸別)'!V154="■",'躯体天井高(住戸別)'!W154="□"),"壁",AND('躯体天井高(住戸別)'!V154="■",'躯体天井高(住戸別)'!W154="■"),"壁柱"))</f>
        <v/>
      </c>
      <c r="BP113" s="1385"/>
      <c r="BQ113" s="1350"/>
      <c r="BR113" s="1351"/>
      <c r="BS113" s="1351"/>
      <c r="BT113" s="1351"/>
      <c r="BU113" s="397"/>
      <c r="BV113" s="398"/>
      <c r="BW113" s="382"/>
      <c r="BX113" s="363"/>
      <c r="BY113" s="1352"/>
      <c r="BZ113" s="1353"/>
      <c r="CA113" s="1352"/>
      <c r="CB113" s="1353"/>
      <c r="CC113" s="382"/>
      <c r="CD113" s="363"/>
      <c r="CE113" s="1354"/>
      <c r="CF113" s="1355"/>
      <c r="CG113" s="1356"/>
      <c r="CH113" s="1361"/>
      <c r="CI113" s="1360"/>
      <c r="CJ113" s="1355"/>
      <c r="CK113" s="1360"/>
      <c r="CL113" s="363" t="s">
        <v>71</v>
      </c>
      <c r="CM113" s="363" t="s">
        <v>71</v>
      </c>
      <c r="CN113" s="363" t="s">
        <v>71</v>
      </c>
      <c r="CO113" s="363"/>
      <c r="CP113" s="363"/>
      <c r="CQ113" s="363" t="s">
        <v>71</v>
      </c>
      <c r="CR113" s="363" t="s">
        <v>71</v>
      </c>
      <c r="CS113" s="1357"/>
      <c r="CT113" s="1358"/>
      <c r="CU113" s="1359"/>
      <c r="CV113" s="363" t="s">
        <v>71</v>
      </c>
      <c r="CW113" s="363" t="s">
        <v>71</v>
      </c>
      <c r="CX113" s="363" t="s">
        <v>71</v>
      </c>
      <c r="CY113" s="363" t="s">
        <v>71</v>
      </c>
      <c r="CZ113" s="363" t="s">
        <v>71</v>
      </c>
      <c r="DA113" s="363" t="s">
        <v>71</v>
      </c>
      <c r="DB113" s="363" t="s">
        <v>71</v>
      </c>
      <c r="DC113" s="363" t="s">
        <v>71</v>
      </c>
      <c r="DD113" s="363" t="s">
        <v>71</v>
      </c>
      <c r="DE113" s="363" t="s">
        <v>71</v>
      </c>
      <c r="DF113" s="363" t="s">
        <v>71</v>
      </c>
      <c r="DG113" s="363" t="s">
        <v>71</v>
      </c>
      <c r="DH113" s="575" t="str">
        <f>IF($B113="","",_xlfn.XLOOKUP($B113,光・視環境!$S$2:$S$113,光・視環境!$Y$2:$Y$113,"",0,1))</f>
        <v/>
      </c>
      <c r="DI113" s="576" t="str">
        <f>IF($B113="","",_xlfn.XLOOKUP($B113,光・視環境!$S$2:$S$113,光・視環境!$T$2:$T$113,"",0,1))</f>
        <v/>
      </c>
      <c r="DJ113" s="576" t="str">
        <f>IF($B113="","",_xlfn.XLOOKUP($B113,光・視環境!$S$2:$S$113,光・視環境!$U$2:$U$113,"",0,1))</f>
        <v/>
      </c>
      <c r="DK113" s="576" t="str">
        <f>IF($B113="","",_xlfn.XLOOKUP($B113,光・視環境!$S$2:$S$113,光・視環境!$V$2:$V$113,"",0,1))</f>
        <v/>
      </c>
      <c r="DL113" s="576" t="str">
        <f>IF($B113="","",_xlfn.XLOOKUP($B113,光・視環境!$S$2:$S$113,光・視環境!$W$2:$W$113,"",0,1))</f>
        <v/>
      </c>
      <c r="DM113" s="577" t="str">
        <f>IF($B113="","",_xlfn.XLOOKUP($B113,光・視環境!$S$2:$S$113,光・視環境!$X$2:$X$113,"",0,1))</f>
        <v/>
      </c>
      <c r="DN113" s="1382"/>
      <c r="DO113" s="1383"/>
      <c r="DP113" s="1383"/>
      <c r="DQ113" s="1384"/>
      <c r="DR113" s="372"/>
      <c r="DS113" s="372"/>
      <c r="DT113" s="372"/>
      <c r="DU113" s="372"/>
      <c r="DV113" s="372"/>
      <c r="DW113" s="372"/>
      <c r="DX113" s="372"/>
      <c r="DY113" s="372"/>
      <c r="DZ113" s="1382"/>
      <c r="EA113" s="1383"/>
      <c r="EB113" s="1383"/>
      <c r="EC113" s="1384"/>
      <c r="ED113" s="372"/>
      <c r="EE113" s="372"/>
      <c r="EF113" s="372"/>
      <c r="EG113" s="372"/>
      <c r="EH113" s="372"/>
      <c r="EI113" s="372"/>
      <c r="EJ113" s="372"/>
      <c r="EK113" s="372"/>
      <c r="EL113" s="372"/>
      <c r="EM113" s="372"/>
      <c r="EN113" s="372"/>
      <c r="EO113" s="372"/>
      <c r="EP113" s="372"/>
      <c r="EQ113" s="375"/>
      <c r="ER113" s="372"/>
      <c r="ES113" s="364" t="s">
        <v>71</v>
      </c>
      <c r="ET113" s="372"/>
      <c r="EU113" s="481" t="str">
        <f t="shared" si="103"/>
        <v/>
      </c>
      <c r="EV113" s="1357"/>
      <c r="EW113" s="1359"/>
      <c r="EX113" s="1357"/>
      <c r="EY113" s="1359"/>
      <c r="EZ113" s="1357"/>
      <c r="FA113" s="1359"/>
      <c r="FB113" s="1357"/>
      <c r="FC113" s="1359"/>
      <c r="FD113" s="364" t="s">
        <v>71</v>
      </c>
      <c r="FE113" s="372"/>
      <c r="FF113" s="481" t="str">
        <f t="shared" si="104"/>
        <v/>
      </c>
      <c r="FG113" s="1357"/>
      <c r="FH113" s="1359"/>
      <c r="FI113" s="1357"/>
      <c r="FJ113" s="1359"/>
      <c r="FK113" s="1357"/>
      <c r="FL113" s="1359"/>
      <c r="FM113" s="1357"/>
      <c r="FN113" s="1359"/>
      <c r="FO113" s="364" t="s">
        <v>71</v>
      </c>
      <c r="FP113" s="372"/>
      <c r="FQ113" s="481" t="str">
        <f t="shared" si="105"/>
        <v/>
      </c>
      <c r="FR113" s="1357"/>
      <c r="FS113" s="1359"/>
      <c r="FT113" s="1357"/>
      <c r="FU113" s="1359"/>
      <c r="FV113" s="1357"/>
      <c r="FW113" s="1359"/>
      <c r="FX113" s="1357"/>
      <c r="FY113" s="1359"/>
      <c r="FZ113" s="364" t="s">
        <v>71</v>
      </c>
      <c r="GA113" s="372"/>
      <c r="GB113" s="481" t="str">
        <f t="shared" si="106"/>
        <v/>
      </c>
      <c r="GC113" s="1357"/>
      <c r="GD113" s="1359"/>
      <c r="GE113" s="1357"/>
      <c r="GF113" s="1359"/>
      <c r="GG113" s="1357"/>
      <c r="GH113" s="1359"/>
      <c r="GI113" s="1357"/>
      <c r="GJ113" s="1359"/>
      <c r="GU113" s="374" t="str">
        <f t="shared" si="109"/>
        <v/>
      </c>
      <c r="GV113" s="386" t="str">
        <f t="shared" si="112"/>
        <v/>
      </c>
      <c r="GW113" s="377" t="str">
        <f t="shared" si="102"/>
        <v/>
      </c>
      <c r="GX113" s="378" t="str">
        <f t="shared" si="113"/>
        <v/>
      </c>
      <c r="GY113" s="379" t="str">
        <f t="shared" si="110"/>
        <v/>
      </c>
      <c r="GZ113" s="380">
        <v>1</v>
      </c>
      <c r="HA113" s="376" t="str">
        <f t="shared" si="111"/>
        <v/>
      </c>
      <c r="HB113" s="380" t="str">
        <f t="shared" si="107"/>
        <v/>
      </c>
      <c r="HC113" s="381" t="str">
        <f t="shared" si="108"/>
        <v/>
      </c>
      <c r="HD113" s="383" t="str">
        <f t="shared" si="60"/>
        <v/>
      </c>
      <c r="HE113" s="381" t="str">
        <f t="shared" si="61"/>
        <v/>
      </c>
      <c r="HF113" s="380" t="str">
        <f t="shared" si="62"/>
        <v/>
      </c>
      <c r="HG113" s="576" t="str">
        <f>IF($B113="","",_xlfn.XLOOKUP($B113,光・視環境!$S$2:$S$113,光・視環境!$Y$2:$Y$113,,0,1))</f>
        <v/>
      </c>
      <c r="HH113" s="362" t="str">
        <f t="shared" si="63"/>
        <v/>
      </c>
      <c r="HI113" s="384" t="str">
        <f t="shared" si="64"/>
        <v/>
      </c>
      <c r="HJ113" s="384" t="str">
        <f t="shared" si="65"/>
        <v/>
      </c>
      <c r="HK113" s="384" t="str">
        <f t="shared" si="66"/>
        <v/>
      </c>
      <c r="HL113" s="384" t="str">
        <f t="shared" si="67"/>
        <v/>
      </c>
      <c r="HM113" s="384" t="str">
        <f t="shared" si="68"/>
        <v/>
      </c>
      <c r="HN113" s="384" t="str">
        <f t="shared" si="69"/>
        <v/>
      </c>
      <c r="HO113" s="384" t="str">
        <f t="shared" si="70"/>
        <v/>
      </c>
      <c r="HP113" s="384" t="str">
        <f t="shared" si="71"/>
        <v/>
      </c>
      <c r="HQ113" s="384" t="str">
        <f t="shared" si="72"/>
        <v/>
      </c>
      <c r="HR113" s="384" t="str">
        <f t="shared" si="73"/>
        <v/>
      </c>
      <c r="HS113" s="384" t="str">
        <f t="shared" si="74"/>
        <v/>
      </c>
      <c r="HT113" s="384" t="str">
        <f t="shared" si="75"/>
        <v/>
      </c>
      <c r="HU113" s="352" t="str">
        <f t="shared" si="76"/>
        <v/>
      </c>
      <c r="HV113" s="384" t="str">
        <f t="shared" si="77"/>
        <v/>
      </c>
      <c r="HW113" s="384" t="str">
        <f t="shared" si="78"/>
        <v/>
      </c>
      <c r="HX113" s="384" t="str">
        <f t="shared" si="79"/>
        <v/>
      </c>
      <c r="HY113" s="384" t="str">
        <f t="shared" si="80"/>
        <v/>
      </c>
      <c r="HZ113" s="352" t="str">
        <f t="shared" si="81"/>
        <v/>
      </c>
      <c r="IA113" s="365" t="str">
        <f t="shared" si="82"/>
        <v/>
      </c>
      <c r="IB113" s="386" t="str">
        <f t="shared" si="83"/>
        <v/>
      </c>
      <c r="IC113" s="380" t="str">
        <f t="shared" si="84"/>
        <v/>
      </c>
      <c r="ID113" s="387" t="str">
        <f t="shared" si="85"/>
        <v/>
      </c>
      <c r="IE113" s="378" t="str">
        <f t="shared" si="86"/>
        <v/>
      </c>
      <c r="IF113" s="381" t="str">
        <f t="shared" si="87"/>
        <v/>
      </c>
      <c r="IG113" s="381" t="str">
        <f t="shared" si="88"/>
        <v/>
      </c>
      <c r="IH113" s="388" t="str">
        <f t="shared" si="89"/>
        <v/>
      </c>
    </row>
    <row r="114" spans="1:242" ht="23.1" customHeight="1">
      <c r="A114" s="351">
        <f t="shared" si="0"/>
        <v>80</v>
      </c>
      <c r="B114" s="1362"/>
      <c r="C114" s="1363"/>
      <c r="D114" s="1364" t="str">
        <f t="shared" si="58"/>
        <v/>
      </c>
      <c r="E114" s="1365"/>
      <c r="F114" s="1362"/>
      <c r="G114" s="1363"/>
      <c r="H114" s="1362"/>
      <c r="I114" s="1363"/>
      <c r="J114" s="1366"/>
      <c r="K114" s="1367"/>
      <c r="L114" s="1367"/>
      <c r="M114" s="1367"/>
      <c r="N114" s="1367"/>
      <c r="O114" s="1367"/>
      <c r="P114" s="1368" t="str">
        <f t="shared" si="59"/>
        <v/>
      </c>
      <c r="Q114" s="1368"/>
      <c r="R114" s="352"/>
      <c r="S114" s="352"/>
      <c r="T114" s="352"/>
      <c r="U114" s="352"/>
      <c r="V114" s="1369"/>
      <c r="W114" s="1369"/>
      <c r="X114" s="1370"/>
      <c r="Y114" s="375"/>
      <c r="Z114" s="372"/>
      <c r="AA114" s="363" t="s">
        <v>71</v>
      </c>
      <c r="AB114" s="1371"/>
      <c r="AC114" s="1372"/>
      <c r="AD114" s="1372"/>
      <c r="AE114" s="1372"/>
      <c r="AF114" s="1373"/>
      <c r="AG114" s="1371"/>
      <c r="AH114" s="1372"/>
      <c r="AI114" s="1373"/>
      <c r="AJ114" s="363"/>
      <c r="AK114" s="363" t="s">
        <v>71</v>
      </c>
      <c r="AL114" s="363" t="s">
        <v>71</v>
      </c>
      <c r="AM114" s="363" t="s">
        <v>71</v>
      </c>
      <c r="AN114" s="363" t="s">
        <v>71</v>
      </c>
      <c r="AO114" s="1374"/>
      <c r="AP114" s="1374"/>
      <c r="AQ114" s="363"/>
      <c r="AR114" s="1374"/>
      <c r="AS114" s="1374"/>
      <c r="AT114" s="385"/>
      <c r="AU114" s="364"/>
      <c r="AV114" s="363" t="s">
        <v>71</v>
      </c>
      <c r="AW114" s="363"/>
      <c r="AX114" s="480" t="str">
        <f t="shared" si="114"/>
        <v/>
      </c>
      <c r="AY114" s="1375" t="str">
        <f>IF('躯体天井高(住戸別)'!M85="","",'躯体天井高(住戸別)'!M85)</f>
        <v/>
      </c>
      <c r="AZ114" s="1376"/>
      <c r="BA114" s="1377" t="str">
        <f>IF('躯体天井高(住戸別)'!U155="","",'躯体天井高(住戸別)'!U155)</f>
        <v/>
      </c>
      <c r="BB114" s="1378"/>
      <c r="BC114" s="1379"/>
      <c r="BD114" s="1380" t="str">
        <f>IF('躯体天井高(住戸別)'!T155="","",'躯体天井高(住戸別)'!T155)</f>
        <v/>
      </c>
      <c r="BE114" s="1381"/>
      <c r="BF114" s="363"/>
      <c r="BG114" s="480" t="str">
        <f>IF('躯体天井高(住戸別)'!Y85="","",'躯体天井高(住戸別)'!Y85)</f>
        <v/>
      </c>
      <c r="BH114" s="1375" t="str">
        <f>IF('躯体天井高(住戸別)'!AG85="","",'躯体天井高(住戸別)'!AG85)</f>
        <v/>
      </c>
      <c r="BI114" s="1376"/>
      <c r="BJ114" s="1377" t="str">
        <f>IF('躯体天井高(住戸別)'!AO85="","",'躯体天井高(住戸別)'!AO85)</f>
        <v/>
      </c>
      <c r="BK114" s="1378"/>
      <c r="BL114" s="1379"/>
      <c r="BM114" s="1380" t="str">
        <f>IF('躯体天井高(住戸別)'!AN85="","",'躯体天井高(住戸別)'!AN85)</f>
        <v/>
      </c>
      <c r="BN114" s="1381"/>
      <c r="BO114" s="1380" t="str" cm="1">
        <f t="array" ref="BO114">IF(AY114="","",_xlfn.IFS(AND('躯体天井高(住戸別)'!V155="□",'躯体天井高(住戸別)'!W155="□"),"なし",AND('躯体天井高(住戸別)'!W155="■",'躯体天井高(住戸別)'!V155="□"),"柱",AND('躯体天井高(住戸別)'!V155="■",'躯体天井高(住戸別)'!W155="□"),"壁",AND('躯体天井高(住戸別)'!V155="■",'躯体天井高(住戸別)'!W155="■"),"壁柱"))</f>
        <v/>
      </c>
      <c r="BP114" s="1385"/>
      <c r="BQ114" s="1350"/>
      <c r="BR114" s="1351"/>
      <c r="BS114" s="1351"/>
      <c r="BT114" s="1351"/>
      <c r="BU114" s="397"/>
      <c r="BV114" s="398"/>
      <c r="BW114" s="382"/>
      <c r="BX114" s="363"/>
      <c r="BY114" s="1352"/>
      <c r="BZ114" s="1353"/>
      <c r="CA114" s="1352"/>
      <c r="CB114" s="1353"/>
      <c r="CC114" s="382"/>
      <c r="CD114" s="363"/>
      <c r="CE114" s="1354"/>
      <c r="CF114" s="1355"/>
      <c r="CG114" s="1356"/>
      <c r="CH114" s="1361"/>
      <c r="CI114" s="1360"/>
      <c r="CJ114" s="1355"/>
      <c r="CK114" s="1360"/>
      <c r="CL114" s="363" t="s">
        <v>71</v>
      </c>
      <c r="CM114" s="363" t="s">
        <v>71</v>
      </c>
      <c r="CN114" s="363" t="s">
        <v>71</v>
      </c>
      <c r="CO114" s="363"/>
      <c r="CP114" s="363"/>
      <c r="CQ114" s="363" t="s">
        <v>71</v>
      </c>
      <c r="CR114" s="363" t="s">
        <v>71</v>
      </c>
      <c r="CS114" s="1357"/>
      <c r="CT114" s="1358"/>
      <c r="CU114" s="1359"/>
      <c r="CV114" s="363" t="s">
        <v>71</v>
      </c>
      <c r="CW114" s="363" t="s">
        <v>71</v>
      </c>
      <c r="CX114" s="363" t="s">
        <v>71</v>
      </c>
      <c r="CY114" s="363" t="s">
        <v>71</v>
      </c>
      <c r="CZ114" s="363" t="s">
        <v>71</v>
      </c>
      <c r="DA114" s="363" t="s">
        <v>71</v>
      </c>
      <c r="DB114" s="363" t="s">
        <v>71</v>
      </c>
      <c r="DC114" s="363" t="s">
        <v>71</v>
      </c>
      <c r="DD114" s="363" t="s">
        <v>71</v>
      </c>
      <c r="DE114" s="363" t="s">
        <v>71</v>
      </c>
      <c r="DF114" s="363" t="s">
        <v>71</v>
      </c>
      <c r="DG114" s="363" t="s">
        <v>71</v>
      </c>
      <c r="DH114" s="575" t="str">
        <f>IF($B114="","",_xlfn.XLOOKUP($B114,光・視環境!$S$2:$S$113,光・視環境!$Y$2:$Y$113,"",0,1))</f>
        <v/>
      </c>
      <c r="DI114" s="576" t="str">
        <f>IF($B114="","",_xlfn.XLOOKUP($B114,光・視環境!$S$2:$S$113,光・視環境!$T$2:$T$113,"",0,1))</f>
        <v/>
      </c>
      <c r="DJ114" s="576" t="str">
        <f>IF($B114="","",_xlfn.XLOOKUP($B114,光・視環境!$S$2:$S$113,光・視環境!$U$2:$U$113,"",0,1))</f>
        <v/>
      </c>
      <c r="DK114" s="576" t="str">
        <f>IF($B114="","",_xlfn.XLOOKUP($B114,光・視環境!$S$2:$S$113,光・視環境!$V$2:$V$113,"",0,1))</f>
        <v/>
      </c>
      <c r="DL114" s="576" t="str">
        <f>IF($B114="","",_xlfn.XLOOKUP($B114,光・視環境!$S$2:$S$113,光・視環境!$W$2:$W$113,"",0,1))</f>
        <v/>
      </c>
      <c r="DM114" s="577" t="str">
        <f>IF($B114="","",_xlfn.XLOOKUP($B114,光・視環境!$S$2:$S$113,光・視環境!$X$2:$X$113,"",0,1))</f>
        <v/>
      </c>
      <c r="DN114" s="1382"/>
      <c r="DO114" s="1383"/>
      <c r="DP114" s="1383"/>
      <c r="DQ114" s="1384"/>
      <c r="DR114" s="372"/>
      <c r="DS114" s="372"/>
      <c r="DT114" s="372"/>
      <c r="DU114" s="372"/>
      <c r="DV114" s="372"/>
      <c r="DW114" s="372"/>
      <c r="DX114" s="372"/>
      <c r="DY114" s="372"/>
      <c r="DZ114" s="1382"/>
      <c r="EA114" s="1383"/>
      <c r="EB114" s="1383"/>
      <c r="EC114" s="1384"/>
      <c r="ED114" s="372"/>
      <c r="EE114" s="372"/>
      <c r="EF114" s="372"/>
      <c r="EG114" s="372"/>
      <c r="EH114" s="372"/>
      <c r="EI114" s="372"/>
      <c r="EJ114" s="372"/>
      <c r="EK114" s="372"/>
      <c r="EL114" s="372"/>
      <c r="EM114" s="372"/>
      <c r="EN114" s="372"/>
      <c r="EO114" s="372"/>
      <c r="EP114" s="372"/>
      <c r="EQ114" s="375"/>
      <c r="ER114" s="372"/>
      <c r="ES114" s="364" t="s">
        <v>71</v>
      </c>
      <c r="ET114" s="372"/>
      <c r="EU114" s="481" t="str">
        <f t="shared" si="103"/>
        <v/>
      </c>
      <c r="EV114" s="1357"/>
      <c r="EW114" s="1359"/>
      <c r="EX114" s="1357"/>
      <c r="EY114" s="1359"/>
      <c r="EZ114" s="1357"/>
      <c r="FA114" s="1359"/>
      <c r="FB114" s="1357"/>
      <c r="FC114" s="1359"/>
      <c r="FD114" s="364" t="s">
        <v>71</v>
      </c>
      <c r="FE114" s="372"/>
      <c r="FF114" s="481" t="str">
        <f t="shared" si="104"/>
        <v/>
      </c>
      <c r="FG114" s="1357"/>
      <c r="FH114" s="1359"/>
      <c r="FI114" s="1357"/>
      <c r="FJ114" s="1359"/>
      <c r="FK114" s="1357"/>
      <c r="FL114" s="1359"/>
      <c r="FM114" s="1357"/>
      <c r="FN114" s="1359"/>
      <c r="FO114" s="364" t="s">
        <v>71</v>
      </c>
      <c r="FP114" s="372"/>
      <c r="FQ114" s="481" t="str">
        <f t="shared" si="105"/>
        <v/>
      </c>
      <c r="FR114" s="1357"/>
      <c r="FS114" s="1359"/>
      <c r="FT114" s="1357"/>
      <c r="FU114" s="1359"/>
      <c r="FV114" s="1357"/>
      <c r="FW114" s="1359"/>
      <c r="FX114" s="1357"/>
      <c r="FY114" s="1359"/>
      <c r="FZ114" s="364" t="s">
        <v>71</v>
      </c>
      <c r="GA114" s="372"/>
      <c r="GB114" s="481" t="str">
        <f t="shared" si="106"/>
        <v/>
      </c>
      <c r="GC114" s="1357"/>
      <c r="GD114" s="1359"/>
      <c r="GE114" s="1357"/>
      <c r="GF114" s="1359"/>
      <c r="GG114" s="1357"/>
      <c r="GH114" s="1359"/>
      <c r="GI114" s="1357"/>
      <c r="GJ114" s="1359"/>
      <c r="GU114" s="374" t="str">
        <f t="shared" si="109"/>
        <v/>
      </c>
      <c r="GV114" s="386" t="str">
        <f t="shared" si="112"/>
        <v/>
      </c>
      <c r="GW114" s="377" t="str">
        <f t="shared" si="102"/>
        <v/>
      </c>
      <c r="GX114" s="378" t="str">
        <f t="shared" si="113"/>
        <v/>
      </c>
      <c r="GY114" s="379" t="str">
        <f t="shared" si="110"/>
        <v/>
      </c>
      <c r="GZ114" s="380">
        <v>1</v>
      </c>
      <c r="HA114" s="376" t="str">
        <f t="shared" si="111"/>
        <v/>
      </c>
      <c r="HB114" s="380" t="str">
        <f t="shared" si="107"/>
        <v/>
      </c>
      <c r="HC114" s="381" t="str">
        <f t="shared" si="108"/>
        <v/>
      </c>
      <c r="HD114" s="383" t="str">
        <f t="shared" si="60"/>
        <v/>
      </c>
      <c r="HE114" s="381" t="str">
        <f t="shared" si="61"/>
        <v/>
      </c>
      <c r="HF114" s="380" t="str">
        <f t="shared" si="62"/>
        <v/>
      </c>
      <c r="HG114" s="576" t="str">
        <f>IF($B114="","",_xlfn.XLOOKUP($B114,光・視環境!$S$2:$S$113,光・視環境!$Y$2:$Y$113,,0,1))</f>
        <v/>
      </c>
      <c r="HH114" s="362" t="str">
        <f t="shared" si="63"/>
        <v/>
      </c>
      <c r="HI114" s="384" t="str">
        <f t="shared" si="64"/>
        <v/>
      </c>
      <c r="HJ114" s="384" t="str">
        <f t="shared" si="65"/>
        <v/>
      </c>
      <c r="HK114" s="384" t="str">
        <f t="shared" si="66"/>
        <v/>
      </c>
      <c r="HL114" s="384" t="str">
        <f t="shared" si="67"/>
        <v/>
      </c>
      <c r="HM114" s="384" t="str">
        <f t="shared" si="68"/>
        <v/>
      </c>
      <c r="HN114" s="384" t="str">
        <f t="shared" si="69"/>
        <v/>
      </c>
      <c r="HO114" s="384" t="str">
        <f t="shared" si="70"/>
        <v/>
      </c>
      <c r="HP114" s="384" t="str">
        <f t="shared" si="71"/>
        <v/>
      </c>
      <c r="HQ114" s="384" t="str">
        <f t="shared" si="72"/>
        <v/>
      </c>
      <c r="HR114" s="384" t="str">
        <f t="shared" si="73"/>
        <v/>
      </c>
      <c r="HS114" s="384" t="str">
        <f t="shared" si="74"/>
        <v/>
      </c>
      <c r="HT114" s="384" t="str">
        <f t="shared" si="75"/>
        <v/>
      </c>
      <c r="HU114" s="352" t="str">
        <f t="shared" si="76"/>
        <v/>
      </c>
      <c r="HV114" s="384" t="str">
        <f t="shared" si="77"/>
        <v/>
      </c>
      <c r="HW114" s="384" t="str">
        <f t="shared" si="78"/>
        <v/>
      </c>
      <c r="HX114" s="384" t="str">
        <f t="shared" si="79"/>
        <v/>
      </c>
      <c r="HY114" s="384" t="str">
        <f t="shared" si="80"/>
        <v/>
      </c>
      <c r="HZ114" s="352" t="str">
        <f t="shared" si="81"/>
        <v/>
      </c>
      <c r="IA114" s="365" t="str">
        <f t="shared" si="82"/>
        <v/>
      </c>
      <c r="IB114" s="386" t="str">
        <f t="shared" si="83"/>
        <v/>
      </c>
      <c r="IC114" s="380" t="str">
        <f t="shared" si="84"/>
        <v/>
      </c>
      <c r="ID114" s="387" t="str">
        <f t="shared" si="85"/>
        <v/>
      </c>
      <c r="IE114" s="378" t="str">
        <f t="shared" si="86"/>
        <v/>
      </c>
      <c r="IF114" s="381" t="str">
        <f t="shared" si="87"/>
        <v/>
      </c>
      <c r="IG114" s="381" t="str">
        <f t="shared" si="88"/>
        <v/>
      </c>
      <c r="IH114" s="388" t="str">
        <f t="shared" si="89"/>
        <v/>
      </c>
    </row>
    <row r="115" spans="1:242" ht="23.1" customHeight="1">
      <c r="A115" s="351">
        <f t="shared" si="0"/>
        <v>81</v>
      </c>
      <c r="B115" s="1362"/>
      <c r="C115" s="1363"/>
      <c r="D115" s="1364" t="str">
        <f t="shared" ref="D115:D133" si="115">IF(B115="","",B115)</f>
        <v/>
      </c>
      <c r="E115" s="1365"/>
      <c r="F115" s="1362"/>
      <c r="G115" s="1363"/>
      <c r="H115" s="1362"/>
      <c r="I115" s="1363"/>
      <c r="J115" s="1366"/>
      <c r="K115" s="1367"/>
      <c r="L115" s="1367"/>
      <c r="M115" s="1367"/>
      <c r="N115" s="1367"/>
      <c r="O115" s="1367"/>
      <c r="P115" s="1368" t="str">
        <f t="shared" ref="P115:P133" si="116">IF(B115="","",L115+N115)</f>
        <v/>
      </c>
      <c r="Q115" s="1368"/>
      <c r="R115" s="352"/>
      <c r="S115" s="352"/>
      <c r="T115" s="352"/>
      <c r="U115" s="352"/>
      <c r="V115" s="1369"/>
      <c r="W115" s="1369"/>
      <c r="X115" s="1370"/>
      <c r="Y115" s="375"/>
      <c r="Z115" s="372"/>
      <c r="AA115" s="363" t="s">
        <v>71</v>
      </c>
      <c r="AB115" s="1371"/>
      <c r="AC115" s="1372"/>
      <c r="AD115" s="1372"/>
      <c r="AE115" s="1372"/>
      <c r="AF115" s="1373"/>
      <c r="AG115" s="1371"/>
      <c r="AH115" s="1372"/>
      <c r="AI115" s="1373"/>
      <c r="AJ115" s="363"/>
      <c r="AK115" s="363" t="s">
        <v>71</v>
      </c>
      <c r="AL115" s="363" t="s">
        <v>71</v>
      </c>
      <c r="AM115" s="363" t="s">
        <v>71</v>
      </c>
      <c r="AN115" s="363" t="s">
        <v>71</v>
      </c>
      <c r="AO115" s="1374"/>
      <c r="AP115" s="1374"/>
      <c r="AQ115" s="363"/>
      <c r="AR115" s="1374"/>
      <c r="AS115" s="1374"/>
      <c r="AT115" s="385"/>
      <c r="AU115" s="364"/>
      <c r="AV115" s="363" t="s">
        <v>71</v>
      </c>
      <c r="AW115" s="363"/>
      <c r="AX115" s="480" t="str">
        <f t="shared" si="114"/>
        <v/>
      </c>
      <c r="AY115" s="1375" t="str">
        <f>IF('躯体天井高(住戸別)'!M86="","",'躯体天井高(住戸別)'!M86)</f>
        <v/>
      </c>
      <c r="AZ115" s="1376"/>
      <c r="BA115" s="1377" t="str">
        <f>IF('躯体天井高(住戸別)'!U156="","",'躯体天井高(住戸別)'!U156)</f>
        <v/>
      </c>
      <c r="BB115" s="1378"/>
      <c r="BC115" s="1379"/>
      <c r="BD115" s="1380" t="str">
        <f>IF('躯体天井高(住戸別)'!T156="","",'躯体天井高(住戸別)'!T156)</f>
        <v/>
      </c>
      <c r="BE115" s="1381"/>
      <c r="BF115" s="363"/>
      <c r="BG115" s="480" t="str">
        <f>IF('躯体天井高(住戸別)'!Y86="","",'躯体天井高(住戸別)'!Y86)</f>
        <v/>
      </c>
      <c r="BH115" s="1375" t="str">
        <f>IF('躯体天井高(住戸別)'!AG86="","",'躯体天井高(住戸別)'!AG86)</f>
        <v/>
      </c>
      <c r="BI115" s="1376"/>
      <c r="BJ115" s="1377" t="str">
        <f>IF('躯体天井高(住戸別)'!AO86="","",'躯体天井高(住戸別)'!AO86)</f>
        <v/>
      </c>
      <c r="BK115" s="1378"/>
      <c r="BL115" s="1379"/>
      <c r="BM115" s="1380" t="str">
        <f>IF('躯体天井高(住戸別)'!AN86="","",'躯体天井高(住戸別)'!AN86)</f>
        <v/>
      </c>
      <c r="BN115" s="1381"/>
      <c r="BO115" s="1380" t="str" cm="1">
        <f t="array" ref="BO115">IF(AY115="","",_xlfn.IFS(AND('躯体天井高(住戸別)'!V156="□",'躯体天井高(住戸別)'!W156="□"),"なし",AND('躯体天井高(住戸別)'!W156="■",'躯体天井高(住戸別)'!V156="□"),"柱",AND('躯体天井高(住戸別)'!V156="■",'躯体天井高(住戸別)'!W156="□"),"壁",AND('躯体天井高(住戸別)'!V156="■",'躯体天井高(住戸別)'!W156="■"),"壁柱"))</f>
        <v/>
      </c>
      <c r="BP115" s="1385"/>
      <c r="BQ115" s="1350"/>
      <c r="BR115" s="1351"/>
      <c r="BS115" s="1351"/>
      <c r="BT115" s="1351"/>
      <c r="BU115" s="397"/>
      <c r="BV115" s="398"/>
      <c r="BW115" s="382"/>
      <c r="BX115" s="363"/>
      <c r="BY115" s="1352"/>
      <c r="BZ115" s="1353"/>
      <c r="CA115" s="1352"/>
      <c r="CB115" s="1353"/>
      <c r="CC115" s="382"/>
      <c r="CD115" s="363"/>
      <c r="CE115" s="1354"/>
      <c r="CF115" s="1355"/>
      <c r="CG115" s="1356"/>
      <c r="CH115" s="1361"/>
      <c r="CI115" s="1360"/>
      <c r="CJ115" s="1355"/>
      <c r="CK115" s="1360"/>
      <c r="CL115" s="363" t="s">
        <v>71</v>
      </c>
      <c r="CM115" s="363" t="s">
        <v>71</v>
      </c>
      <c r="CN115" s="363" t="s">
        <v>71</v>
      </c>
      <c r="CO115" s="363"/>
      <c r="CP115" s="363"/>
      <c r="CQ115" s="363" t="s">
        <v>71</v>
      </c>
      <c r="CR115" s="363" t="s">
        <v>71</v>
      </c>
      <c r="CS115" s="1357"/>
      <c r="CT115" s="1358"/>
      <c r="CU115" s="1359"/>
      <c r="CV115" s="363" t="s">
        <v>71</v>
      </c>
      <c r="CW115" s="363" t="s">
        <v>71</v>
      </c>
      <c r="CX115" s="363" t="s">
        <v>71</v>
      </c>
      <c r="CY115" s="363" t="s">
        <v>71</v>
      </c>
      <c r="CZ115" s="363" t="s">
        <v>71</v>
      </c>
      <c r="DA115" s="363" t="s">
        <v>71</v>
      </c>
      <c r="DB115" s="363" t="s">
        <v>71</v>
      </c>
      <c r="DC115" s="363" t="s">
        <v>71</v>
      </c>
      <c r="DD115" s="363" t="s">
        <v>71</v>
      </c>
      <c r="DE115" s="363" t="s">
        <v>71</v>
      </c>
      <c r="DF115" s="363" t="s">
        <v>71</v>
      </c>
      <c r="DG115" s="363" t="s">
        <v>71</v>
      </c>
      <c r="DH115" s="575" t="str">
        <f>IF($B115="","",_xlfn.XLOOKUP($B115,光・視環境!$S$2:$S$113,光・視環境!$Y$2:$Y$113,"",0,1))</f>
        <v/>
      </c>
      <c r="DI115" s="576" t="str">
        <f>IF($B115="","",_xlfn.XLOOKUP($B115,光・視環境!$S$2:$S$113,光・視環境!$T$2:$T$113,"",0,1))</f>
        <v/>
      </c>
      <c r="DJ115" s="576" t="str">
        <f>IF($B115="","",_xlfn.XLOOKUP($B115,光・視環境!$S$2:$S$113,光・視環境!$U$2:$U$113,"",0,1))</f>
        <v/>
      </c>
      <c r="DK115" s="576" t="str">
        <f>IF($B115="","",_xlfn.XLOOKUP($B115,光・視環境!$S$2:$S$113,光・視環境!$V$2:$V$113,"",0,1))</f>
        <v/>
      </c>
      <c r="DL115" s="576" t="str">
        <f>IF($B115="","",_xlfn.XLOOKUP($B115,光・視環境!$S$2:$S$113,光・視環境!$W$2:$W$113,"",0,1))</f>
        <v/>
      </c>
      <c r="DM115" s="577" t="str">
        <f>IF($B115="","",_xlfn.XLOOKUP($B115,光・視環境!$S$2:$S$113,光・視環境!$X$2:$X$113,"",0,1))</f>
        <v/>
      </c>
      <c r="DN115" s="1382"/>
      <c r="DO115" s="1383"/>
      <c r="DP115" s="1383"/>
      <c r="DQ115" s="1384"/>
      <c r="DR115" s="372"/>
      <c r="DS115" s="372"/>
      <c r="DT115" s="372"/>
      <c r="DU115" s="372"/>
      <c r="DV115" s="372"/>
      <c r="DW115" s="372"/>
      <c r="DX115" s="372"/>
      <c r="DY115" s="372"/>
      <c r="DZ115" s="1382"/>
      <c r="EA115" s="1383"/>
      <c r="EB115" s="1383"/>
      <c r="EC115" s="1384"/>
      <c r="ED115" s="372"/>
      <c r="EE115" s="372"/>
      <c r="EF115" s="372"/>
      <c r="EG115" s="372"/>
      <c r="EH115" s="372"/>
      <c r="EI115" s="372"/>
      <c r="EJ115" s="372"/>
      <c r="EK115" s="372"/>
      <c r="EL115" s="372"/>
      <c r="EM115" s="372"/>
      <c r="EN115" s="372"/>
      <c r="EO115" s="372"/>
      <c r="EP115" s="372"/>
      <c r="EQ115" s="375"/>
      <c r="ER115" s="372"/>
      <c r="ES115" s="364" t="s">
        <v>71</v>
      </c>
      <c r="ET115" s="372"/>
      <c r="EU115" s="481" t="str">
        <f t="shared" si="103"/>
        <v/>
      </c>
      <c r="EV115" s="1357"/>
      <c r="EW115" s="1359"/>
      <c r="EX115" s="1357"/>
      <c r="EY115" s="1359"/>
      <c r="EZ115" s="1357"/>
      <c r="FA115" s="1359"/>
      <c r="FB115" s="1357"/>
      <c r="FC115" s="1359"/>
      <c r="FD115" s="364" t="s">
        <v>71</v>
      </c>
      <c r="FE115" s="372"/>
      <c r="FF115" s="481" t="str">
        <f t="shared" si="104"/>
        <v/>
      </c>
      <c r="FG115" s="1357"/>
      <c r="FH115" s="1359"/>
      <c r="FI115" s="1357"/>
      <c r="FJ115" s="1359"/>
      <c r="FK115" s="1357"/>
      <c r="FL115" s="1359"/>
      <c r="FM115" s="1357"/>
      <c r="FN115" s="1359"/>
      <c r="FO115" s="364" t="s">
        <v>71</v>
      </c>
      <c r="FP115" s="372"/>
      <c r="FQ115" s="481" t="str">
        <f t="shared" si="105"/>
        <v/>
      </c>
      <c r="FR115" s="1357"/>
      <c r="FS115" s="1359"/>
      <c r="FT115" s="1357"/>
      <c r="FU115" s="1359"/>
      <c r="FV115" s="1357"/>
      <c r="FW115" s="1359"/>
      <c r="FX115" s="1357"/>
      <c r="FY115" s="1359"/>
      <c r="FZ115" s="364" t="s">
        <v>71</v>
      </c>
      <c r="GA115" s="372"/>
      <c r="GB115" s="481" t="str">
        <f t="shared" si="106"/>
        <v/>
      </c>
      <c r="GC115" s="1357"/>
      <c r="GD115" s="1359"/>
      <c r="GE115" s="1357"/>
      <c r="GF115" s="1359"/>
      <c r="GG115" s="1357"/>
      <c r="GH115" s="1359"/>
      <c r="GI115" s="1357"/>
      <c r="GJ115" s="1359"/>
      <c r="GU115" s="374" t="str">
        <f t="shared" si="109"/>
        <v/>
      </c>
      <c r="GV115" s="386" t="str">
        <f t="shared" si="112"/>
        <v/>
      </c>
      <c r="GW115" s="377" t="str">
        <f t="shared" si="102"/>
        <v/>
      </c>
      <c r="GX115" s="378" t="str">
        <f t="shared" si="113"/>
        <v/>
      </c>
      <c r="GY115" s="379" t="str">
        <f t="shared" si="110"/>
        <v/>
      </c>
      <c r="GZ115" s="380">
        <v>1</v>
      </c>
      <c r="HA115" s="376" t="str">
        <f t="shared" si="111"/>
        <v/>
      </c>
      <c r="HB115" s="380" t="str">
        <f t="shared" si="107"/>
        <v/>
      </c>
      <c r="HC115" s="381" t="str">
        <f t="shared" si="108"/>
        <v/>
      </c>
      <c r="HD115" s="383" t="str">
        <f t="shared" ref="HD115:HD133" si="117">IF(OR(CL115="○",CM115="○",CN115="○",CO115=1,CO115=2,CO115=3,CP115=1,CP115=2,CP115=3),1,"")</f>
        <v/>
      </c>
      <c r="HE115" s="381" t="str">
        <f t="shared" ref="HE115:HE133" si="118">IF(OR(CQ115="○",CR115="○",CW115="○",CX115="○",DA115="○",DB115="○",DE115="○",DF115="○"),1,"")</f>
        <v/>
      </c>
      <c r="HF115" s="380" t="str">
        <f t="shared" ref="HF115:HF133" si="119">IF(DH115="","",1)</f>
        <v/>
      </c>
      <c r="HG115" s="576" t="str">
        <f>IF($B115="","",_xlfn.XLOOKUP($B115,光・視環境!$S$2:$S$113,光・視環境!$Y$2:$Y$113,,0,1))</f>
        <v/>
      </c>
      <c r="HH115" s="362" t="str">
        <f t="shared" ref="HH115:HH133" si="120">IF(OR(HI115=1,HJ115=1,HK115=1,HL115=1,HM115=1,HN115=1,HO115=1,HP115=1),"○","")</f>
        <v/>
      </c>
      <c r="HI115" s="384" t="str">
        <f t="shared" ref="HI115:HI133" si="121">IF(OR(DR115="",DR115=0),"",1)</f>
        <v/>
      </c>
      <c r="HJ115" s="384" t="str">
        <f t="shared" ref="HJ115:HJ133" si="122">IF(OR(DS115="",DS115=0),"",1)</f>
        <v/>
      </c>
      <c r="HK115" s="384" t="str">
        <f t="shared" ref="HK115:HK133" si="123">IF(OR(DT115="",DT115=0),"",1)</f>
        <v/>
      </c>
      <c r="HL115" s="384" t="str">
        <f t="shared" ref="HL115:HL133" si="124">IF(OR(DU115="",DU115=0),"",1)</f>
        <v/>
      </c>
      <c r="HM115" s="384" t="str">
        <f t="shared" ref="HM115:HM133" si="125">IF(OR(DV115="",DV115=0),"",1)</f>
        <v/>
      </c>
      <c r="HN115" s="384" t="str">
        <f t="shared" ref="HN115:HN133" si="126">IF(OR(DW115="",DW115=0),"",1)</f>
        <v/>
      </c>
      <c r="HO115" s="384" t="str">
        <f t="shared" ref="HO115:HO133" si="127">IF(OR(DX115="",DX115=0),"",1)</f>
        <v/>
      </c>
      <c r="HP115" s="384" t="str">
        <f t="shared" ref="HP115:HP133" si="128">IF(OR(DY115="",DY115=0),"",1)</f>
        <v/>
      </c>
      <c r="HQ115" s="384" t="str">
        <f t="shared" ref="HQ115:HQ133" si="129">IF(OR(EH115="",EH115=0),"",1)</f>
        <v/>
      </c>
      <c r="HR115" s="384" t="str">
        <f t="shared" ref="HR115:HR133" si="130">IF(OR(EI115="",EI115=0),"",1)</f>
        <v/>
      </c>
      <c r="HS115" s="384" t="str">
        <f t="shared" ref="HS115:HS133" si="131">IF(OR(EJ115="",EJ115=0),"",1)</f>
        <v/>
      </c>
      <c r="HT115" s="384" t="str">
        <f t="shared" ref="HT115:HT133" si="132">IF(OR(EK115="",EK115=0),"",1)</f>
        <v/>
      </c>
      <c r="HU115" s="352" t="str">
        <f t="shared" ref="HU115:HU133" si="133">IF(OR(HV115=1,HW115=1,HX115=1,HY115=1,HQ115=1,HR115=1,HS115=1,HT115=1),"○","")</f>
        <v/>
      </c>
      <c r="HV115" s="384" t="str">
        <f t="shared" ref="HV115:HV133" si="134">IF(OR(ED115="",ED115=0),"",1)</f>
        <v/>
      </c>
      <c r="HW115" s="384" t="str">
        <f t="shared" ref="HW115:HW133" si="135">IF(OR(EE115="",EE115=0),"",1)</f>
        <v/>
      </c>
      <c r="HX115" s="384" t="str">
        <f t="shared" ref="HX115:HX133" si="136">IF(OR(EF115="",EF115=0),"",1)</f>
        <v/>
      </c>
      <c r="HY115" s="384" t="str">
        <f t="shared" ref="HY115:HY133" si="137">IF(OR(EG115="",EG115=0),"",1)</f>
        <v/>
      </c>
      <c r="HZ115" s="352" t="str">
        <f t="shared" ref="HZ115:HZ133" si="138">IF(OR(EL115=4,EL115=3,EL115=2,EL115=1),"○","")</f>
        <v/>
      </c>
      <c r="IA115" s="365" t="str">
        <f t="shared" ref="IA115:IA133" si="139">IF(OR(EM115=1,EM115=2,EM115=3),"○",IF(OR(EN115=1,EN115=2,EN115=3),"○",IF(OR(EO115=1,EO115=2,EO115=3),"○",IF(OR(EP115=1,EP115=2,EP115=3),"○",""))))</f>
        <v/>
      </c>
      <c r="IB115" s="386" t="str">
        <f t="shared" ref="IB115:IB133" si="140">IF(EQ115="","",1)</f>
        <v/>
      </c>
      <c r="IC115" s="380" t="str">
        <f t="shared" ref="IC115:IC133" si="141">IF(OR(ER115=""),"",1)</f>
        <v/>
      </c>
      <c r="ID115" s="387" t="str">
        <f t="shared" ref="ID115:ID133" si="142">IF(OR(IE115=1,IF115=1,IG115=1,IH115=1),1,"")</f>
        <v/>
      </c>
      <c r="IE115" s="378" t="str">
        <f t="shared" ref="IE115:IE133" si="143">IF(OR(EV115="",EV115="無し"),"",1)</f>
        <v/>
      </c>
      <c r="IF115" s="381" t="str">
        <f t="shared" ref="IF115:IF133" si="144">IF(OR(EX115="",EX115="無し"),"",1)</f>
        <v/>
      </c>
      <c r="IG115" s="381" t="str">
        <f t="shared" ref="IG115:IG133" si="145">IF(OR(EZ115="",EZ115="無し"),"",1)</f>
        <v/>
      </c>
      <c r="IH115" s="388" t="str">
        <f t="shared" ref="IH115:IH133" si="146">IF(OR(FB115="",FB115="無し"),"",1)</f>
        <v/>
      </c>
    </row>
    <row r="116" spans="1:242" ht="23.1" customHeight="1">
      <c r="A116" s="351">
        <f t="shared" si="0"/>
        <v>82</v>
      </c>
      <c r="B116" s="1362"/>
      <c r="C116" s="1363"/>
      <c r="D116" s="1364" t="str">
        <f t="shared" si="115"/>
        <v/>
      </c>
      <c r="E116" s="1365"/>
      <c r="F116" s="1362"/>
      <c r="G116" s="1363"/>
      <c r="H116" s="1362"/>
      <c r="I116" s="1363"/>
      <c r="J116" s="1366"/>
      <c r="K116" s="1367"/>
      <c r="L116" s="1367"/>
      <c r="M116" s="1367"/>
      <c r="N116" s="1367"/>
      <c r="O116" s="1367"/>
      <c r="P116" s="1368" t="str">
        <f t="shared" si="116"/>
        <v/>
      </c>
      <c r="Q116" s="1368"/>
      <c r="R116" s="352"/>
      <c r="S116" s="352"/>
      <c r="T116" s="352"/>
      <c r="U116" s="352"/>
      <c r="V116" s="1369"/>
      <c r="W116" s="1369"/>
      <c r="X116" s="1370"/>
      <c r="Y116" s="375"/>
      <c r="Z116" s="372"/>
      <c r="AA116" s="363" t="s">
        <v>71</v>
      </c>
      <c r="AB116" s="1371"/>
      <c r="AC116" s="1372"/>
      <c r="AD116" s="1372"/>
      <c r="AE116" s="1372"/>
      <c r="AF116" s="1373"/>
      <c r="AG116" s="1371"/>
      <c r="AH116" s="1372"/>
      <c r="AI116" s="1373"/>
      <c r="AJ116" s="363"/>
      <c r="AK116" s="363" t="s">
        <v>71</v>
      </c>
      <c r="AL116" s="363" t="s">
        <v>71</v>
      </c>
      <c r="AM116" s="363" t="s">
        <v>71</v>
      </c>
      <c r="AN116" s="363" t="s">
        <v>71</v>
      </c>
      <c r="AO116" s="1374"/>
      <c r="AP116" s="1374"/>
      <c r="AQ116" s="363"/>
      <c r="AR116" s="1374"/>
      <c r="AS116" s="1374"/>
      <c r="AT116" s="385"/>
      <c r="AU116" s="364"/>
      <c r="AV116" s="363" t="s">
        <v>71</v>
      </c>
      <c r="AW116" s="363"/>
      <c r="AX116" s="480" t="str">
        <f t="shared" si="114"/>
        <v/>
      </c>
      <c r="AY116" s="1375" t="str">
        <f>IF('躯体天井高(住戸別)'!M87="","",'躯体天井高(住戸別)'!M87)</f>
        <v/>
      </c>
      <c r="AZ116" s="1376"/>
      <c r="BA116" s="1377" t="str">
        <f>IF('躯体天井高(住戸別)'!U157="","",'躯体天井高(住戸別)'!U157)</f>
        <v/>
      </c>
      <c r="BB116" s="1378"/>
      <c r="BC116" s="1379"/>
      <c r="BD116" s="1380" t="str">
        <f>IF('躯体天井高(住戸別)'!T157="","",'躯体天井高(住戸別)'!T157)</f>
        <v/>
      </c>
      <c r="BE116" s="1381"/>
      <c r="BF116" s="363"/>
      <c r="BG116" s="480" t="str">
        <f>IF('躯体天井高(住戸別)'!Y87="","",'躯体天井高(住戸別)'!Y87)</f>
        <v/>
      </c>
      <c r="BH116" s="1375" t="str">
        <f>IF('躯体天井高(住戸別)'!AG87="","",'躯体天井高(住戸別)'!AG87)</f>
        <v/>
      </c>
      <c r="BI116" s="1376"/>
      <c r="BJ116" s="1377" t="str">
        <f>IF('躯体天井高(住戸別)'!AO87="","",'躯体天井高(住戸別)'!AO87)</f>
        <v/>
      </c>
      <c r="BK116" s="1378"/>
      <c r="BL116" s="1379"/>
      <c r="BM116" s="1380" t="str">
        <f>IF('躯体天井高(住戸別)'!AN87="","",'躯体天井高(住戸別)'!AN87)</f>
        <v/>
      </c>
      <c r="BN116" s="1381"/>
      <c r="BO116" s="1380" t="str" cm="1">
        <f t="array" ref="BO116">IF(AY116="","",_xlfn.IFS(AND('躯体天井高(住戸別)'!V157="□",'躯体天井高(住戸別)'!W157="□"),"なし",AND('躯体天井高(住戸別)'!W157="■",'躯体天井高(住戸別)'!V157="□"),"柱",AND('躯体天井高(住戸別)'!V157="■",'躯体天井高(住戸別)'!W157="□"),"壁",AND('躯体天井高(住戸別)'!V157="■",'躯体天井高(住戸別)'!W157="■"),"壁柱"))</f>
        <v/>
      </c>
      <c r="BP116" s="1385"/>
      <c r="BQ116" s="1350"/>
      <c r="BR116" s="1351"/>
      <c r="BS116" s="1351"/>
      <c r="BT116" s="1351"/>
      <c r="BU116" s="397"/>
      <c r="BV116" s="398"/>
      <c r="BW116" s="382"/>
      <c r="BX116" s="363"/>
      <c r="BY116" s="1352"/>
      <c r="BZ116" s="1353"/>
      <c r="CA116" s="1352"/>
      <c r="CB116" s="1353"/>
      <c r="CC116" s="382"/>
      <c r="CD116" s="363"/>
      <c r="CE116" s="1354"/>
      <c r="CF116" s="1355"/>
      <c r="CG116" s="1356"/>
      <c r="CH116" s="1361"/>
      <c r="CI116" s="1360"/>
      <c r="CJ116" s="1355"/>
      <c r="CK116" s="1360"/>
      <c r="CL116" s="363" t="s">
        <v>71</v>
      </c>
      <c r="CM116" s="363" t="s">
        <v>71</v>
      </c>
      <c r="CN116" s="363" t="s">
        <v>71</v>
      </c>
      <c r="CO116" s="363"/>
      <c r="CP116" s="363"/>
      <c r="CQ116" s="363" t="s">
        <v>71</v>
      </c>
      <c r="CR116" s="363" t="s">
        <v>71</v>
      </c>
      <c r="CS116" s="1357"/>
      <c r="CT116" s="1358"/>
      <c r="CU116" s="1359"/>
      <c r="CV116" s="363" t="s">
        <v>71</v>
      </c>
      <c r="CW116" s="363" t="s">
        <v>71</v>
      </c>
      <c r="CX116" s="363" t="s">
        <v>71</v>
      </c>
      <c r="CY116" s="363" t="s">
        <v>71</v>
      </c>
      <c r="CZ116" s="363" t="s">
        <v>71</v>
      </c>
      <c r="DA116" s="363" t="s">
        <v>71</v>
      </c>
      <c r="DB116" s="363" t="s">
        <v>71</v>
      </c>
      <c r="DC116" s="363" t="s">
        <v>71</v>
      </c>
      <c r="DD116" s="363" t="s">
        <v>71</v>
      </c>
      <c r="DE116" s="363" t="s">
        <v>71</v>
      </c>
      <c r="DF116" s="363" t="s">
        <v>71</v>
      </c>
      <c r="DG116" s="363" t="s">
        <v>71</v>
      </c>
      <c r="DH116" s="575" t="str">
        <f>IF($B116="","",_xlfn.XLOOKUP($B116,光・視環境!$S$2:$S$113,光・視環境!$Y$2:$Y$113,"",0,1))</f>
        <v/>
      </c>
      <c r="DI116" s="576" t="str">
        <f>IF($B116="","",_xlfn.XLOOKUP($B116,光・視環境!$S$2:$S$113,光・視環境!$T$2:$T$113,"",0,1))</f>
        <v/>
      </c>
      <c r="DJ116" s="576" t="str">
        <f>IF($B116="","",_xlfn.XLOOKUP($B116,光・視環境!$S$2:$S$113,光・視環境!$U$2:$U$113,"",0,1))</f>
        <v/>
      </c>
      <c r="DK116" s="576" t="str">
        <f>IF($B116="","",_xlfn.XLOOKUP($B116,光・視環境!$S$2:$S$113,光・視環境!$V$2:$V$113,"",0,1))</f>
        <v/>
      </c>
      <c r="DL116" s="576" t="str">
        <f>IF($B116="","",_xlfn.XLOOKUP($B116,光・視環境!$S$2:$S$113,光・視環境!$W$2:$W$113,"",0,1))</f>
        <v/>
      </c>
      <c r="DM116" s="577" t="str">
        <f>IF($B116="","",_xlfn.XLOOKUP($B116,光・視環境!$S$2:$S$113,光・視環境!$X$2:$X$113,"",0,1))</f>
        <v/>
      </c>
      <c r="DN116" s="1382"/>
      <c r="DO116" s="1383"/>
      <c r="DP116" s="1383"/>
      <c r="DQ116" s="1384"/>
      <c r="DR116" s="372"/>
      <c r="DS116" s="372"/>
      <c r="DT116" s="372"/>
      <c r="DU116" s="372"/>
      <c r="DV116" s="372"/>
      <c r="DW116" s="372"/>
      <c r="DX116" s="372"/>
      <c r="DY116" s="372"/>
      <c r="DZ116" s="1382"/>
      <c r="EA116" s="1383"/>
      <c r="EB116" s="1383"/>
      <c r="EC116" s="1384"/>
      <c r="ED116" s="372"/>
      <c r="EE116" s="372"/>
      <c r="EF116" s="372"/>
      <c r="EG116" s="372"/>
      <c r="EH116" s="372"/>
      <c r="EI116" s="372"/>
      <c r="EJ116" s="372"/>
      <c r="EK116" s="372"/>
      <c r="EL116" s="372"/>
      <c r="EM116" s="372"/>
      <c r="EN116" s="372"/>
      <c r="EO116" s="372"/>
      <c r="EP116" s="372"/>
      <c r="EQ116" s="375"/>
      <c r="ER116" s="372"/>
      <c r="ES116" s="364" t="s">
        <v>71</v>
      </c>
      <c r="ET116" s="372"/>
      <c r="EU116" s="481" t="str">
        <f t="shared" si="103"/>
        <v/>
      </c>
      <c r="EV116" s="1357"/>
      <c r="EW116" s="1359"/>
      <c r="EX116" s="1357"/>
      <c r="EY116" s="1359"/>
      <c r="EZ116" s="1357"/>
      <c r="FA116" s="1359"/>
      <c r="FB116" s="1357"/>
      <c r="FC116" s="1359"/>
      <c r="FD116" s="364" t="s">
        <v>71</v>
      </c>
      <c r="FE116" s="372"/>
      <c r="FF116" s="481" t="str">
        <f t="shared" si="104"/>
        <v/>
      </c>
      <c r="FG116" s="1357"/>
      <c r="FH116" s="1359"/>
      <c r="FI116" s="1357"/>
      <c r="FJ116" s="1359"/>
      <c r="FK116" s="1357"/>
      <c r="FL116" s="1359"/>
      <c r="FM116" s="1357"/>
      <c r="FN116" s="1359"/>
      <c r="FO116" s="364" t="s">
        <v>71</v>
      </c>
      <c r="FP116" s="372"/>
      <c r="FQ116" s="481" t="str">
        <f t="shared" si="105"/>
        <v/>
      </c>
      <c r="FR116" s="1357"/>
      <c r="FS116" s="1359"/>
      <c r="FT116" s="1357"/>
      <c r="FU116" s="1359"/>
      <c r="FV116" s="1357"/>
      <c r="FW116" s="1359"/>
      <c r="FX116" s="1357"/>
      <c r="FY116" s="1359"/>
      <c r="FZ116" s="364" t="s">
        <v>71</v>
      </c>
      <c r="GA116" s="372"/>
      <c r="GB116" s="481" t="str">
        <f t="shared" si="106"/>
        <v/>
      </c>
      <c r="GC116" s="1357"/>
      <c r="GD116" s="1359"/>
      <c r="GE116" s="1357"/>
      <c r="GF116" s="1359"/>
      <c r="GG116" s="1357"/>
      <c r="GH116" s="1359"/>
      <c r="GI116" s="1357"/>
      <c r="GJ116" s="1359"/>
      <c r="GU116" s="374" t="str">
        <f t="shared" si="109"/>
        <v/>
      </c>
      <c r="GV116" s="386" t="str">
        <f t="shared" si="112"/>
        <v/>
      </c>
      <c r="GW116" s="377" t="str">
        <f t="shared" si="102"/>
        <v/>
      </c>
      <c r="GX116" s="378" t="str">
        <f t="shared" si="113"/>
        <v/>
      </c>
      <c r="GY116" s="379" t="str">
        <f t="shared" si="110"/>
        <v/>
      </c>
      <c r="GZ116" s="380">
        <v>1</v>
      </c>
      <c r="HA116" s="376" t="str">
        <f t="shared" si="111"/>
        <v/>
      </c>
      <c r="HB116" s="380" t="str">
        <f t="shared" si="107"/>
        <v/>
      </c>
      <c r="HC116" s="381" t="str">
        <f t="shared" si="108"/>
        <v/>
      </c>
      <c r="HD116" s="383" t="str">
        <f t="shared" si="117"/>
        <v/>
      </c>
      <c r="HE116" s="381" t="str">
        <f t="shared" si="118"/>
        <v/>
      </c>
      <c r="HF116" s="380" t="str">
        <f t="shared" si="119"/>
        <v/>
      </c>
      <c r="HG116" s="576" t="str">
        <f>IF($B116="","",_xlfn.XLOOKUP($B116,光・視環境!$S$2:$S$113,光・視環境!$Y$2:$Y$113,,0,1))</f>
        <v/>
      </c>
      <c r="HH116" s="362" t="str">
        <f t="shared" si="120"/>
        <v/>
      </c>
      <c r="HI116" s="384" t="str">
        <f t="shared" si="121"/>
        <v/>
      </c>
      <c r="HJ116" s="384" t="str">
        <f t="shared" si="122"/>
        <v/>
      </c>
      <c r="HK116" s="384" t="str">
        <f t="shared" si="123"/>
        <v/>
      </c>
      <c r="HL116" s="384" t="str">
        <f t="shared" si="124"/>
        <v/>
      </c>
      <c r="HM116" s="384" t="str">
        <f t="shared" si="125"/>
        <v/>
      </c>
      <c r="HN116" s="384" t="str">
        <f t="shared" si="126"/>
        <v/>
      </c>
      <c r="HO116" s="384" t="str">
        <f t="shared" si="127"/>
        <v/>
      </c>
      <c r="HP116" s="384" t="str">
        <f t="shared" si="128"/>
        <v/>
      </c>
      <c r="HQ116" s="384" t="str">
        <f t="shared" si="129"/>
        <v/>
      </c>
      <c r="HR116" s="384" t="str">
        <f t="shared" si="130"/>
        <v/>
      </c>
      <c r="HS116" s="384" t="str">
        <f t="shared" si="131"/>
        <v/>
      </c>
      <c r="HT116" s="384" t="str">
        <f t="shared" si="132"/>
        <v/>
      </c>
      <c r="HU116" s="352" t="str">
        <f t="shared" si="133"/>
        <v/>
      </c>
      <c r="HV116" s="384" t="str">
        <f t="shared" si="134"/>
        <v/>
      </c>
      <c r="HW116" s="384" t="str">
        <f t="shared" si="135"/>
        <v/>
      </c>
      <c r="HX116" s="384" t="str">
        <f t="shared" si="136"/>
        <v/>
      </c>
      <c r="HY116" s="384" t="str">
        <f t="shared" si="137"/>
        <v/>
      </c>
      <c r="HZ116" s="352" t="str">
        <f t="shared" si="138"/>
        <v/>
      </c>
      <c r="IA116" s="365" t="str">
        <f t="shared" si="139"/>
        <v/>
      </c>
      <c r="IB116" s="386" t="str">
        <f t="shared" si="140"/>
        <v/>
      </c>
      <c r="IC116" s="380" t="str">
        <f t="shared" si="141"/>
        <v/>
      </c>
      <c r="ID116" s="387" t="str">
        <f t="shared" si="142"/>
        <v/>
      </c>
      <c r="IE116" s="378" t="str">
        <f t="shared" si="143"/>
        <v/>
      </c>
      <c r="IF116" s="381" t="str">
        <f t="shared" si="144"/>
        <v/>
      </c>
      <c r="IG116" s="381" t="str">
        <f t="shared" si="145"/>
        <v/>
      </c>
      <c r="IH116" s="388" t="str">
        <f t="shared" si="146"/>
        <v/>
      </c>
    </row>
    <row r="117" spans="1:242" ht="23.1" customHeight="1">
      <c r="A117" s="351">
        <f t="shared" si="0"/>
        <v>83</v>
      </c>
      <c r="B117" s="1362"/>
      <c r="C117" s="1363"/>
      <c r="D117" s="1364" t="str">
        <f t="shared" si="115"/>
        <v/>
      </c>
      <c r="E117" s="1365"/>
      <c r="F117" s="1362"/>
      <c r="G117" s="1363"/>
      <c r="H117" s="1362"/>
      <c r="I117" s="1363"/>
      <c r="J117" s="1366"/>
      <c r="K117" s="1367"/>
      <c r="L117" s="1367"/>
      <c r="M117" s="1367"/>
      <c r="N117" s="1367"/>
      <c r="O117" s="1367"/>
      <c r="P117" s="1368" t="str">
        <f t="shared" si="116"/>
        <v/>
      </c>
      <c r="Q117" s="1368"/>
      <c r="R117" s="352"/>
      <c r="S117" s="352"/>
      <c r="T117" s="352"/>
      <c r="U117" s="352"/>
      <c r="V117" s="1369"/>
      <c r="W117" s="1369"/>
      <c r="X117" s="1370"/>
      <c r="Y117" s="375"/>
      <c r="Z117" s="372"/>
      <c r="AA117" s="363" t="s">
        <v>71</v>
      </c>
      <c r="AB117" s="1371"/>
      <c r="AC117" s="1372"/>
      <c r="AD117" s="1372"/>
      <c r="AE117" s="1372"/>
      <c r="AF117" s="1373"/>
      <c r="AG117" s="1371"/>
      <c r="AH117" s="1372"/>
      <c r="AI117" s="1373"/>
      <c r="AJ117" s="363"/>
      <c r="AK117" s="363" t="s">
        <v>71</v>
      </c>
      <c r="AL117" s="363" t="s">
        <v>71</v>
      </c>
      <c r="AM117" s="363" t="s">
        <v>71</v>
      </c>
      <c r="AN117" s="363" t="s">
        <v>71</v>
      </c>
      <c r="AO117" s="1374"/>
      <c r="AP117" s="1374"/>
      <c r="AQ117" s="363"/>
      <c r="AR117" s="1374"/>
      <c r="AS117" s="1374"/>
      <c r="AT117" s="385"/>
      <c r="AU117" s="364"/>
      <c r="AV117" s="363" t="s">
        <v>71</v>
      </c>
      <c r="AW117" s="363"/>
      <c r="AX117" s="480" t="str">
        <f t="shared" si="114"/>
        <v/>
      </c>
      <c r="AY117" s="1375" t="str">
        <f>IF('躯体天井高(住戸別)'!M88="","",'躯体天井高(住戸別)'!M88)</f>
        <v/>
      </c>
      <c r="AZ117" s="1376"/>
      <c r="BA117" s="1377" t="str">
        <f>IF('躯体天井高(住戸別)'!U158="","",'躯体天井高(住戸別)'!U158)</f>
        <v/>
      </c>
      <c r="BB117" s="1378"/>
      <c r="BC117" s="1379"/>
      <c r="BD117" s="1380" t="str">
        <f>IF('躯体天井高(住戸別)'!T158="","",'躯体天井高(住戸別)'!T158)</f>
        <v/>
      </c>
      <c r="BE117" s="1381"/>
      <c r="BF117" s="363"/>
      <c r="BG117" s="480" t="str">
        <f>IF('躯体天井高(住戸別)'!Y88="","",'躯体天井高(住戸別)'!Y88)</f>
        <v/>
      </c>
      <c r="BH117" s="1375" t="str">
        <f>IF('躯体天井高(住戸別)'!AG88="","",'躯体天井高(住戸別)'!AG88)</f>
        <v/>
      </c>
      <c r="BI117" s="1376"/>
      <c r="BJ117" s="1377" t="str">
        <f>IF('躯体天井高(住戸別)'!AO88="","",'躯体天井高(住戸別)'!AO88)</f>
        <v/>
      </c>
      <c r="BK117" s="1378"/>
      <c r="BL117" s="1379"/>
      <c r="BM117" s="1380" t="str">
        <f>IF('躯体天井高(住戸別)'!AN88="","",'躯体天井高(住戸別)'!AN88)</f>
        <v/>
      </c>
      <c r="BN117" s="1381"/>
      <c r="BO117" s="1380" t="str" cm="1">
        <f t="array" ref="BO117">IF(AY117="","",_xlfn.IFS(AND('躯体天井高(住戸別)'!V158="□",'躯体天井高(住戸別)'!W158="□"),"なし",AND('躯体天井高(住戸別)'!W158="■",'躯体天井高(住戸別)'!V158="□"),"柱",AND('躯体天井高(住戸別)'!V158="■",'躯体天井高(住戸別)'!W158="□"),"壁",AND('躯体天井高(住戸別)'!V158="■",'躯体天井高(住戸別)'!W158="■"),"壁柱"))</f>
        <v/>
      </c>
      <c r="BP117" s="1385"/>
      <c r="BQ117" s="1350"/>
      <c r="BR117" s="1351"/>
      <c r="BS117" s="1351"/>
      <c r="BT117" s="1351"/>
      <c r="BU117" s="397"/>
      <c r="BV117" s="398"/>
      <c r="BW117" s="382"/>
      <c r="BX117" s="363"/>
      <c r="BY117" s="1352"/>
      <c r="BZ117" s="1353"/>
      <c r="CA117" s="1352"/>
      <c r="CB117" s="1353"/>
      <c r="CC117" s="382"/>
      <c r="CD117" s="363"/>
      <c r="CE117" s="1354"/>
      <c r="CF117" s="1355"/>
      <c r="CG117" s="1356"/>
      <c r="CH117" s="1361"/>
      <c r="CI117" s="1360"/>
      <c r="CJ117" s="1355"/>
      <c r="CK117" s="1360"/>
      <c r="CL117" s="363" t="s">
        <v>71</v>
      </c>
      <c r="CM117" s="363" t="s">
        <v>71</v>
      </c>
      <c r="CN117" s="363" t="s">
        <v>71</v>
      </c>
      <c r="CO117" s="363"/>
      <c r="CP117" s="363"/>
      <c r="CQ117" s="363" t="s">
        <v>71</v>
      </c>
      <c r="CR117" s="363" t="s">
        <v>71</v>
      </c>
      <c r="CS117" s="1357"/>
      <c r="CT117" s="1358"/>
      <c r="CU117" s="1359"/>
      <c r="CV117" s="363" t="s">
        <v>71</v>
      </c>
      <c r="CW117" s="363" t="s">
        <v>71</v>
      </c>
      <c r="CX117" s="363" t="s">
        <v>71</v>
      </c>
      <c r="CY117" s="363" t="s">
        <v>71</v>
      </c>
      <c r="CZ117" s="363" t="s">
        <v>71</v>
      </c>
      <c r="DA117" s="363" t="s">
        <v>71</v>
      </c>
      <c r="DB117" s="363" t="s">
        <v>71</v>
      </c>
      <c r="DC117" s="363" t="s">
        <v>71</v>
      </c>
      <c r="DD117" s="363" t="s">
        <v>71</v>
      </c>
      <c r="DE117" s="363" t="s">
        <v>71</v>
      </c>
      <c r="DF117" s="363" t="s">
        <v>71</v>
      </c>
      <c r="DG117" s="363" t="s">
        <v>71</v>
      </c>
      <c r="DH117" s="575" t="str">
        <f>IF($B117="","",_xlfn.XLOOKUP($B117,光・視環境!$S$2:$S$113,光・視環境!$Y$2:$Y$113,"",0,1))</f>
        <v/>
      </c>
      <c r="DI117" s="576" t="str">
        <f>IF($B117="","",_xlfn.XLOOKUP($B117,光・視環境!$S$2:$S$113,光・視環境!$T$2:$T$113,"",0,1))</f>
        <v/>
      </c>
      <c r="DJ117" s="576" t="str">
        <f>IF($B117="","",_xlfn.XLOOKUP($B117,光・視環境!$S$2:$S$113,光・視環境!$U$2:$U$113,"",0,1))</f>
        <v/>
      </c>
      <c r="DK117" s="576" t="str">
        <f>IF($B117="","",_xlfn.XLOOKUP($B117,光・視環境!$S$2:$S$113,光・視環境!$V$2:$V$113,"",0,1))</f>
        <v/>
      </c>
      <c r="DL117" s="576" t="str">
        <f>IF($B117="","",_xlfn.XLOOKUP($B117,光・視環境!$S$2:$S$113,光・視環境!$W$2:$W$113,"",0,1))</f>
        <v/>
      </c>
      <c r="DM117" s="577" t="str">
        <f>IF($B117="","",_xlfn.XLOOKUP($B117,光・視環境!$S$2:$S$113,光・視環境!$X$2:$X$113,"",0,1))</f>
        <v/>
      </c>
      <c r="DN117" s="1382"/>
      <c r="DO117" s="1383"/>
      <c r="DP117" s="1383"/>
      <c r="DQ117" s="1384"/>
      <c r="DR117" s="372"/>
      <c r="DS117" s="372"/>
      <c r="DT117" s="372"/>
      <c r="DU117" s="372"/>
      <c r="DV117" s="372"/>
      <c r="DW117" s="372"/>
      <c r="DX117" s="372"/>
      <c r="DY117" s="372"/>
      <c r="DZ117" s="1382"/>
      <c r="EA117" s="1383"/>
      <c r="EB117" s="1383"/>
      <c r="EC117" s="1384"/>
      <c r="ED117" s="372"/>
      <c r="EE117" s="372"/>
      <c r="EF117" s="372"/>
      <c r="EG117" s="372"/>
      <c r="EH117" s="372"/>
      <c r="EI117" s="372"/>
      <c r="EJ117" s="372"/>
      <c r="EK117" s="372"/>
      <c r="EL117" s="372"/>
      <c r="EM117" s="372"/>
      <c r="EN117" s="372"/>
      <c r="EO117" s="372"/>
      <c r="EP117" s="372"/>
      <c r="EQ117" s="375"/>
      <c r="ER117" s="372"/>
      <c r="ES117" s="364" t="s">
        <v>71</v>
      </c>
      <c r="ET117" s="372"/>
      <c r="EU117" s="481" t="str">
        <f t="shared" si="103"/>
        <v/>
      </c>
      <c r="EV117" s="1357"/>
      <c r="EW117" s="1359"/>
      <c r="EX117" s="1357"/>
      <c r="EY117" s="1359"/>
      <c r="EZ117" s="1357"/>
      <c r="FA117" s="1359"/>
      <c r="FB117" s="1357"/>
      <c r="FC117" s="1359"/>
      <c r="FD117" s="364" t="s">
        <v>71</v>
      </c>
      <c r="FE117" s="372"/>
      <c r="FF117" s="481" t="str">
        <f t="shared" si="104"/>
        <v/>
      </c>
      <c r="FG117" s="1357"/>
      <c r="FH117" s="1359"/>
      <c r="FI117" s="1357"/>
      <c r="FJ117" s="1359"/>
      <c r="FK117" s="1357"/>
      <c r="FL117" s="1359"/>
      <c r="FM117" s="1357"/>
      <c r="FN117" s="1359"/>
      <c r="FO117" s="364" t="s">
        <v>71</v>
      </c>
      <c r="FP117" s="372"/>
      <c r="FQ117" s="481" t="str">
        <f t="shared" si="105"/>
        <v/>
      </c>
      <c r="FR117" s="1357"/>
      <c r="FS117" s="1359"/>
      <c r="FT117" s="1357"/>
      <c r="FU117" s="1359"/>
      <c r="FV117" s="1357"/>
      <c r="FW117" s="1359"/>
      <c r="FX117" s="1357"/>
      <c r="FY117" s="1359"/>
      <c r="FZ117" s="364" t="s">
        <v>71</v>
      </c>
      <c r="GA117" s="372"/>
      <c r="GB117" s="481" t="str">
        <f t="shared" si="106"/>
        <v/>
      </c>
      <c r="GC117" s="1357"/>
      <c r="GD117" s="1359"/>
      <c r="GE117" s="1357"/>
      <c r="GF117" s="1359"/>
      <c r="GG117" s="1357"/>
      <c r="GH117" s="1359"/>
      <c r="GI117" s="1357"/>
      <c r="GJ117" s="1359"/>
      <c r="GU117" s="374" t="str">
        <f t="shared" si="109"/>
        <v/>
      </c>
      <c r="GV117" s="386" t="str">
        <f t="shared" si="112"/>
        <v/>
      </c>
      <c r="GW117" s="377" t="str">
        <f t="shared" si="102"/>
        <v/>
      </c>
      <c r="GX117" s="378" t="str">
        <f t="shared" si="113"/>
        <v/>
      </c>
      <c r="GY117" s="379" t="str">
        <f t="shared" si="110"/>
        <v/>
      </c>
      <c r="GZ117" s="380">
        <v>1</v>
      </c>
      <c r="HA117" s="376" t="str">
        <f t="shared" si="111"/>
        <v/>
      </c>
      <c r="HB117" s="380" t="str">
        <f t="shared" si="107"/>
        <v/>
      </c>
      <c r="HC117" s="381" t="str">
        <f t="shared" si="108"/>
        <v/>
      </c>
      <c r="HD117" s="383" t="str">
        <f t="shared" si="117"/>
        <v/>
      </c>
      <c r="HE117" s="381" t="str">
        <f t="shared" si="118"/>
        <v/>
      </c>
      <c r="HF117" s="380" t="str">
        <f t="shared" si="119"/>
        <v/>
      </c>
      <c r="HG117" s="576" t="str">
        <f>IF($B117="","",_xlfn.XLOOKUP($B117,光・視環境!$S$2:$S$113,光・視環境!$Y$2:$Y$113,,0,1))</f>
        <v/>
      </c>
      <c r="HH117" s="362" t="str">
        <f t="shared" si="120"/>
        <v/>
      </c>
      <c r="HI117" s="384" t="str">
        <f t="shared" si="121"/>
        <v/>
      </c>
      <c r="HJ117" s="384" t="str">
        <f t="shared" si="122"/>
        <v/>
      </c>
      <c r="HK117" s="384" t="str">
        <f t="shared" si="123"/>
        <v/>
      </c>
      <c r="HL117" s="384" t="str">
        <f t="shared" si="124"/>
        <v/>
      </c>
      <c r="HM117" s="384" t="str">
        <f t="shared" si="125"/>
        <v/>
      </c>
      <c r="HN117" s="384" t="str">
        <f t="shared" si="126"/>
        <v/>
      </c>
      <c r="HO117" s="384" t="str">
        <f t="shared" si="127"/>
        <v/>
      </c>
      <c r="HP117" s="384" t="str">
        <f t="shared" si="128"/>
        <v/>
      </c>
      <c r="HQ117" s="384" t="str">
        <f t="shared" si="129"/>
        <v/>
      </c>
      <c r="HR117" s="384" t="str">
        <f t="shared" si="130"/>
        <v/>
      </c>
      <c r="HS117" s="384" t="str">
        <f t="shared" si="131"/>
        <v/>
      </c>
      <c r="HT117" s="384" t="str">
        <f t="shared" si="132"/>
        <v/>
      </c>
      <c r="HU117" s="352" t="str">
        <f t="shared" si="133"/>
        <v/>
      </c>
      <c r="HV117" s="384" t="str">
        <f t="shared" si="134"/>
        <v/>
      </c>
      <c r="HW117" s="384" t="str">
        <f t="shared" si="135"/>
        <v/>
      </c>
      <c r="HX117" s="384" t="str">
        <f t="shared" si="136"/>
        <v/>
      </c>
      <c r="HY117" s="384" t="str">
        <f t="shared" si="137"/>
        <v/>
      </c>
      <c r="HZ117" s="352" t="str">
        <f t="shared" si="138"/>
        <v/>
      </c>
      <c r="IA117" s="365" t="str">
        <f t="shared" si="139"/>
        <v/>
      </c>
      <c r="IB117" s="386" t="str">
        <f t="shared" si="140"/>
        <v/>
      </c>
      <c r="IC117" s="380" t="str">
        <f t="shared" si="141"/>
        <v/>
      </c>
      <c r="ID117" s="387" t="str">
        <f t="shared" si="142"/>
        <v/>
      </c>
      <c r="IE117" s="378" t="str">
        <f t="shared" si="143"/>
        <v/>
      </c>
      <c r="IF117" s="381" t="str">
        <f t="shared" si="144"/>
        <v/>
      </c>
      <c r="IG117" s="381" t="str">
        <f t="shared" si="145"/>
        <v/>
      </c>
      <c r="IH117" s="388" t="str">
        <f t="shared" si="146"/>
        <v/>
      </c>
    </row>
    <row r="118" spans="1:242" ht="23.1" customHeight="1">
      <c r="A118" s="351">
        <f t="shared" si="0"/>
        <v>84</v>
      </c>
      <c r="B118" s="1362"/>
      <c r="C118" s="1363"/>
      <c r="D118" s="1364" t="str">
        <f t="shared" si="115"/>
        <v/>
      </c>
      <c r="E118" s="1365"/>
      <c r="F118" s="1362"/>
      <c r="G118" s="1363"/>
      <c r="H118" s="1362"/>
      <c r="I118" s="1363"/>
      <c r="J118" s="1366"/>
      <c r="K118" s="1367"/>
      <c r="L118" s="1367"/>
      <c r="M118" s="1367"/>
      <c r="N118" s="1367"/>
      <c r="O118" s="1367"/>
      <c r="P118" s="1368" t="str">
        <f t="shared" si="116"/>
        <v/>
      </c>
      <c r="Q118" s="1368"/>
      <c r="R118" s="352"/>
      <c r="S118" s="352"/>
      <c r="T118" s="352"/>
      <c r="U118" s="352"/>
      <c r="V118" s="1369"/>
      <c r="W118" s="1369"/>
      <c r="X118" s="1370"/>
      <c r="Y118" s="375"/>
      <c r="Z118" s="372"/>
      <c r="AA118" s="363" t="s">
        <v>71</v>
      </c>
      <c r="AB118" s="1371"/>
      <c r="AC118" s="1372"/>
      <c r="AD118" s="1372"/>
      <c r="AE118" s="1372"/>
      <c r="AF118" s="1373"/>
      <c r="AG118" s="1371"/>
      <c r="AH118" s="1372"/>
      <c r="AI118" s="1373"/>
      <c r="AJ118" s="363"/>
      <c r="AK118" s="363" t="s">
        <v>71</v>
      </c>
      <c r="AL118" s="363" t="s">
        <v>71</v>
      </c>
      <c r="AM118" s="363" t="s">
        <v>71</v>
      </c>
      <c r="AN118" s="363" t="s">
        <v>71</v>
      </c>
      <c r="AO118" s="1374"/>
      <c r="AP118" s="1374"/>
      <c r="AQ118" s="363"/>
      <c r="AR118" s="1374"/>
      <c r="AS118" s="1374"/>
      <c r="AT118" s="385"/>
      <c r="AU118" s="364"/>
      <c r="AV118" s="363" t="s">
        <v>71</v>
      </c>
      <c r="AW118" s="363"/>
      <c r="AX118" s="480" t="str">
        <f t="shared" si="114"/>
        <v/>
      </c>
      <c r="AY118" s="1375" t="str">
        <f>IF('躯体天井高(住戸別)'!M89="","",'躯体天井高(住戸別)'!M89)</f>
        <v/>
      </c>
      <c r="AZ118" s="1376"/>
      <c r="BA118" s="1377" t="str">
        <f>IF('躯体天井高(住戸別)'!U159="","",'躯体天井高(住戸別)'!U159)</f>
        <v/>
      </c>
      <c r="BB118" s="1378"/>
      <c r="BC118" s="1379"/>
      <c r="BD118" s="1380" t="str">
        <f>IF('躯体天井高(住戸別)'!T159="","",'躯体天井高(住戸別)'!T159)</f>
        <v/>
      </c>
      <c r="BE118" s="1381"/>
      <c r="BF118" s="363"/>
      <c r="BG118" s="480" t="str">
        <f>IF('躯体天井高(住戸別)'!Y89="","",'躯体天井高(住戸別)'!Y89)</f>
        <v/>
      </c>
      <c r="BH118" s="1375" t="str">
        <f>IF('躯体天井高(住戸別)'!AG89="","",'躯体天井高(住戸別)'!AG89)</f>
        <v/>
      </c>
      <c r="BI118" s="1376"/>
      <c r="BJ118" s="1377" t="str">
        <f>IF('躯体天井高(住戸別)'!AO89="","",'躯体天井高(住戸別)'!AO89)</f>
        <v/>
      </c>
      <c r="BK118" s="1378"/>
      <c r="BL118" s="1379"/>
      <c r="BM118" s="1380" t="str">
        <f>IF('躯体天井高(住戸別)'!AN89="","",'躯体天井高(住戸別)'!AN89)</f>
        <v/>
      </c>
      <c r="BN118" s="1381"/>
      <c r="BO118" s="1380" t="str" cm="1">
        <f t="array" ref="BO118">IF(AY118="","",_xlfn.IFS(AND('躯体天井高(住戸別)'!V159="□",'躯体天井高(住戸別)'!W159="□"),"なし",AND('躯体天井高(住戸別)'!W159="■",'躯体天井高(住戸別)'!V159="□"),"柱",AND('躯体天井高(住戸別)'!V159="■",'躯体天井高(住戸別)'!W159="□"),"壁",AND('躯体天井高(住戸別)'!V159="■",'躯体天井高(住戸別)'!W159="■"),"壁柱"))</f>
        <v/>
      </c>
      <c r="BP118" s="1385"/>
      <c r="BQ118" s="1350"/>
      <c r="BR118" s="1351"/>
      <c r="BS118" s="1351"/>
      <c r="BT118" s="1351"/>
      <c r="BU118" s="397"/>
      <c r="BV118" s="398"/>
      <c r="BW118" s="382"/>
      <c r="BX118" s="363"/>
      <c r="BY118" s="1352"/>
      <c r="BZ118" s="1353"/>
      <c r="CA118" s="1352"/>
      <c r="CB118" s="1353"/>
      <c r="CC118" s="382"/>
      <c r="CD118" s="363"/>
      <c r="CE118" s="1354"/>
      <c r="CF118" s="1355"/>
      <c r="CG118" s="1356"/>
      <c r="CH118" s="1361"/>
      <c r="CI118" s="1360"/>
      <c r="CJ118" s="1355"/>
      <c r="CK118" s="1360"/>
      <c r="CL118" s="363" t="s">
        <v>71</v>
      </c>
      <c r="CM118" s="363" t="s">
        <v>71</v>
      </c>
      <c r="CN118" s="363" t="s">
        <v>71</v>
      </c>
      <c r="CO118" s="363"/>
      <c r="CP118" s="363"/>
      <c r="CQ118" s="363" t="s">
        <v>71</v>
      </c>
      <c r="CR118" s="363" t="s">
        <v>71</v>
      </c>
      <c r="CS118" s="1357"/>
      <c r="CT118" s="1358"/>
      <c r="CU118" s="1359"/>
      <c r="CV118" s="363" t="s">
        <v>71</v>
      </c>
      <c r="CW118" s="363" t="s">
        <v>71</v>
      </c>
      <c r="CX118" s="363" t="s">
        <v>71</v>
      </c>
      <c r="CY118" s="363" t="s">
        <v>71</v>
      </c>
      <c r="CZ118" s="363" t="s">
        <v>71</v>
      </c>
      <c r="DA118" s="363" t="s">
        <v>71</v>
      </c>
      <c r="DB118" s="363" t="s">
        <v>71</v>
      </c>
      <c r="DC118" s="363" t="s">
        <v>71</v>
      </c>
      <c r="DD118" s="363" t="s">
        <v>71</v>
      </c>
      <c r="DE118" s="363" t="s">
        <v>71</v>
      </c>
      <c r="DF118" s="363" t="s">
        <v>71</v>
      </c>
      <c r="DG118" s="363" t="s">
        <v>71</v>
      </c>
      <c r="DH118" s="575" t="str">
        <f>IF($B118="","",_xlfn.XLOOKUP($B118,光・視環境!$S$2:$S$113,光・視環境!$Y$2:$Y$113,"",0,1))</f>
        <v/>
      </c>
      <c r="DI118" s="576" t="str">
        <f>IF($B118="","",_xlfn.XLOOKUP($B118,光・視環境!$S$2:$S$113,光・視環境!$T$2:$T$113,"",0,1))</f>
        <v/>
      </c>
      <c r="DJ118" s="576" t="str">
        <f>IF($B118="","",_xlfn.XLOOKUP($B118,光・視環境!$S$2:$S$113,光・視環境!$U$2:$U$113,"",0,1))</f>
        <v/>
      </c>
      <c r="DK118" s="576" t="str">
        <f>IF($B118="","",_xlfn.XLOOKUP($B118,光・視環境!$S$2:$S$113,光・視環境!$V$2:$V$113,"",0,1))</f>
        <v/>
      </c>
      <c r="DL118" s="576" t="str">
        <f>IF($B118="","",_xlfn.XLOOKUP($B118,光・視環境!$S$2:$S$113,光・視環境!$W$2:$W$113,"",0,1))</f>
        <v/>
      </c>
      <c r="DM118" s="577" t="str">
        <f>IF($B118="","",_xlfn.XLOOKUP($B118,光・視環境!$S$2:$S$113,光・視環境!$X$2:$X$113,"",0,1))</f>
        <v/>
      </c>
      <c r="DN118" s="1382"/>
      <c r="DO118" s="1383"/>
      <c r="DP118" s="1383"/>
      <c r="DQ118" s="1384"/>
      <c r="DR118" s="372"/>
      <c r="DS118" s="372"/>
      <c r="DT118" s="372"/>
      <c r="DU118" s="372"/>
      <c r="DV118" s="372"/>
      <c r="DW118" s="372"/>
      <c r="DX118" s="372"/>
      <c r="DY118" s="372"/>
      <c r="DZ118" s="1382"/>
      <c r="EA118" s="1383"/>
      <c r="EB118" s="1383"/>
      <c r="EC118" s="1384"/>
      <c r="ED118" s="372"/>
      <c r="EE118" s="372"/>
      <c r="EF118" s="372"/>
      <c r="EG118" s="372"/>
      <c r="EH118" s="372"/>
      <c r="EI118" s="372"/>
      <c r="EJ118" s="372"/>
      <c r="EK118" s="372"/>
      <c r="EL118" s="372"/>
      <c r="EM118" s="372"/>
      <c r="EN118" s="372"/>
      <c r="EO118" s="372"/>
      <c r="EP118" s="372"/>
      <c r="EQ118" s="375"/>
      <c r="ER118" s="372"/>
      <c r="ES118" s="364" t="s">
        <v>71</v>
      </c>
      <c r="ET118" s="372"/>
      <c r="EU118" s="481" t="str">
        <f t="shared" si="103"/>
        <v/>
      </c>
      <c r="EV118" s="1357"/>
      <c r="EW118" s="1359"/>
      <c r="EX118" s="1357"/>
      <c r="EY118" s="1359"/>
      <c r="EZ118" s="1357"/>
      <c r="FA118" s="1359"/>
      <c r="FB118" s="1357"/>
      <c r="FC118" s="1359"/>
      <c r="FD118" s="364" t="s">
        <v>71</v>
      </c>
      <c r="FE118" s="372"/>
      <c r="FF118" s="481" t="str">
        <f t="shared" si="104"/>
        <v/>
      </c>
      <c r="FG118" s="1357"/>
      <c r="FH118" s="1359"/>
      <c r="FI118" s="1357"/>
      <c r="FJ118" s="1359"/>
      <c r="FK118" s="1357"/>
      <c r="FL118" s="1359"/>
      <c r="FM118" s="1357"/>
      <c r="FN118" s="1359"/>
      <c r="FO118" s="364" t="s">
        <v>71</v>
      </c>
      <c r="FP118" s="372"/>
      <c r="FQ118" s="481" t="str">
        <f t="shared" si="105"/>
        <v/>
      </c>
      <c r="FR118" s="1357"/>
      <c r="FS118" s="1359"/>
      <c r="FT118" s="1357"/>
      <c r="FU118" s="1359"/>
      <c r="FV118" s="1357"/>
      <c r="FW118" s="1359"/>
      <c r="FX118" s="1357"/>
      <c r="FY118" s="1359"/>
      <c r="FZ118" s="364" t="s">
        <v>71</v>
      </c>
      <c r="GA118" s="372"/>
      <c r="GB118" s="481" t="str">
        <f t="shared" si="106"/>
        <v/>
      </c>
      <c r="GC118" s="1357"/>
      <c r="GD118" s="1359"/>
      <c r="GE118" s="1357"/>
      <c r="GF118" s="1359"/>
      <c r="GG118" s="1357"/>
      <c r="GH118" s="1359"/>
      <c r="GI118" s="1357"/>
      <c r="GJ118" s="1359"/>
      <c r="GU118" s="374" t="str">
        <f t="shared" si="109"/>
        <v/>
      </c>
      <c r="GV118" s="386" t="str">
        <f t="shared" si="112"/>
        <v/>
      </c>
      <c r="GW118" s="377" t="str">
        <f t="shared" si="102"/>
        <v/>
      </c>
      <c r="GX118" s="378" t="str">
        <f t="shared" si="113"/>
        <v/>
      </c>
      <c r="GY118" s="379" t="str">
        <f t="shared" si="110"/>
        <v/>
      </c>
      <c r="GZ118" s="380">
        <v>1</v>
      </c>
      <c r="HA118" s="376" t="str">
        <f t="shared" si="111"/>
        <v/>
      </c>
      <c r="HB118" s="380" t="str">
        <f t="shared" si="107"/>
        <v/>
      </c>
      <c r="HC118" s="381" t="str">
        <f t="shared" si="108"/>
        <v/>
      </c>
      <c r="HD118" s="383" t="str">
        <f t="shared" si="117"/>
        <v/>
      </c>
      <c r="HE118" s="381" t="str">
        <f t="shared" si="118"/>
        <v/>
      </c>
      <c r="HF118" s="380" t="str">
        <f t="shared" si="119"/>
        <v/>
      </c>
      <c r="HG118" s="576" t="str">
        <f>IF($B118="","",_xlfn.XLOOKUP($B118,光・視環境!$S$2:$S$113,光・視環境!$Y$2:$Y$113,,0,1))</f>
        <v/>
      </c>
      <c r="HH118" s="362" t="str">
        <f t="shared" si="120"/>
        <v/>
      </c>
      <c r="HI118" s="384" t="str">
        <f t="shared" si="121"/>
        <v/>
      </c>
      <c r="HJ118" s="384" t="str">
        <f t="shared" si="122"/>
        <v/>
      </c>
      <c r="HK118" s="384" t="str">
        <f t="shared" si="123"/>
        <v/>
      </c>
      <c r="HL118" s="384" t="str">
        <f t="shared" si="124"/>
        <v/>
      </c>
      <c r="HM118" s="384" t="str">
        <f t="shared" si="125"/>
        <v/>
      </c>
      <c r="HN118" s="384" t="str">
        <f t="shared" si="126"/>
        <v/>
      </c>
      <c r="HO118" s="384" t="str">
        <f t="shared" si="127"/>
        <v/>
      </c>
      <c r="HP118" s="384" t="str">
        <f t="shared" si="128"/>
        <v/>
      </c>
      <c r="HQ118" s="384" t="str">
        <f t="shared" si="129"/>
        <v/>
      </c>
      <c r="HR118" s="384" t="str">
        <f t="shared" si="130"/>
        <v/>
      </c>
      <c r="HS118" s="384" t="str">
        <f t="shared" si="131"/>
        <v/>
      </c>
      <c r="HT118" s="384" t="str">
        <f t="shared" si="132"/>
        <v/>
      </c>
      <c r="HU118" s="352" t="str">
        <f t="shared" si="133"/>
        <v/>
      </c>
      <c r="HV118" s="384" t="str">
        <f t="shared" si="134"/>
        <v/>
      </c>
      <c r="HW118" s="384" t="str">
        <f t="shared" si="135"/>
        <v/>
      </c>
      <c r="HX118" s="384" t="str">
        <f t="shared" si="136"/>
        <v/>
      </c>
      <c r="HY118" s="384" t="str">
        <f t="shared" si="137"/>
        <v/>
      </c>
      <c r="HZ118" s="352" t="str">
        <f t="shared" si="138"/>
        <v/>
      </c>
      <c r="IA118" s="365" t="str">
        <f t="shared" si="139"/>
        <v/>
      </c>
      <c r="IB118" s="386" t="str">
        <f t="shared" si="140"/>
        <v/>
      </c>
      <c r="IC118" s="380" t="str">
        <f t="shared" si="141"/>
        <v/>
      </c>
      <c r="ID118" s="387" t="str">
        <f t="shared" si="142"/>
        <v/>
      </c>
      <c r="IE118" s="378" t="str">
        <f t="shared" si="143"/>
        <v/>
      </c>
      <c r="IF118" s="381" t="str">
        <f t="shared" si="144"/>
        <v/>
      </c>
      <c r="IG118" s="381" t="str">
        <f t="shared" si="145"/>
        <v/>
      </c>
      <c r="IH118" s="388" t="str">
        <f t="shared" si="146"/>
        <v/>
      </c>
    </row>
    <row r="119" spans="1:242" ht="23.1" customHeight="1">
      <c r="A119" s="351">
        <f t="shared" si="0"/>
        <v>85</v>
      </c>
      <c r="B119" s="1362"/>
      <c r="C119" s="1363"/>
      <c r="D119" s="1364" t="str">
        <f t="shared" si="115"/>
        <v/>
      </c>
      <c r="E119" s="1365"/>
      <c r="F119" s="1362"/>
      <c r="G119" s="1363"/>
      <c r="H119" s="1362"/>
      <c r="I119" s="1363"/>
      <c r="J119" s="1366"/>
      <c r="K119" s="1367"/>
      <c r="L119" s="1367"/>
      <c r="M119" s="1367"/>
      <c r="N119" s="1367"/>
      <c r="O119" s="1367"/>
      <c r="P119" s="1368" t="str">
        <f t="shared" si="116"/>
        <v/>
      </c>
      <c r="Q119" s="1368"/>
      <c r="R119" s="352"/>
      <c r="S119" s="352"/>
      <c r="T119" s="352"/>
      <c r="U119" s="352"/>
      <c r="V119" s="1369"/>
      <c r="W119" s="1369"/>
      <c r="X119" s="1370"/>
      <c r="Y119" s="375"/>
      <c r="Z119" s="372"/>
      <c r="AA119" s="363" t="s">
        <v>71</v>
      </c>
      <c r="AB119" s="1371"/>
      <c r="AC119" s="1372"/>
      <c r="AD119" s="1372"/>
      <c r="AE119" s="1372"/>
      <c r="AF119" s="1373"/>
      <c r="AG119" s="1371"/>
      <c r="AH119" s="1372"/>
      <c r="AI119" s="1373"/>
      <c r="AJ119" s="363"/>
      <c r="AK119" s="363" t="s">
        <v>71</v>
      </c>
      <c r="AL119" s="363" t="s">
        <v>71</v>
      </c>
      <c r="AM119" s="363" t="s">
        <v>71</v>
      </c>
      <c r="AN119" s="363" t="s">
        <v>71</v>
      </c>
      <c r="AO119" s="1374"/>
      <c r="AP119" s="1374"/>
      <c r="AQ119" s="363"/>
      <c r="AR119" s="1374"/>
      <c r="AS119" s="1374"/>
      <c r="AT119" s="385"/>
      <c r="AU119" s="364"/>
      <c r="AV119" s="363" t="s">
        <v>71</v>
      </c>
      <c r="AW119" s="363"/>
      <c r="AX119" s="480" t="str">
        <f t="shared" si="114"/>
        <v/>
      </c>
      <c r="AY119" s="1375" t="str">
        <f>IF('躯体天井高(住戸別)'!M90="","",'躯体天井高(住戸別)'!M90)</f>
        <v/>
      </c>
      <c r="AZ119" s="1376"/>
      <c r="BA119" s="1377" t="str">
        <f>IF('躯体天井高(住戸別)'!U160="","",'躯体天井高(住戸別)'!U160)</f>
        <v/>
      </c>
      <c r="BB119" s="1378"/>
      <c r="BC119" s="1379"/>
      <c r="BD119" s="1380" t="str">
        <f>IF('躯体天井高(住戸別)'!T160="","",'躯体天井高(住戸別)'!T160)</f>
        <v/>
      </c>
      <c r="BE119" s="1381"/>
      <c r="BF119" s="363"/>
      <c r="BG119" s="480" t="str">
        <f>IF('躯体天井高(住戸別)'!Y90="","",'躯体天井高(住戸別)'!Y90)</f>
        <v/>
      </c>
      <c r="BH119" s="1375" t="str">
        <f>IF('躯体天井高(住戸別)'!AG90="","",'躯体天井高(住戸別)'!AG90)</f>
        <v/>
      </c>
      <c r="BI119" s="1376"/>
      <c r="BJ119" s="1377" t="str">
        <f>IF('躯体天井高(住戸別)'!AO90="","",'躯体天井高(住戸別)'!AO90)</f>
        <v/>
      </c>
      <c r="BK119" s="1378"/>
      <c r="BL119" s="1379"/>
      <c r="BM119" s="1380" t="str">
        <f>IF('躯体天井高(住戸別)'!AN90="","",'躯体天井高(住戸別)'!AN90)</f>
        <v/>
      </c>
      <c r="BN119" s="1381"/>
      <c r="BO119" s="1380" t="str" cm="1">
        <f t="array" ref="BO119">IF(AY119="","",_xlfn.IFS(AND('躯体天井高(住戸別)'!V160="□",'躯体天井高(住戸別)'!W160="□"),"なし",AND('躯体天井高(住戸別)'!W160="■",'躯体天井高(住戸別)'!V160="□"),"柱",AND('躯体天井高(住戸別)'!V160="■",'躯体天井高(住戸別)'!W160="□"),"壁",AND('躯体天井高(住戸別)'!V160="■",'躯体天井高(住戸別)'!W160="■"),"壁柱"))</f>
        <v/>
      </c>
      <c r="BP119" s="1385"/>
      <c r="BQ119" s="1350"/>
      <c r="BR119" s="1351"/>
      <c r="BS119" s="1351"/>
      <c r="BT119" s="1351"/>
      <c r="BU119" s="397"/>
      <c r="BV119" s="398"/>
      <c r="BW119" s="382"/>
      <c r="BX119" s="363"/>
      <c r="BY119" s="1352"/>
      <c r="BZ119" s="1353"/>
      <c r="CA119" s="1352"/>
      <c r="CB119" s="1353"/>
      <c r="CC119" s="382"/>
      <c r="CD119" s="363"/>
      <c r="CE119" s="1354"/>
      <c r="CF119" s="1355"/>
      <c r="CG119" s="1356"/>
      <c r="CH119" s="1361"/>
      <c r="CI119" s="1360"/>
      <c r="CJ119" s="1355"/>
      <c r="CK119" s="1360"/>
      <c r="CL119" s="363" t="s">
        <v>71</v>
      </c>
      <c r="CM119" s="363" t="s">
        <v>71</v>
      </c>
      <c r="CN119" s="363" t="s">
        <v>71</v>
      </c>
      <c r="CO119" s="363"/>
      <c r="CP119" s="363"/>
      <c r="CQ119" s="363" t="s">
        <v>71</v>
      </c>
      <c r="CR119" s="363" t="s">
        <v>71</v>
      </c>
      <c r="CS119" s="1357"/>
      <c r="CT119" s="1358"/>
      <c r="CU119" s="1359"/>
      <c r="CV119" s="363" t="s">
        <v>71</v>
      </c>
      <c r="CW119" s="363" t="s">
        <v>71</v>
      </c>
      <c r="CX119" s="363" t="s">
        <v>71</v>
      </c>
      <c r="CY119" s="363" t="s">
        <v>71</v>
      </c>
      <c r="CZ119" s="363" t="s">
        <v>71</v>
      </c>
      <c r="DA119" s="363" t="s">
        <v>71</v>
      </c>
      <c r="DB119" s="363" t="s">
        <v>71</v>
      </c>
      <c r="DC119" s="363" t="s">
        <v>71</v>
      </c>
      <c r="DD119" s="363" t="s">
        <v>71</v>
      </c>
      <c r="DE119" s="363" t="s">
        <v>71</v>
      </c>
      <c r="DF119" s="363" t="s">
        <v>71</v>
      </c>
      <c r="DG119" s="363" t="s">
        <v>71</v>
      </c>
      <c r="DH119" s="575" t="str">
        <f>IF($B119="","",_xlfn.XLOOKUP($B119,光・視環境!$S$2:$S$113,光・視環境!$Y$2:$Y$113,"",0,1))</f>
        <v/>
      </c>
      <c r="DI119" s="576" t="str">
        <f>IF($B119="","",_xlfn.XLOOKUP($B119,光・視環境!$S$2:$S$113,光・視環境!$T$2:$T$113,"",0,1))</f>
        <v/>
      </c>
      <c r="DJ119" s="576" t="str">
        <f>IF($B119="","",_xlfn.XLOOKUP($B119,光・視環境!$S$2:$S$113,光・視環境!$U$2:$U$113,"",0,1))</f>
        <v/>
      </c>
      <c r="DK119" s="576" t="str">
        <f>IF($B119="","",_xlfn.XLOOKUP($B119,光・視環境!$S$2:$S$113,光・視環境!$V$2:$V$113,"",0,1))</f>
        <v/>
      </c>
      <c r="DL119" s="576" t="str">
        <f>IF($B119="","",_xlfn.XLOOKUP($B119,光・視環境!$S$2:$S$113,光・視環境!$W$2:$W$113,"",0,1))</f>
        <v/>
      </c>
      <c r="DM119" s="577" t="str">
        <f>IF($B119="","",_xlfn.XLOOKUP($B119,光・視環境!$S$2:$S$113,光・視環境!$X$2:$X$113,"",0,1))</f>
        <v/>
      </c>
      <c r="DN119" s="1382"/>
      <c r="DO119" s="1383"/>
      <c r="DP119" s="1383"/>
      <c r="DQ119" s="1384"/>
      <c r="DR119" s="372"/>
      <c r="DS119" s="372"/>
      <c r="DT119" s="372"/>
      <c r="DU119" s="372"/>
      <c r="DV119" s="372"/>
      <c r="DW119" s="372"/>
      <c r="DX119" s="372"/>
      <c r="DY119" s="372"/>
      <c r="DZ119" s="1382"/>
      <c r="EA119" s="1383"/>
      <c r="EB119" s="1383"/>
      <c r="EC119" s="1384"/>
      <c r="ED119" s="372"/>
      <c r="EE119" s="372"/>
      <c r="EF119" s="372"/>
      <c r="EG119" s="372"/>
      <c r="EH119" s="372"/>
      <c r="EI119" s="372"/>
      <c r="EJ119" s="372"/>
      <c r="EK119" s="372"/>
      <c r="EL119" s="372"/>
      <c r="EM119" s="372"/>
      <c r="EN119" s="372"/>
      <c r="EO119" s="372"/>
      <c r="EP119" s="372"/>
      <c r="EQ119" s="375"/>
      <c r="ER119" s="372"/>
      <c r="ES119" s="364" t="s">
        <v>71</v>
      </c>
      <c r="ET119" s="372"/>
      <c r="EU119" s="481" t="str">
        <f t="shared" si="103"/>
        <v/>
      </c>
      <c r="EV119" s="1357"/>
      <c r="EW119" s="1359"/>
      <c r="EX119" s="1357"/>
      <c r="EY119" s="1359"/>
      <c r="EZ119" s="1357"/>
      <c r="FA119" s="1359"/>
      <c r="FB119" s="1357"/>
      <c r="FC119" s="1359"/>
      <c r="FD119" s="364" t="s">
        <v>71</v>
      </c>
      <c r="FE119" s="372"/>
      <c r="FF119" s="481" t="str">
        <f t="shared" si="104"/>
        <v/>
      </c>
      <c r="FG119" s="1357"/>
      <c r="FH119" s="1359"/>
      <c r="FI119" s="1357"/>
      <c r="FJ119" s="1359"/>
      <c r="FK119" s="1357"/>
      <c r="FL119" s="1359"/>
      <c r="FM119" s="1357"/>
      <c r="FN119" s="1359"/>
      <c r="FO119" s="364" t="s">
        <v>71</v>
      </c>
      <c r="FP119" s="372"/>
      <c r="FQ119" s="481" t="str">
        <f t="shared" si="105"/>
        <v/>
      </c>
      <c r="FR119" s="1357"/>
      <c r="FS119" s="1359"/>
      <c r="FT119" s="1357"/>
      <c r="FU119" s="1359"/>
      <c r="FV119" s="1357"/>
      <c r="FW119" s="1359"/>
      <c r="FX119" s="1357"/>
      <c r="FY119" s="1359"/>
      <c r="FZ119" s="364" t="s">
        <v>71</v>
      </c>
      <c r="GA119" s="372"/>
      <c r="GB119" s="481" t="str">
        <f t="shared" si="106"/>
        <v/>
      </c>
      <c r="GC119" s="1357"/>
      <c r="GD119" s="1359"/>
      <c r="GE119" s="1357"/>
      <c r="GF119" s="1359"/>
      <c r="GG119" s="1357"/>
      <c r="GH119" s="1359"/>
      <c r="GI119" s="1357"/>
      <c r="GJ119" s="1359"/>
      <c r="GU119" s="374" t="str">
        <f t="shared" si="109"/>
        <v/>
      </c>
      <c r="GV119" s="386" t="str">
        <f t="shared" si="112"/>
        <v/>
      </c>
      <c r="GW119" s="377" t="str">
        <f t="shared" si="102"/>
        <v/>
      </c>
      <c r="GX119" s="378" t="str">
        <f t="shared" si="113"/>
        <v/>
      </c>
      <c r="GY119" s="379" t="str">
        <f t="shared" si="110"/>
        <v/>
      </c>
      <c r="GZ119" s="380">
        <v>1</v>
      </c>
      <c r="HA119" s="376" t="str">
        <f t="shared" si="111"/>
        <v/>
      </c>
      <c r="HB119" s="380" t="str">
        <f t="shared" si="107"/>
        <v/>
      </c>
      <c r="HC119" s="381" t="str">
        <f t="shared" si="108"/>
        <v/>
      </c>
      <c r="HD119" s="383" t="str">
        <f t="shared" si="117"/>
        <v/>
      </c>
      <c r="HE119" s="381" t="str">
        <f t="shared" si="118"/>
        <v/>
      </c>
      <c r="HF119" s="380" t="str">
        <f t="shared" si="119"/>
        <v/>
      </c>
      <c r="HG119" s="576" t="str">
        <f>IF($B119="","",_xlfn.XLOOKUP($B119,光・視環境!$S$2:$S$113,光・視環境!$Y$2:$Y$113,,0,1))</f>
        <v/>
      </c>
      <c r="HH119" s="362" t="str">
        <f t="shared" si="120"/>
        <v/>
      </c>
      <c r="HI119" s="384" t="str">
        <f t="shared" si="121"/>
        <v/>
      </c>
      <c r="HJ119" s="384" t="str">
        <f t="shared" si="122"/>
        <v/>
      </c>
      <c r="HK119" s="384" t="str">
        <f t="shared" si="123"/>
        <v/>
      </c>
      <c r="HL119" s="384" t="str">
        <f t="shared" si="124"/>
        <v/>
      </c>
      <c r="HM119" s="384" t="str">
        <f t="shared" si="125"/>
        <v/>
      </c>
      <c r="HN119" s="384" t="str">
        <f t="shared" si="126"/>
        <v/>
      </c>
      <c r="HO119" s="384" t="str">
        <f t="shared" si="127"/>
        <v/>
      </c>
      <c r="HP119" s="384" t="str">
        <f t="shared" si="128"/>
        <v/>
      </c>
      <c r="HQ119" s="384" t="str">
        <f t="shared" si="129"/>
        <v/>
      </c>
      <c r="HR119" s="384" t="str">
        <f t="shared" si="130"/>
        <v/>
      </c>
      <c r="HS119" s="384" t="str">
        <f t="shared" si="131"/>
        <v/>
      </c>
      <c r="HT119" s="384" t="str">
        <f t="shared" si="132"/>
        <v/>
      </c>
      <c r="HU119" s="352" t="str">
        <f t="shared" si="133"/>
        <v/>
      </c>
      <c r="HV119" s="384" t="str">
        <f t="shared" si="134"/>
        <v/>
      </c>
      <c r="HW119" s="384" t="str">
        <f t="shared" si="135"/>
        <v/>
      </c>
      <c r="HX119" s="384" t="str">
        <f t="shared" si="136"/>
        <v/>
      </c>
      <c r="HY119" s="384" t="str">
        <f t="shared" si="137"/>
        <v/>
      </c>
      <c r="HZ119" s="352" t="str">
        <f t="shared" si="138"/>
        <v/>
      </c>
      <c r="IA119" s="365" t="str">
        <f t="shared" si="139"/>
        <v/>
      </c>
      <c r="IB119" s="386" t="str">
        <f t="shared" si="140"/>
        <v/>
      </c>
      <c r="IC119" s="380" t="str">
        <f t="shared" si="141"/>
        <v/>
      </c>
      <c r="ID119" s="387" t="str">
        <f t="shared" si="142"/>
        <v/>
      </c>
      <c r="IE119" s="378" t="str">
        <f t="shared" si="143"/>
        <v/>
      </c>
      <c r="IF119" s="381" t="str">
        <f t="shared" si="144"/>
        <v/>
      </c>
      <c r="IG119" s="381" t="str">
        <f t="shared" si="145"/>
        <v/>
      </c>
      <c r="IH119" s="388" t="str">
        <f t="shared" si="146"/>
        <v/>
      </c>
    </row>
    <row r="120" spans="1:242" ht="23.1" customHeight="1">
      <c r="A120" s="351">
        <f t="shared" si="0"/>
        <v>86</v>
      </c>
      <c r="B120" s="1362"/>
      <c r="C120" s="1363"/>
      <c r="D120" s="1364" t="str">
        <f t="shared" si="115"/>
        <v/>
      </c>
      <c r="E120" s="1365"/>
      <c r="F120" s="1362"/>
      <c r="G120" s="1363"/>
      <c r="H120" s="1362"/>
      <c r="I120" s="1363"/>
      <c r="J120" s="1366"/>
      <c r="K120" s="1367"/>
      <c r="L120" s="1367"/>
      <c r="M120" s="1367"/>
      <c r="N120" s="1367"/>
      <c r="O120" s="1367"/>
      <c r="P120" s="1368" t="str">
        <f t="shared" si="116"/>
        <v/>
      </c>
      <c r="Q120" s="1368"/>
      <c r="R120" s="352"/>
      <c r="S120" s="352"/>
      <c r="T120" s="352"/>
      <c r="U120" s="352"/>
      <c r="V120" s="1369"/>
      <c r="W120" s="1369"/>
      <c r="X120" s="1370"/>
      <c r="Y120" s="375"/>
      <c r="Z120" s="372"/>
      <c r="AA120" s="363" t="s">
        <v>71</v>
      </c>
      <c r="AB120" s="1371"/>
      <c r="AC120" s="1372"/>
      <c r="AD120" s="1372"/>
      <c r="AE120" s="1372"/>
      <c r="AF120" s="1373"/>
      <c r="AG120" s="1371"/>
      <c r="AH120" s="1372"/>
      <c r="AI120" s="1373"/>
      <c r="AJ120" s="363"/>
      <c r="AK120" s="363" t="s">
        <v>71</v>
      </c>
      <c r="AL120" s="363" t="s">
        <v>71</v>
      </c>
      <c r="AM120" s="363" t="s">
        <v>71</v>
      </c>
      <c r="AN120" s="363" t="s">
        <v>71</v>
      </c>
      <c r="AO120" s="1374"/>
      <c r="AP120" s="1374"/>
      <c r="AQ120" s="363"/>
      <c r="AR120" s="1374"/>
      <c r="AS120" s="1374"/>
      <c r="AT120" s="385"/>
      <c r="AU120" s="364"/>
      <c r="AV120" s="363" t="s">
        <v>71</v>
      </c>
      <c r="AW120" s="363"/>
      <c r="AX120" s="480" t="str">
        <f t="shared" si="114"/>
        <v/>
      </c>
      <c r="AY120" s="1375" t="str">
        <f>IF('躯体天井高(住戸別)'!M91="","",'躯体天井高(住戸別)'!M91)</f>
        <v/>
      </c>
      <c r="AZ120" s="1376"/>
      <c r="BA120" s="1377" t="str">
        <f>IF('躯体天井高(住戸別)'!U161="","",'躯体天井高(住戸別)'!U161)</f>
        <v/>
      </c>
      <c r="BB120" s="1378"/>
      <c r="BC120" s="1379"/>
      <c r="BD120" s="1380" t="str">
        <f>IF('躯体天井高(住戸別)'!T161="","",'躯体天井高(住戸別)'!T161)</f>
        <v/>
      </c>
      <c r="BE120" s="1381"/>
      <c r="BF120" s="363"/>
      <c r="BG120" s="480" t="str">
        <f>IF('躯体天井高(住戸別)'!Y91="","",'躯体天井高(住戸別)'!Y91)</f>
        <v/>
      </c>
      <c r="BH120" s="1375" t="str">
        <f>IF('躯体天井高(住戸別)'!AG91="","",'躯体天井高(住戸別)'!AG91)</f>
        <v/>
      </c>
      <c r="BI120" s="1376"/>
      <c r="BJ120" s="1377" t="str">
        <f>IF('躯体天井高(住戸別)'!AO91="","",'躯体天井高(住戸別)'!AO91)</f>
        <v/>
      </c>
      <c r="BK120" s="1378"/>
      <c r="BL120" s="1379"/>
      <c r="BM120" s="1380" t="str">
        <f>IF('躯体天井高(住戸別)'!AN91="","",'躯体天井高(住戸別)'!AN91)</f>
        <v/>
      </c>
      <c r="BN120" s="1381"/>
      <c r="BO120" s="1380" t="str" cm="1">
        <f t="array" ref="BO120">IF(AY120="","",_xlfn.IFS(AND('躯体天井高(住戸別)'!V161="□",'躯体天井高(住戸別)'!W161="□"),"なし",AND('躯体天井高(住戸別)'!W161="■",'躯体天井高(住戸別)'!V161="□"),"柱",AND('躯体天井高(住戸別)'!V161="■",'躯体天井高(住戸別)'!W161="□"),"壁",AND('躯体天井高(住戸別)'!V161="■",'躯体天井高(住戸別)'!W161="■"),"壁柱"))</f>
        <v/>
      </c>
      <c r="BP120" s="1385"/>
      <c r="BQ120" s="1350"/>
      <c r="BR120" s="1351"/>
      <c r="BS120" s="1351"/>
      <c r="BT120" s="1351"/>
      <c r="BU120" s="397"/>
      <c r="BV120" s="398"/>
      <c r="BW120" s="382"/>
      <c r="BX120" s="363"/>
      <c r="BY120" s="1352"/>
      <c r="BZ120" s="1353"/>
      <c r="CA120" s="1352"/>
      <c r="CB120" s="1353"/>
      <c r="CC120" s="382"/>
      <c r="CD120" s="363"/>
      <c r="CE120" s="1354"/>
      <c r="CF120" s="1355"/>
      <c r="CG120" s="1356"/>
      <c r="CH120" s="1361"/>
      <c r="CI120" s="1360"/>
      <c r="CJ120" s="1355"/>
      <c r="CK120" s="1360"/>
      <c r="CL120" s="363" t="s">
        <v>71</v>
      </c>
      <c r="CM120" s="363" t="s">
        <v>71</v>
      </c>
      <c r="CN120" s="363" t="s">
        <v>71</v>
      </c>
      <c r="CO120" s="363"/>
      <c r="CP120" s="363"/>
      <c r="CQ120" s="363" t="s">
        <v>71</v>
      </c>
      <c r="CR120" s="363" t="s">
        <v>71</v>
      </c>
      <c r="CS120" s="1357"/>
      <c r="CT120" s="1358"/>
      <c r="CU120" s="1359"/>
      <c r="CV120" s="363" t="s">
        <v>71</v>
      </c>
      <c r="CW120" s="363" t="s">
        <v>71</v>
      </c>
      <c r="CX120" s="363" t="s">
        <v>71</v>
      </c>
      <c r="CY120" s="363" t="s">
        <v>71</v>
      </c>
      <c r="CZ120" s="363" t="s">
        <v>71</v>
      </c>
      <c r="DA120" s="363" t="s">
        <v>71</v>
      </c>
      <c r="DB120" s="363" t="s">
        <v>71</v>
      </c>
      <c r="DC120" s="363" t="s">
        <v>71</v>
      </c>
      <c r="DD120" s="363" t="s">
        <v>71</v>
      </c>
      <c r="DE120" s="363" t="s">
        <v>71</v>
      </c>
      <c r="DF120" s="363" t="s">
        <v>71</v>
      </c>
      <c r="DG120" s="363" t="s">
        <v>71</v>
      </c>
      <c r="DH120" s="575" t="str">
        <f>IF($B120="","",_xlfn.XLOOKUP($B120,光・視環境!$S$2:$S$113,光・視環境!$Y$2:$Y$113,"",0,1))</f>
        <v/>
      </c>
      <c r="DI120" s="576" t="str">
        <f>IF($B120="","",_xlfn.XLOOKUP($B120,光・視環境!$S$2:$S$113,光・視環境!$T$2:$T$113,"",0,1))</f>
        <v/>
      </c>
      <c r="DJ120" s="576" t="str">
        <f>IF($B120="","",_xlfn.XLOOKUP($B120,光・視環境!$S$2:$S$113,光・視環境!$U$2:$U$113,"",0,1))</f>
        <v/>
      </c>
      <c r="DK120" s="576" t="str">
        <f>IF($B120="","",_xlfn.XLOOKUP($B120,光・視環境!$S$2:$S$113,光・視環境!$V$2:$V$113,"",0,1))</f>
        <v/>
      </c>
      <c r="DL120" s="576" t="str">
        <f>IF($B120="","",_xlfn.XLOOKUP($B120,光・視環境!$S$2:$S$113,光・視環境!$W$2:$W$113,"",0,1))</f>
        <v/>
      </c>
      <c r="DM120" s="577" t="str">
        <f>IF($B120="","",_xlfn.XLOOKUP($B120,光・視環境!$S$2:$S$113,光・視環境!$X$2:$X$113,"",0,1))</f>
        <v/>
      </c>
      <c r="DN120" s="1382"/>
      <c r="DO120" s="1383"/>
      <c r="DP120" s="1383"/>
      <c r="DQ120" s="1384"/>
      <c r="DR120" s="372"/>
      <c r="DS120" s="372"/>
      <c r="DT120" s="372"/>
      <c r="DU120" s="372"/>
      <c r="DV120" s="372"/>
      <c r="DW120" s="372"/>
      <c r="DX120" s="372"/>
      <c r="DY120" s="372"/>
      <c r="DZ120" s="1382"/>
      <c r="EA120" s="1383"/>
      <c r="EB120" s="1383"/>
      <c r="EC120" s="1384"/>
      <c r="ED120" s="372"/>
      <c r="EE120" s="372"/>
      <c r="EF120" s="372"/>
      <c r="EG120" s="372"/>
      <c r="EH120" s="372"/>
      <c r="EI120" s="372"/>
      <c r="EJ120" s="372"/>
      <c r="EK120" s="372"/>
      <c r="EL120" s="372"/>
      <c r="EM120" s="372"/>
      <c r="EN120" s="372"/>
      <c r="EO120" s="372"/>
      <c r="EP120" s="372"/>
      <c r="EQ120" s="375"/>
      <c r="ER120" s="372"/>
      <c r="ES120" s="364" t="s">
        <v>71</v>
      </c>
      <c r="ET120" s="372"/>
      <c r="EU120" s="481" t="str">
        <f t="shared" si="103"/>
        <v/>
      </c>
      <c r="EV120" s="1357"/>
      <c r="EW120" s="1359"/>
      <c r="EX120" s="1357"/>
      <c r="EY120" s="1359"/>
      <c r="EZ120" s="1357"/>
      <c r="FA120" s="1359"/>
      <c r="FB120" s="1357"/>
      <c r="FC120" s="1359"/>
      <c r="FD120" s="364" t="s">
        <v>71</v>
      </c>
      <c r="FE120" s="372"/>
      <c r="FF120" s="481" t="str">
        <f t="shared" si="104"/>
        <v/>
      </c>
      <c r="FG120" s="1357"/>
      <c r="FH120" s="1359"/>
      <c r="FI120" s="1357"/>
      <c r="FJ120" s="1359"/>
      <c r="FK120" s="1357"/>
      <c r="FL120" s="1359"/>
      <c r="FM120" s="1357"/>
      <c r="FN120" s="1359"/>
      <c r="FO120" s="364" t="s">
        <v>71</v>
      </c>
      <c r="FP120" s="372"/>
      <c r="FQ120" s="481" t="str">
        <f t="shared" si="105"/>
        <v/>
      </c>
      <c r="FR120" s="1357"/>
      <c r="FS120" s="1359"/>
      <c r="FT120" s="1357"/>
      <c r="FU120" s="1359"/>
      <c r="FV120" s="1357"/>
      <c r="FW120" s="1359"/>
      <c r="FX120" s="1357"/>
      <c r="FY120" s="1359"/>
      <c r="FZ120" s="364" t="s">
        <v>71</v>
      </c>
      <c r="GA120" s="372"/>
      <c r="GB120" s="481" t="str">
        <f t="shared" si="106"/>
        <v/>
      </c>
      <c r="GC120" s="1357"/>
      <c r="GD120" s="1359"/>
      <c r="GE120" s="1357"/>
      <c r="GF120" s="1359"/>
      <c r="GG120" s="1357"/>
      <c r="GH120" s="1359"/>
      <c r="GI120" s="1357"/>
      <c r="GJ120" s="1359"/>
      <c r="GU120" s="374" t="str">
        <f t="shared" si="109"/>
        <v/>
      </c>
      <c r="GV120" s="386" t="str">
        <f t="shared" si="112"/>
        <v/>
      </c>
      <c r="GW120" s="377" t="str">
        <f t="shared" si="102"/>
        <v/>
      </c>
      <c r="GX120" s="378" t="str">
        <f t="shared" si="113"/>
        <v/>
      </c>
      <c r="GY120" s="379" t="str">
        <f t="shared" si="110"/>
        <v/>
      </c>
      <c r="GZ120" s="380">
        <v>1</v>
      </c>
      <c r="HA120" s="376" t="str">
        <f t="shared" si="111"/>
        <v/>
      </c>
      <c r="HB120" s="380" t="str">
        <f t="shared" si="107"/>
        <v/>
      </c>
      <c r="HC120" s="381" t="str">
        <f t="shared" si="108"/>
        <v/>
      </c>
      <c r="HD120" s="383" t="str">
        <f t="shared" si="117"/>
        <v/>
      </c>
      <c r="HE120" s="381" t="str">
        <f t="shared" si="118"/>
        <v/>
      </c>
      <c r="HF120" s="380" t="str">
        <f t="shared" si="119"/>
        <v/>
      </c>
      <c r="HG120" s="576" t="str">
        <f>IF($B120="","",_xlfn.XLOOKUP($B120,光・視環境!$S$2:$S$113,光・視環境!$Y$2:$Y$113,,0,1))</f>
        <v/>
      </c>
      <c r="HH120" s="362" t="str">
        <f t="shared" si="120"/>
        <v/>
      </c>
      <c r="HI120" s="384" t="str">
        <f t="shared" si="121"/>
        <v/>
      </c>
      <c r="HJ120" s="384" t="str">
        <f t="shared" si="122"/>
        <v/>
      </c>
      <c r="HK120" s="384" t="str">
        <f t="shared" si="123"/>
        <v/>
      </c>
      <c r="HL120" s="384" t="str">
        <f t="shared" si="124"/>
        <v/>
      </c>
      <c r="HM120" s="384" t="str">
        <f t="shared" si="125"/>
        <v/>
      </c>
      <c r="HN120" s="384" t="str">
        <f t="shared" si="126"/>
        <v/>
      </c>
      <c r="HO120" s="384" t="str">
        <f t="shared" si="127"/>
        <v/>
      </c>
      <c r="HP120" s="384" t="str">
        <f t="shared" si="128"/>
        <v/>
      </c>
      <c r="HQ120" s="384" t="str">
        <f t="shared" si="129"/>
        <v/>
      </c>
      <c r="HR120" s="384" t="str">
        <f t="shared" si="130"/>
        <v/>
      </c>
      <c r="HS120" s="384" t="str">
        <f t="shared" si="131"/>
        <v/>
      </c>
      <c r="HT120" s="384" t="str">
        <f t="shared" si="132"/>
        <v/>
      </c>
      <c r="HU120" s="352" t="str">
        <f t="shared" si="133"/>
        <v/>
      </c>
      <c r="HV120" s="384" t="str">
        <f t="shared" si="134"/>
        <v/>
      </c>
      <c r="HW120" s="384" t="str">
        <f t="shared" si="135"/>
        <v/>
      </c>
      <c r="HX120" s="384" t="str">
        <f t="shared" si="136"/>
        <v/>
      </c>
      <c r="HY120" s="384" t="str">
        <f t="shared" si="137"/>
        <v/>
      </c>
      <c r="HZ120" s="352" t="str">
        <f t="shared" si="138"/>
        <v/>
      </c>
      <c r="IA120" s="365" t="str">
        <f t="shared" si="139"/>
        <v/>
      </c>
      <c r="IB120" s="386" t="str">
        <f t="shared" si="140"/>
        <v/>
      </c>
      <c r="IC120" s="380" t="str">
        <f t="shared" si="141"/>
        <v/>
      </c>
      <c r="ID120" s="387" t="str">
        <f t="shared" si="142"/>
        <v/>
      </c>
      <c r="IE120" s="378" t="str">
        <f t="shared" si="143"/>
        <v/>
      </c>
      <c r="IF120" s="381" t="str">
        <f t="shared" si="144"/>
        <v/>
      </c>
      <c r="IG120" s="381" t="str">
        <f t="shared" si="145"/>
        <v/>
      </c>
      <c r="IH120" s="388" t="str">
        <f t="shared" si="146"/>
        <v/>
      </c>
    </row>
    <row r="121" spans="1:242" ht="23.1" customHeight="1">
      <c r="A121" s="351">
        <f t="shared" si="0"/>
        <v>87</v>
      </c>
      <c r="B121" s="1362"/>
      <c r="C121" s="1363"/>
      <c r="D121" s="1364" t="str">
        <f t="shared" si="115"/>
        <v/>
      </c>
      <c r="E121" s="1365"/>
      <c r="F121" s="1362"/>
      <c r="G121" s="1363"/>
      <c r="H121" s="1362"/>
      <c r="I121" s="1363"/>
      <c r="J121" s="1366"/>
      <c r="K121" s="1367"/>
      <c r="L121" s="1367"/>
      <c r="M121" s="1367"/>
      <c r="N121" s="1367"/>
      <c r="O121" s="1367"/>
      <c r="P121" s="1368" t="str">
        <f t="shared" si="116"/>
        <v/>
      </c>
      <c r="Q121" s="1368"/>
      <c r="R121" s="352"/>
      <c r="S121" s="352"/>
      <c r="T121" s="352"/>
      <c r="U121" s="352"/>
      <c r="V121" s="1369"/>
      <c r="W121" s="1369"/>
      <c r="X121" s="1370"/>
      <c r="Y121" s="375"/>
      <c r="Z121" s="372"/>
      <c r="AA121" s="363" t="s">
        <v>71</v>
      </c>
      <c r="AB121" s="1371"/>
      <c r="AC121" s="1372"/>
      <c r="AD121" s="1372"/>
      <c r="AE121" s="1372"/>
      <c r="AF121" s="1373"/>
      <c r="AG121" s="1371"/>
      <c r="AH121" s="1372"/>
      <c r="AI121" s="1373"/>
      <c r="AJ121" s="363"/>
      <c r="AK121" s="363" t="s">
        <v>71</v>
      </c>
      <c r="AL121" s="363" t="s">
        <v>71</v>
      </c>
      <c r="AM121" s="363" t="s">
        <v>71</v>
      </c>
      <c r="AN121" s="363" t="s">
        <v>71</v>
      </c>
      <c r="AO121" s="1374"/>
      <c r="AP121" s="1374"/>
      <c r="AQ121" s="363"/>
      <c r="AR121" s="1374"/>
      <c r="AS121" s="1374"/>
      <c r="AT121" s="385"/>
      <c r="AU121" s="364"/>
      <c r="AV121" s="363" t="s">
        <v>71</v>
      </c>
      <c r="AW121" s="363"/>
      <c r="AX121" s="480" t="str">
        <f t="shared" si="114"/>
        <v/>
      </c>
      <c r="AY121" s="1375" t="str">
        <f>IF('躯体天井高(住戸別)'!M92="","",'躯体天井高(住戸別)'!M92)</f>
        <v/>
      </c>
      <c r="AZ121" s="1376"/>
      <c r="BA121" s="1377" t="str">
        <f>IF('躯体天井高(住戸別)'!U162="","",'躯体天井高(住戸別)'!U162)</f>
        <v/>
      </c>
      <c r="BB121" s="1378"/>
      <c r="BC121" s="1379"/>
      <c r="BD121" s="1380" t="str">
        <f>IF('躯体天井高(住戸別)'!T162="","",'躯体天井高(住戸別)'!T162)</f>
        <v/>
      </c>
      <c r="BE121" s="1381"/>
      <c r="BF121" s="363"/>
      <c r="BG121" s="480" t="str">
        <f>IF('躯体天井高(住戸別)'!Y92="","",'躯体天井高(住戸別)'!Y92)</f>
        <v/>
      </c>
      <c r="BH121" s="1375" t="str">
        <f>IF('躯体天井高(住戸別)'!AG92="","",'躯体天井高(住戸別)'!AG92)</f>
        <v/>
      </c>
      <c r="BI121" s="1376"/>
      <c r="BJ121" s="1377" t="str">
        <f>IF('躯体天井高(住戸別)'!AO92="","",'躯体天井高(住戸別)'!AO92)</f>
        <v/>
      </c>
      <c r="BK121" s="1378"/>
      <c r="BL121" s="1379"/>
      <c r="BM121" s="1380" t="str">
        <f>IF('躯体天井高(住戸別)'!AN92="","",'躯体天井高(住戸別)'!AN92)</f>
        <v/>
      </c>
      <c r="BN121" s="1381"/>
      <c r="BO121" s="1380" t="str" cm="1">
        <f t="array" ref="BO121">IF(AY121="","",_xlfn.IFS(AND('躯体天井高(住戸別)'!V162="□",'躯体天井高(住戸別)'!W162="□"),"なし",AND('躯体天井高(住戸別)'!W162="■",'躯体天井高(住戸別)'!V162="□"),"柱",AND('躯体天井高(住戸別)'!V162="■",'躯体天井高(住戸別)'!W162="□"),"壁",AND('躯体天井高(住戸別)'!V162="■",'躯体天井高(住戸別)'!W162="■"),"壁柱"))</f>
        <v/>
      </c>
      <c r="BP121" s="1385"/>
      <c r="BQ121" s="1350"/>
      <c r="BR121" s="1351"/>
      <c r="BS121" s="1351"/>
      <c r="BT121" s="1351"/>
      <c r="BU121" s="397"/>
      <c r="BV121" s="398"/>
      <c r="BW121" s="382"/>
      <c r="BX121" s="363"/>
      <c r="BY121" s="1352"/>
      <c r="BZ121" s="1353"/>
      <c r="CA121" s="1352"/>
      <c r="CB121" s="1353"/>
      <c r="CC121" s="382"/>
      <c r="CD121" s="363"/>
      <c r="CE121" s="1354"/>
      <c r="CF121" s="1355"/>
      <c r="CG121" s="1356"/>
      <c r="CH121" s="1361"/>
      <c r="CI121" s="1360"/>
      <c r="CJ121" s="1355"/>
      <c r="CK121" s="1360"/>
      <c r="CL121" s="363" t="s">
        <v>71</v>
      </c>
      <c r="CM121" s="363" t="s">
        <v>71</v>
      </c>
      <c r="CN121" s="363" t="s">
        <v>71</v>
      </c>
      <c r="CO121" s="363"/>
      <c r="CP121" s="363"/>
      <c r="CQ121" s="363" t="s">
        <v>71</v>
      </c>
      <c r="CR121" s="363" t="s">
        <v>71</v>
      </c>
      <c r="CS121" s="1357"/>
      <c r="CT121" s="1358"/>
      <c r="CU121" s="1359"/>
      <c r="CV121" s="363" t="s">
        <v>71</v>
      </c>
      <c r="CW121" s="363" t="s">
        <v>71</v>
      </c>
      <c r="CX121" s="363" t="s">
        <v>71</v>
      </c>
      <c r="CY121" s="363" t="s">
        <v>71</v>
      </c>
      <c r="CZ121" s="363" t="s">
        <v>71</v>
      </c>
      <c r="DA121" s="363" t="s">
        <v>71</v>
      </c>
      <c r="DB121" s="363" t="s">
        <v>71</v>
      </c>
      <c r="DC121" s="363" t="s">
        <v>71</v>
      </c>
      <c r="DD121" s="363" t="s">
        <v>71</v>
      </c>
      <c r="DE121" s="363" t="s">
        <v>71</v>
      </c>
      <c r="DF121" s="363" t="s">
        <v>71</v>
      </c>
      <c r="DG121" s="363" t="s">
        <v>71</v>
      </c>
      <c r="DH121" s="575" t="str">
        <f>IF($B121="","",_xlfn.XLOOKUP($B121,光・視環境!$S$2:$S$113,光・視環境!$Y$2:$Y$113,"",0,1))</f>
        <v/>
      </c>
      <c r="DI121" s="576" t="str">
        <f>IF($B121="","",_xlfn.XLOOKUP($B121,光・視環境!$S$2:$S$113,光・視環境!$T$2:$T$113,"",0,1))</f>
        <v/>
      </c>
      <c r="DJ121" s="576" t="str">
        <f>IF($B121="","",_xlfn.XLOOKUP($B121,光・視環境!$S$2:$S$113,光・視環境!$U$2:$U$113,"",0,1))</f>
        <v/>
      </c>
      <c r="DK121" s="576" t="str">
        <f>IF($B121="","",_xlfn.XLOOKUP($B121,光・視環境!$S$2:$S$113,光・視環境!$V$2:$V$113,"",0,1))</f>
        <v/>
      </c>
      <c r="DL121" s="576" t="str">
        <f>IF($B121="","",_xlfn.XLOOKUP($B121,光・視環境!$S$2:$S$113,光・視環境!$W$2:$W$113,"",0,1))</f>
        <v/>
      </c>
      <c r="DM121" s="577" t="str">
        <f>IF($B121="","",_xlfn.XLOOKUP($B121,光・視環境!$S$2:$S$113,光・視環境!$X$2:$X$113,"",0,1))</f>
        <v/>
      </c>
      <c r="DN121" s="1382"/>
      <c r="DO121" s="1383"/>
      <c r="DP121" s="1383"/>
      <c r="DQ121" s="1384"/>
      <c r="DR121" s="372"/>
      <c r="DS121" s="372"/>
      <c r="DT121" s="372"/>
      <c r="DU121" s="372"/>
      <c r="DV121" s="372"/>
      <c r="DW121" s="372"/>
      <c r="DX121" s="372"/>
      <c r="DY121" s="372"/>
      <c r="DZ121" s="1382"/>
      <c r="EA121" s="1383"/>
      <c r="EB121" s="1383"/>
      <c r="EC121" s="1384"/>
      <c r="ED121" s="372"/>
      <c r="EE121" s="372"/>
      <c r="EF121" s="372"/>
      <c r="EG121" s="372"/>
      <c r="EH121" s="372"/>
      <c r="EI121" s="372"/>
      <c r="EJ121" s="372"/>
      <c r="EK121" s="372"/>
      <c r="EL121" s="372"/>
      <c r="EM121" s="372"/>
      <c r="EN121" s="372"/>
      <c r="EO121" s="372"/>
      <c r="EP121" s="372"/>
      <c r="EQ121" s="375"/>
      <c r="ER121" s="372"/>
      <c r="ES121" s="364" t="s">
        <v>71</v>
      </c>
      <c r="ET121" s="372"/>
      <c r="EU121" s="481" t="str">
        <f t="shared" si="103"/>
        <v/>
      </c>
      <c r="EV121" s="1357"/>
      <c r="EW121" s="1359"/>
      <c r="EX121" s="1357"/>
      <c r="EY121" s="1359"/>
      <c r="EZ121" s="1357"/>
      <c r="FA121" s="1359"/>
      <c r="FB121" s="1357"/>
      <c r="FC121" s="1359"/>
      <c r="FD121" s="364" t="s">
        <v>71</v>
      </c>
      <c r="FE121" s="372"/>
      <c r="FF121" s="481" t="str">
        <f t="shared" si="104"/>
        <v/>
      </c>
      <c r="FG121" s="1357"/>
      <c r="FH121" s="1359"/>
      <c r="FI121" s="1357"/>
      <c r="FJ121" s="1359"/>
      <c r="FK121" s="1357"/>
      <c r="FL121" s="1359"/>
      <c r="FM121" s="1357"/>
      <c r="FN121" s="1359"/>
      <c r="FO121" s="364" t="s">
        <v>71</v>
      </c>
      <c r="FP121" s="372"/>
      <c r="FQ121" s="481" t="str">
        <f t="shared" si="105"/>
        <v/>
      </c>
      <c r="FR121" s="1357"/>
      <c r="FS121" s="1359"/>
      <c r="FT121" s="1357"/>
      <c r="FU121" s="1359"/>
      <c r="FV121" s="1357"/>
      <c r="FW121" s="1359"/>
      <c r="FX121" s="1357"/>
      <c r="FY121" s="1359"/>
      <c r="FZ121" s="364" t="s">
        <v>71</v>
      </c>
      <c r="GA121" s="372"/>
      <c r="GB121" s="481" t="str">
        <f t="shared" si="106"/>
        <v/>
      </c>
      <c r="GC121" s="1357"/>
      <c r="GD121" s="1359"/>
      <c r="GE121" s="1357"/>
      <c r="GF121" s="1359"/>
      <c r="GG121" s="1357"/>
      <c r="GH121" s="1359"/>
      <c r="GI121" s="1357"/>
      <c r="GJ121" s="1359"/>
      <c r="GU121" s="374" t="str">
        <f t="shared" si="109"/>
        <v/>
      </c>
      <c r="GV121" s="386" t="str">
        <f t="shared" si="112"/>
        <v/>
      </c>
      <c r="GW121" s="377" t="str">
        <f t="shared" si="102"/>
        <v/>
      </c>
      <c r="GX121" s="378" t="str">
        <f t="shared" si="113"/>
        <v/>
      </c>
      <c r="GY121" s="379" t="str">
        <f t="shared" si="110"/>
        <v/>
      </c>
      <c r="GZ121" s="380">
        <v>1</v>
      </c>
      <c r="HA121" s="376" t="str">
        <f t="shared" si="111"/>
        <v/>
      </c>
      <c r="HB121" s="380" t="str">
        <f t="shared" si="107"/>
        <v/>
      </c>
      <c r="HC121" s="381" t="str">
        <f t="shared" si="108"/>
        <v/>
      </c>
      <c r="HD121" s="383" t="str">
        <f t="shared" si="117"/>
        <v/>
      </c>
      <c r="HE121" s="381" t="str">
        <f t="shared" si="118"/>
        <v/>
      </c>
      <c r="HF121" s="380" t="str">
        <f t="shared" si="119"/>
        <v/>
      </c>
      <c r="HG121" s="576" t="str">
        <f>IF($B121="","",_xlfn.XLOOKUP($B121,光・視環境!$S$2:$S$113,光・視環境!$Y$2:$Y$113,,0,1))</f>
        <v/>
      </c>
      <c r="HH121" s="362" t="str">
        <f t="shared" si="120"/>
        <v/>
      </c>
      <c r="HI121" s="384" t="str">
        <f t="shared" si="121"/>
        <v/>
      </c>
      <c r="HJ121" s="384" t="str">
        <f t="shared" si="122"/>
        <v/>
      </c>
      <c r="HK121" s="384" t="str">
        <f t="shared" si="123"/>
        <v/>
      </c>
      <c r="HL121" s="384" t="str">
        <f t="shared" si="124"/>
        <v/>
      </c>
      <c r="HM121" s="384" t="str">
        <f t="shared" si="125"/>
        <v/>
      </c>
      <c r="HN121" s="384" t="str">
        <f t="shared" si="126"/>
        <v/>
      </c>
      <c r="HO121" s="384" t="str">
        <f t="shared" si="127"/>
        <v/>
      </c>
      <c r="HP121" s="384" t="str">
        <f t="shared" si="128"/>
        <v/>
      </c>
      <c r="HQ121" s="384" t="str">
        <f t="shared" si="129"/>
        <v/>
      </c>
      <c r="HR121" s="384" t="str">
        <f t="shared" si="130"/>
        <v/>
      </c>
      <c r="HS121" s="384" t="str">
        <f t="shared" si="131"/>
        <v/>
      </c>
      <c r="HT121" s="384" t="str">
        <f t="shared" si="132"/>
        <v/>
      </c>
      <c r="HU121" s="352" t="str">
        <f t="shared" si="133"/>
        <v/>
      </c>
      <c r="HV121" s="384" t="str">
        <f t="shared" si="134"/>
        <v/>
      </c>
      <c r="HW121" s="384" t="str">
        <f t="shared" si="135"/>
        <v/>
      </c>
      <c r="HX121" s="384" t="str">
        <f t="shared" si="136"/>
        <v/>
      </c>
      <c r="HY121" s="384" t="str">
        <f t="shared" si="137"/>
        <v/>
      </c>
      <c r="HZ121" s="352" t="str">
        <f t="shared" si="138"/>
        <v/>
      </c>
      <c r="IA121" s="365" t="str">
        <f t="shared" si="139"/>
        <v/>
      </c>
      <c r="IB121" s="386" t="str">
        <f t="shared" si="140"/>
        <v/>
      </c>
      <c r="IC121" s="380" t="str">
        <f t="shared" si="141"/>
        <v/>
      </c>
      <c r="ID121" s="387" t="str">
        <f t="shared" si="142"/>
        <v/>
      </c>
      <c r="IE121" s="378" t="str">
        <f t="shared" si="143"/>
        <v/>
      </c>
      <c r="IF121" s="381" t="str">
        <f t="shared" si="144"/>
        <v/>
      </c>
      <c r="IG121" s="381" t="str">
        <f t="shared" si="145"/>
        <v/>
      </c>
      <c r="IH121" s="388" t="str">
        <f t="shared" si="146"/>
        <v/>
      </c>
    </row>
    <row r="122" spans="1:242" ht="23.1" customHeight="1">
      <c r="A122" s="351">
        <f t="shared" si="0"/>
        <v>88</v>
      </c>
      <c r="B122" s="1362"/>
      <c r="C122" s="1363"/>
      <c r="D122" s="1364" t="str">
        <f t="shared" si="115"/>
        <v/>
      </c>
      <c r="E122" s="1365"/>
      <c r="F122" s="1362"/>
      <c r="G122" s="1363"/>
      <c r="H122" s="1362"/>
      <c r="I122" s="1363"/>
      <c r="J122" s="1366"/>
      <c r="K122" s="1367"/>
      <c r="L122" s="1367"/>
      <c r="M122" s="1367"/>
      <c r="N122" s="1367"/>
      <c r="O122" s="1367"/>
      <c r="P122" s="1368" t="str">
        <f t="shared" si="116"/>
        <v/>
      </c>
      <c r="Q122" s="1368"/>
      <c r="R122" s="352"/>
      <c r="S122" s="352"/>
      <c r="T122" s="352"/>
      <c r="U122" s="352"/>
      <c r="V122" s="1369"/>
      <c r="W122" s="1369"/>
      <c r="X122" s="1370"/>
      <c r="Y122" s="375"/>
      <c r="Z122" s="372"/>
      <c r="AA122" s="363" t="s">
        <v>71</v>
      </c>
      <c r="AB122" s="1371"/>
      <c r="AC122" s="1372"/>
      <c r="AD122" s="1372"/>
      <c r="AE122" s="1372"/>
      <c r="AF122" s="1373"/>
      <c r="AG122" s="1371"/>
      <c r="AH122" s="1372"/>
      <c r="AI122" s="1373"/>
      <c r="AJ122" s="363"/>
      <c r="AK122" s="363" t="s">
        <v>71</v>
      </c>
      <c r="AL122" s="363" t="s">
        <v>71</v>
      </c>
      <c r="AM122" s="363" t="s">
        <v>71</v>
      </c>
      <c r="AN122" s="363" t="s">
        <v>71</v>
      </c>
      <c r="AO122" s="1374"/>
      <c r="AP122" s="1374"/>
      <c r="AQ122" s="363"/>
      <c r="AR122" s="1374"/>
      <c r="AS122" s="1374"/>
      <c r="AT122" s="385"/>
      <c r="AU122" s="364"/>
      <c r="AV122" s="363" t="s">
        <v>71</v>
      </c>
      <c r="AW122" s="363"/>
      <c r="AX122" s="480" t="str">
        <f t="shared" si="114"/>
        <v/>
      </c>
      <c r="AY122" s="1375" t="str">
        <f>IF('躯体天井高(住戸別)'!M93="","",'躯体天井高(住戸別)'!M93)</f>
        <v/>
      </c>
      <c r="AZ122" s="1376"/>
      <c r="BA122" s="1377" t="str">
        <f>IF('躯体天井高(住戸別)'!U163="","",'躯体天井高(住戸別)'!U163)</f>
        <v/>
      </c>
      <c r="BB122" s="1378"/>
      <c r="BC122" s="1379"/>
      <c r="BD122" s="1380" t="str">
        <f>IF('躯体天井高(住戸別)'!T163="","",'躯体天井高(住戸別)'!T163)</f>
        <v/>
      </c>
      <c r="BE122" s="1381"/>
      <c r="BF122" s="363"/>
      <c r="BG122" s="480" t="str">
        <f>IF('躯体天井高(住戸別)'!Y93="","",'躯体天井高(住戸別)'!Y93)</f>
        <v/>
      </c>
      <c r="BH122" s="1375" t="str">
        <f>IF('躯体天井高(住戸別)'!AG93="","",'躯体天井高(住戸別)'!AG93)</f>
        <v/>
      </c>
      <c r="BI122" s="1376"/>
      <c r="BJ122" s="1377" t="str">
        <f>IF('躯体天井高(住戸別)'!AO93="","",'躯体天井高(住戸別)'!AO93)</f>
        <v/>
      </c>
      <c r="BK122" s="1378"/>
      <c r="BL122" s="1379"/>
      <c r="BM122" s="1380" t="str">
        <f>IF('躯体天井高(住戸別)'!AN93="","",'躯体天井高(住戸別)'!AN93)</f>
        <v/>
      </c>
      <c r="BN122" s="1381"/>
      <c r="BO122" s="1380" t="str" cm="1">
        <f t="array" ref="BO122">IF(AY122="","",_xlfn.IFS(AND('躯体天井高(住戸別)'!V163="□",'躯体天井高(住戸別)'!W163="□"),"なし",AND('躯体天井高(住戸別)'!W163="■",'躯体天井高(住戸別)'!V163="□"),"柱",AND('躯体天井高(住戸別)'!V163="■",'躯体天井高(住戸別)'!W163="□"),"壁",AND('躯体天井高(住戸別)'!V163="■",'躯体天井高(住戸別)'!W163="■"),"壁柱"))</f>
        <v/>
      </c>
      <c r="BP122" s="1385"/>
      <c r="BQ122" s="1350"/>
      <c r="BR122" s="1351"/>
      <c r="BS122" s="1351"/>
      <c r="BT122" s="1351"/>
      <c r="BU122" s="397"/>
      <c r="BV122" s="398"/>
      <c r="BW122" s="382"/>
      <c r="BX122" s="363"/>
      <c r="BY122" s="1352"/>
      <c r="BZ122" s="1353"/>
      <c r="CA122" s="1352"/>
      <c r="CB122" s="1353"/>
      <c r="CC122" s="382"/>
      <c r="CD122" s="363"/>
      <c r="CE122" s="1354"/>
      <c r="CF122" s="1355"/>
      <c r="CG122" s="1356"/>
      <c r="CH122" s="1361"/>
      <c r="CI122" s="1360"/>
      <c r="CJ122" s="1355"/>
      <c r="CK122" s="1360"/>
      <c r="CL122" s="363" t="s">
        <v>71</v>
      </c>
      <c r="CM122" s="363" t="s">
        <v>71</v>
      </c>
      <c r="CN122" s="363" t="s">
        <v>71</v>
      </c>
      <c r="CO122" s="363"/>
      <c r="CP122" s="363"/>
      <c r="CQ122" s="363" t="s">
        <v>71</v>
      </c>
      <c r="CR122" s="363" t="s">
        <v>71</v>
      </c>
      <c r="CS122" s="1357"/>
      <c r="CT122" s="1358"/>
      <c r="CU122" s="1359"/>
      <c r="CV122" s="363" t="s">
        <v>71</v>
      </c>
      <c r="CW122" s="363" t="s">
        <v>71</v>
      </c>
      <c r="CX122" s="363" t="s">
        <v>71</v>
      </c>
      <c r="CY122" s="363" t="s">
        <v>71</v>
      </c>
      <c r="CZ122" s="363" t="s">
        <v>71</v>
      </c>
      <c r="DA122" s="363" t="s">
        <v>71</v>
      </c>
      <c r="DB122" s="363" t="s">
        <v>71</v>
      </c>
      <c r="DC122" s="363" t="s">
        <v>71</v>
      </c>
      <c r="DD122" s="363" t="s">
        <v>71</v>
      </c>
      <c r="DE122" s="363" t="s">
        <v>71</v>
      </c>
      <c r="DF122" s="363" t="s">
        <v>71</v>
      </c>
      <c r="DG122" s="363" t="s">
        <v>71</v>
      </c>
      <c r="DH122" s="575" t="str">
        <f>IF($B122="","",_xlfn.XLOOKUP($B122,光・視環境!$S$2:$S$113,光・視環境!$Y$2:$Y$113,"",0,1))</f>
        <v/>
      </c>
      <c r="DI122" s="576" t="str">
        <f>IF($B122="","",_xlfn.XLOOKUP($B122,光・視環境!$S$2:$S$113,光・視環境!$T$2:$T$113,"",0,1))</f>
        <v/>
      </c>
      <c r="DJ122" s="576" t="str">
        <f>IF($B122="","",_xlfn.XLOOKUP($B122,光・視環境!$S$2:$S$113,光・視環境!$U$2:$U$113,"",0,1))</f>
        <v/>
      </c>
      <c r="DK122" s="576" t="str">
        <f>IF($B122="","",_xlfn.XLOOKUP($B122,光・視環境!$S$2:$S$113,光・視環境!$V$2:$V$113,"",0,1))</f>
        <v/>
      </c>
      <c r="DL122" s="576" t="str">
        <f>IF($B122="","",_xlfn.XLOOKUP($B122,光・視環境!$S$2:$S$113,光・視環境!$W$2:$W$113,"",0,1))</f>
        <v/>
      </c>
      <c r="DM122" s="577" t="str">
        <f>IF($B122="","",_xlfn.XLOOKUP($B122,光・視環境!$S$2:$S$113,光・視環境!$X$2:$X$113,"",0,1))</f>
        <v/>
      </c>
      <c r="DN122" s="1382"/>
      <c r="DO122" s="1383"/>
      <c r="DP122" s="1383"/>
      <c r="DQ122" s="1384"/>
      <c r="DR122" s="372"/>
      <c r="DS122" s="372"/>
      <c r="DT122" s="372"/>
      <c r="DU122" s="372"/>
      <c r="DV122" s="372"/>
      <c r="DW122" s="372"/>
      <c r="DX122" s="372"/>
      <c r="DY122" s="372"/>
      <c r="DZ122" s="1382"/>
      <c r="EA122" s="1383"/>
      <c r="EB122" s="1383"/>
      <c r="EC122" s="1384"/>
      <c r="ED122" s="372"/>
      <c r="EE122" s="372"/>
      <c r="EF122" s="372"/>
      <c r="EG122" s="372"/>
      <c r="EH122" s="372"/>
      <c r="EI122" s="372"/>
      <c r="EJ122" s="372"/>
      <c r="EK122" s="372"/>
      <c r="EL122" s="372"/>
      <c r="EM122" s="372"/>
      <c r="EN122" s="372"/>
      <c r="EO122" s="372"/>
      <c r="EP122" s="372"/>
      <c r="EQ122" s="375"/>
      <c r="ER122" s="372"/>
      <c r="ES122" s="364" t="s">
        <v>71</v>
      </c>
      <c r="ET122" s="372"/>
      <c r="EU122" s="481" t="str">
        <f t="shared" si="103"/>
        <v/>
      </c>
      <c r="EV122" s="1357"/>
      <c r="EW122" s="1359"/>
      <c r="EX122" s="1357"/>
      <c r="EY122" s="1359"/>
      <c r="EZ122" s="1357"/>
      <c r="FA122" s="1359"/>
      <c r="FB122" s="1357"/>
      <c r="FC122" s="1359"/>
      <c r="FD122" s="364" t="s">
        <v>71</v>
      </c>
      <c r="FE122" s="372"/>
      <c r="FF122" s="481" t="str">
        <f t="shared" si="104"/>
        <v/>
      </c>
      <c r="FG122" s="1357"/>
      <c r="FH122" s="1359"/>
      <c r="FI122" s="1357"/>
      <c r="FJ122" s="1359"/>
      <c r="FK122" s="1357"/>
      <c r="FL122" s="1359"/>
      <c r="FM122" s="1357"/>
      <c r="FN122" s="1359"/>
      <c r="FO122" s="364" t="s">
        <v>71</v>
      </c>
      <c r="FP122" s="372"/>
      <c r="FQ122" s="481" t="str">
        <f t="shared" si="105"/>
        <v/>
      </c>
      <c r="FR122" s="1357"/>
      <c r="FS122" s="1359"/>
      <c r="FT122" s="1357"/>
      <c r="FU122" s="1359"/>
      <c r="FV122" s="1357"/>
      <c r="FW122" s="1359"/>
      <c r="FX122" s="1357"/>
      <c r="FY122" s="1359"/>
      <c r="FZ122" s="364" t="s">
        <v>71</v>
      </c>
      <c r="GA122" s="372"/>
      <c r="GB122" s="481" t="str">
        <f t="shared" si="106"/>
        <v/>
      </c>
      <c r="GC122" s="1357"/>
      <c r="GD122" s="1359"/>
      <c r="GE122" s="1357"/>
      <c r="GF122" s="1359"/>
      <c r="GG122" s="1357"/>
      <c r="GH122" s="1359"/>
      <c r="GI122" s="1357"/>
      <c r="GJ122" s="1359"/>
      <c r="GU122" s="374" t="str">
        <f t="shared" si="109"/>
        <v/>
      </c>
      <c r="GV122" s="386" t="str">
        <f t="shared" si="112"/>
        <v/>
      </c>
      <c r="GW122" s="377" t="str">
        <f t="shared" si="102"/>
        <v/>
      </c>
      <c r="GX122" s="378" t="str">
        <f t="shared" si="113"/>
        <v/>
      </c>
      <c r="GY122" s="379" t="str">
        <f t="shared" si="110"/>
        <v/>
      </c>
      <c r="GZ122" s="380">
        <v>1</v>
      </c>
      <c r="HA122" s="376" t="str">
        <f t="shared" si="111"/>
        <v/>
      </c>
      <c r="HB122" s="380" t="str">
        <f t="shared" si="107"/>
        <v/>
      </c>
      <c r="HC122" s="381" t="str">
        <f t="shared" si="108"/>
        <v/>
      </c>
      <c r="HD122" s="383" t="str">
        <f t="shared" si="117"/>
        <v/>
      </c>
      <c r="HE122" s="381" t="str">
        <f t="shared" si="118"/>
        <v/>
      </c>
      <c r="HF122" s="380" t="str">
        <f t="shared" si="119"/>
        <v/>
      </c>
      <c r="HG122" s="576" t="str">
        <f>IF($B122="","",_xlfn.XLOOKUP($B122,光・視環境!$S$2:$S$113,光・視環境!$Y$2:$Y$113,,0,1))</f>
        <v/>
      </c>
      <c r="HH122" s="362" t="str">
        <f t="shared" si="120"/>
        <v/>
      </c>
      <c r="HI122" s="384" t="str">
        <f t="shared" si="121"/>
        <v/>
      </c>
      <c r="HJ122" s="384" t="str">
        <f t="shared" si="122"/>
        <v/>
      </c>
      <c r="HK122" s="384" t="str">
        <f t="shared" si="123"/>
        <v/>
      </c>
      <c r="HL122" s="384" t="str">
        <f t="shared" si="124"/>
        <v/>
      </c>
      <c r="HM122" s="384" t="str">
        <f t="shared" si="125"/>
        <v/>
      </c>
      <c r="HN122" s="384" t="str">
        <f t="shared" si="126"/>
        <v/>
      </c>
      <c r="HO122" s="384" t="str">
        <f t="shared" si="127"/>
        <v/>
      </c>
      <c r="HP122" s="384" t="str">
        <f t="shared" si="128"/>
        <v/>
      </c>
      <c r="HQ122" s="384" t="str">
        <f t="shared" si="129"/>
        <v/>
      </c>
      <c r="HR122" s="384" t="str">
        <f t="shared" si="130"/>
        <v/>
      </c>
      <c r="HS122" s="384" t="str">
        <f t="shared" si="131"/>
        <v/>
      </c>
      <c r="HT122" s="384" t="str">
        <f t="shared" si="132"/>
        <v/>
      </c>
      <c r="HU122" s="352" t="str">
        <f t="shared" si="133"/>
        <v/>
      </c>
      <c r="HV122" s="384" t="str">
        <f t="shared" si="134"/>
        <v/>
      </c>
      <c r="HW122" s="384" t="str">
        <f t="shared" si="135"/>
        <v/>
      </c>
      <c r="HX122" s="384" t="str">
        <f t="shared" si="136"/>
        <v/>
      </c>
      <c r="HY122" s="384" t="str">
        <f t="shared" si="137"/>
        <v/>
      </c>
      <c r="HZ122" s="352" t="str">
        <f t="shared" si="138"/>
        <v/>
      </c>
      <c r="IA122" s="365" t="str">
        <f t="shared" si="139"/>
        <v/>
      </c>
      <c r="IB122" s="386" t="str">
        <f t="shared" si="140"/>
        <v/>
      </c>
      <c r="IC122" s="380" t="str">
        <f t="shared" si="141"/>
        <v/>
      </c>
      <c r="ID122" s="387" t="str">
        <f t="shared" si="142"/>
        <v/>
      </c>
      <c r="IE122" s="378" t="str">
        <f t="shared" si="143"/>
        <v/>
      </c>
      <c r="IF122" s="381" t="str">
        <f t="shared" si="144"/>
        <v/>
      </c>
      <c r="IG122" s="381" t="str">
        <f t="shared" si="145"/>
        <v/>
      </c>
      <c r="IH122" s="388" t="str">
        <f t="shared" si="146"/>
        <v/>
      </c>
    </row>
    <row r="123" spans="1:242" ht="23.1" customHeight="1">
      <c r="A123" s="351">
        <f t="shared" si="0"/>
        <v>89</v>
      </c>
      <c r="B123" s="1362"/>
      <c r="C123" s="1363"/>
      <c r="D123" s="1364" t="str">
        <f t="shared" si="115"/>
        <v/>
      </c>
      <c r="E123" s="1365"/>
      <c r="F123" s="1362"/>
      <c r="G123" s="1363"/>
      <c r="H123" s="1362"/>
      <c r="I123" s="1363"/>
      <c r="J123" s="1366"/>
      <c r="K123" s="1367"/>
      <c r="L123" s="1367"/>
      <c r="M123" s="1367"/>
      <c r="N123" s="1367"/>
      <c r="O123" s="1367"/>
      <c r="P123" s="1368" t="str">
        <f t="shared" si="116"/>
        <v/>
      </c>
      <c r="Q123" s="1368"/>
      <c r="R123" s="352"/>
      <c r="S123" s="352"/>
      <c r="T123" s="352"/>
      <c r="U123" s="352"/>
      <c r="V123" s="1369"/>
      <c r="W123" s="1369"/>
      <c r="X123" s="1370"/>
      <c r="Y123" s="375"/>
      <c r="Z123" s="372"/>
      <c r="AA123" s="363" t="s">
        <v>71</v>
      </c>
      <c r="AB123" s="1371"/>
      <c r="AC123" s="1372"/>
      <c r="AD123" s="1372"/>
      <c r="AE123" s="1372"/>
      <c r="AF123" s="1373"/>
      <c r="AG123" s="1371"/>
      <c r="AH123" s="1372"/>
      <c r="AI123" s="1373"/>
      <c r="AJ123" s="363"/>
      <c r="AK123" s="363" t="s">
        <v>71</v>
      </c>
      <c r="AL123" s="363" t="s">
        <v>71</v>
      </c>
      <c r="AM123" s="363" t="s">
        <v>71</v>
      </c>
      <c r="AN123" s="363" t="s">
        <v>71</v>
      </c>
      <c r="AO123" s="1374"/>
      <c r="AP123" s="1374"/>
      <c r="AQ123" s="363"/>
      <c r="AR123" s="1374"/>
      <c r="AS123" s="1374"/>
      <c r="AT123" s="385"/>
      <c r="AU123" s="364"/>
      <c r="AV123" s="363" t="s">
        <v>71</v>
      </c>
      <c r="AW123" s="363"/>
      <c r="AX123" s="480" t="str">
        <f t="shared" si="114"/>
        <v/>
      </c>
      <c r="AY123" s="1375" t="str">
        <f>IF('躯体天井高(住戸別)'!M94="","",'躯体天井高(住戸別)'!M94)</f>
        <v/>
      </c>
      <c r="AZ123" s="1376"/>
      <c r="BA123" s="1377" t="str">
        <f>IF('躯体天井高(住戸別)'!U164="","",'躯体天井高(住戸別)'!U164)</f>
        <v/>
      </c>
      <c r="BB123" s="1378"/>
      <c r="BC123" s="1379"/>
      <c r="BD123" s="1380" t="str">
        <f>IF('躯体天井高(住戸別)'!T164="","",'躯体天井高(住戸別)'!T164)</f>
        <v/>
      </c>
      <c r="BE123" s="1381"/>
      <c r="BF123" s="363"/>
      <c r="BG123" s="480" t="str">
        <f>IF('躯体天井高(住戸別)'!Y94="","",'躯体天井高(住戸別)'!Y94)</f>
        <v/>
      </c>
      <c r="BH123" s="1375" t="str">
        <f>IF('躯体天井高(住戸別)'!AG94="","",'躯体天井高(住戸別)'!AG94)</f>
        <v/>
      </c>
      <c r="BI123" s="1376"/>
      <c r="BJ123" s="1377" t="str">
        <f>IF('躯体天井高(住戸別)'!AO94="","",'躯体天井高(住戸別)'!AO94)</f>
        <v/>
      </c>
      <c r="BK123" s="1378"/>
      <c r="BL123" s="1379"/>
      <c r="BM123" s="1380" t="str">
        <f>IF('躯体天井高(住戸別)'!AN94="","",'躯体天井高(住戸別)'!AN94)</f>
        <v/>
      </c>
      <c r="BN123" s="1381"/>
      <c r="BO123" s="1380" t="str" cm="1">
        <f t="array" ref="BO123">IF(AY123="","",_xlfn.IFS(AND('躯体天井高(住戸別)'!V164="□",'躯体天井高(住戸別)'!W164="□"),"なし",AND('躯体天井高(住戸別)'!W164="■",'躯体天井高(住戸別)'!V164="□"),"柱",AND('躯体天井高(住戸別)'!V164="■",'躯体天井高(住戸別)'!W164="□"),"壁",AND('躯体天井高(住戸別)'!V164="■",'躯体天井高(住戸別)'!W164="■"),"壁柱"))</f>
        <v/>
      </c>
      <c r="BP123" s="1385"/>
      <c r="BQ123" s="1350"/>
      <c r="BR123" s="1351"/>
      <c r="BS123" s="1351"/>
      <c r="BT123" s="1351"/>
      <c r="BU123" s="397"/>
      <c r="BV123" s="398"/>
      <c r="BW123" s="382"/>
      <c r="BX123" s="363"/>
      <c r="BY123" s="1352"/>
      <c r="BZ123" s="1353"/>
      <c r="CA123" s="1352"/>
      <c r="CB123" s="1353"/>
      <c r="CC123" s="382"/>
      <c r="CD123" s="363"/>
      <c r="CE123" s="1354"/>
      <c r="CF123" s="1355"/>
      <c r="CG123" s="1356"/>
      <c r="CH123" s="1361"/>
      <c r="CI123" s="1360"/>
      <c r="CJ123" s="1355"/>
      <c r="CK123" s="1360"/>
      <c r="CL123" s="363" t="s">
        <v>71</v>
      </c>
      <c r="CM123" s="363" t="s">
        <v>71</v>
      </c>
      <c r="CN123" s="363" t="s">
        <v>71</v>
      </c>
      <c r="CO123" s="363"/>
      <c r="CP123" s="363"/>
      <c r="CQ123" s="363" t="s">
        <v>71</v>
      </c>
      <c r="CR123" s="363" t="s">
        <v>71</v>
      </c>
      <c r="CS123" s="1357"/>
      <c r="CT123" s="1358"/>
      <c r="CU123" s="1359"/>
      <c r="CV123" s="363" t="s">
        <v>71</v>
      </c>
      <c r="CW123" s="363" t="s">
        <v>71</v>
      </c>
      <c r="CX123" s="363" t="s">
        <v>71</v>
      </c>
      <c r="CY123" s="363" t="s">
        <v>71</v>
      </c>
      <c r="CZ123" s="363" t="s">
        <v>71</v>
      </c>
      <c r="DA123" s="363" t="s">
        <v>71</v>
      </c>
      <c r="DB123" s="363" t="s">
        <v>71</v>
      </c>
      <c r="DC123" s="363" t="s">
        <v>71</v>
      </c>
      <c r="DD123" s="363" t="s">
        <v>71</v>
      </c>
      <c r="DE123" s="363" t="s">
        <v>71</v>
      </c>
      <c r="DF123" s="363" t="s">
        <v>71</v>
      </c>
      <c r="DG123" s="363" t="s">
        <v>71</v>
      </c>
      <c r="DH123" s="575" t="str">
        <f>IF($B123="","",_xlfn.XLOOKUP($B123,光・視環境!$S$2:$S$113,光・視環境!$Y$2:$Y$113,"",0,1))</f>
        <v/>
      </c>
      <c r="DI123" s="576" t="str">
        <f>IF($B123="","",_xlfn.XLOOKUP($B123,光・視環境!$S$2:$S$113,光・視環境!$T$2:$T$113,"",0,1))</f>
        <v/>
      </c>
      <c r="DJ123" s="576" t="str">
        <f>IF($B123="","",_xlfn.XLOOKUP($B123,光・視環境!$S$2:$S$113,光・視環境!$U$2:$U$113,"",0,1))</f>
        <v/>
      </c>
      <c r="DK123" s="576" t="str">
        <f>IF($B123="","",_xlfn.XLOOKUP($B123,光・視環境!$S$2:$S$113,光・視環境!$V$2:$V$113,"",0,1))</f>
        <v/>
      </c>
      <c r="DL123" s="576" t="str">
        <f>IF($B123="","",_xlfn.XLOOKUP($B123,光・視環境!$S$2:$S$113,光・視環境!$W$2:$W$113,"",0,1))</f>
        <v/>
      </c>
      <c r="DM123" s="577" t="str">
        <f>IF($B123="","",_xlfn.XLOOKUP($B123,光・視環境!$S$2:$S$113,光・視環境!$X$2:$X$113,"",0,1))</f>
        <v/>
      </c>
      <c r="DN123" s="1382"/>
      <c r="DO123" s="1383"/>
      <c r="DP123" s="1383"/>
      <c r="DQ123" s="1384"/>
      <c r="DR123" s="372"/>
      <c r="DS123" s="372"/>
      <c r="DT123" s="372"/>
      <c r="DU123" s="372"/>
      <c r="DV123" s="372"/>
      <c r="DW123" s="372"/>
      <c r="DX123" s="372"/>
      <c r="DY123" s="372"/>
      <c r="DZ123" s="1382"/>
      <c r="EA123" s="1383"/>
      <c r="EB123" s="1383"/>
      <c r="EC123" s="1384"/>
      <c r="ED123" s="372"/>
      <c r="EE123" s="372"/>
      <c r="EF123" s="372"/>
      <c r="EG123" s="372"/>
      <c r="EH123" s="372"/>
      <c r="EI123" s="372"/>
      <c r="EJ123" s="372"/>
      <c r="EK123" s="372"/>
      <c r="EL123" s="372"/>
      <c r="EM123" s="372"/>
      <c r="EN123" s="372"/>
      <c r="EO123" s="372"/>
      <c r="EP123" s="372"/>
      <c r="EQ123" s="375"/>
      <c r="ER123" s="372"/>
      <c r="ES123" s="364" t="s">
        <v>71</v>
      </c>
      <c r="ET123" s="372"/>
      <c r="EU123" s="481" t="str">
        <f t="shared" si="103"/>
        <v/>
      </c>
      <c r="EV123" s="1357"/>
      <c r="EW123" s="1359"/>
      <c r="EX123" s="1357"/>
      <c r="EY123" s="1359"/>
      <c r="EZ123" s="1357"/>
      <c r="FA123" s="1359"/>
      <c r="FB123" s="1357"/>
      <c r="FC123" s="1359"/>
      <c r="FD123" s="364" t="s">
        <v>71</v>
      </c>
      <c r="FE123" s="372"/>
      <c r="FF123" s="481" t="str">
        <f t="shared" si="104"/>
        <v/>
      </c>
      <c r="FG123" s="1357"/>
      <c r="FH123" s="1359"/>
      <c r="FI123" s="1357"/>
      <c r="FJ123" s="1359"/>
      <c r="FK123" s="1357"/>
      <c r="FL123" s="1359"/>
      <c r="FM123" s="1357"/>
      <c r="FN123" s="1359"/>
      <c r="FO123" s="364" t="s">
        <v>71</v>
      </c>
      <c r="FP123" s="372"/>
      <c r="FQ123" s="481" t="str">
        <f t="shared" si="105"/>
        <v/>
      </c>
      <c r="FR123" s="1357"/>
      <c r="FS123" s="1359"/>
      <c r="FT123" s="1357"/>
      <c r="FU123" s="1359"/>
      <c r="FV123" s="1357"/>
      <c r="FW123" s="1359"/>
      <c r="FX123" s="1357"/>
      <c r="FY123" s="1359"/>
      <c r="FZ123" s="364" t="s">
        <v>71</v>
      </c>
      <c r="GA123" s="372"/>
      <c r="GB123" s="481" t="str">
        <f t="shared" si="106"/>
        <v/>
      </c>
      <c r="GC123" s="1357"/>
      <c r="GD123" s="1359"/>
      <c r="GE123" s="1357"/>
      <c r="GF123" s="1359"/>
      <c r="GG123" s="1357"/>
      <c r="GH123" s="1359"/>
      <c r="GI123" s="1357"/>
      <c r="GJ123" s="1359"/>
      <c r="GU123" s="374" t="str">
        <f t="shared" si="109"/>
        <v/>
      </c>
      <c r="GV123" s="386" t="str">
        <f t="shared" si="112"/>
        <v/>
      </c>
      <c r="GW123" s="377" t="str">
        <f t="shared" si="102"/>
        <v/>
      </c>
      <c r="GX123" s="378" t="str">
        <f t="shared" si="113"/>
        <v/>
      </c>
      <c r="GY123" s="379" t="str">
        <f t="shared" si="110"/>
        <v/>
      </c>
      <c r="GZ123" s="380">
        <v>1</v>
      </c>
      <c r="HA123" s="376" t="str">
        <f t="shared" si="111"/>
        <v/>
      </c>
      <c r="HB123" s="380" t="str">
        <f t="shared" si="107"/>
        <v/>
      </c>
      <c r="HC123" s="381" t="str">
        <f t="shared" si="108"/>
        <v/>
      </c>
      <c r="HD123" s="383" t="str">
        <f t="shared" si="117"/>
        <v/>
      </c>
      <c r="HE123" s="381" t="str">
        <f t="shared" si="118"/>
        <v/>
      </c>
      <c r="HF123" s="380" t="str">
        <f t="shared" si="119"/>
        <v/>
      </c>
      <c r="HG123" s="576" t="str">
        <f>IF($B123="","",_xlfn.XLOOKUP($B123,光・視環境!$S$2:$S$113,光・視環境!$Y$2:$Y$113,,0,1))</f>
        <v/>
      </c>
      <c r="HH123" s="362" t="str">
        <f t="shared" si="120"/>
        <v/>
      </c>
      <c r="HI123" s="384" t="str">
        <f t="shared" si="121"/>
        <v/>
      </c>
      <c r="HJ123" s="384" t="str">
        <f t="shared" si="122"/>
        <v/>
      </c>
      <c r="HK123" s="384" t="str">
        <f t="shared" si="123"/>
        <v/>
      </c>
      <c r="HL123" s="384" t="str">
        <f t="shared" si="124"/>
        <v/>
      </c>
      <c r="HM123" s="384" t="str">
        <f t="shared" si="125"/>
        <v/>
      </c>
      <c r="HN123" s="384" t="str">
        <f t="shared" si="126"/>
        <v/>
      </c>
      <c r="HO123" s="384" t="str">
        <f t="shared" si="127"/>
        <v/>
      </c>
      <c r="HP123" s="384" t="str">
        <f t="shared" si="128"/>
        <v/>
      </c>
      <c r="HQ123" s="384" t="str">
        <f t="shared" si="129"/>
        <v/>
      </c>
      <c r="HR123" s="384" t="str">
        <f t="shared" si="130"/>
        <v/>
      </c>
      <c r="HS123" s="384" t="str">
        <f t="shared" si="131"/>
        <v/>
      </c>
      <c r="HT123" s="384" t="str">
        <f t="shared" si="132"/>
        <v/>
      </c>
      <c r="HU123" s="352" t="str">
        <f t="shared" si="133"/>
        <v/>
      </c>
      <c r="HV123" s="384" t="str">
        <f t="shared" si="134"/>
        <v/>
      </c>
      <c r="HW123" s="384" t="str">
        <f t="shared" si="135"/>
        <v/>
      </c>
      <c r="HX123" s="384" t="str">
        <f t="shared" si="136"/>
        <v/>
      </c>
      <c r="HY123" s="384" t="str">
        <f t="shared" si="137"/>
        <v/>
      </c>
      <c r="HZ123" s="352" t="str">
        <f t="shared" si="138"/>
        <v/>
      </c>
      <c r="IA123" s="365" t="str">
        <f t="shared" si="139"/>
        <v/>
      </c>
      <c r="IB123" s="386" t="str">
        <f t="shared" si="140"/>
        <v/>
      </c>
      <c r="IC123" s="380" t="str">
        <f t="shared" si="141"/>
        <v/>
      </c>
      <c r="ID123" s="387" t="str">
        <f t="shared" si="142"/>
        <v/>
      </c>
      <c r="IE123" s="378" t="str">
        <f t="shared" si="143"/>
        <v/>
      </c>
      <c r="IF123" s="381" t="str">
        <f t="shared" si="144"/>
        <v/>
      </c>
      <c r="IG123" s="381" t="str">
        <f t="shared" si="145"/>
        <v/>
      </c>
      <c r="IH123" s="388" t="str">
        <f t="shared" si="146"/>
        <v/>
      </c>
    </row>
    <row r="124" spans="1:242" ht="23.1" customHeight="1">
      <c r="A124" s="351">
        <f t="shared" si="0"/>
        <v>90</v>
      </c>
      <c r="B124" s="1362"/>
      <c r="C124" s="1363"/>
      <c r="D124" s="1364" t="str">
        <f t="shared" si="115"/>
        <v/>
      </c>
      <c r="E124" s="1365"/>
      <c r="F124" s="1362"/>
      <c r="G124" s="1363"/>
      <c r="H124" s="1362"/>
      <c r="I124" s="1363"/>
      <c r="J124" s="1366"/>
      <c r="K124" s="1367"/>
      <c r="L124" s="1367"/>
      <c r="M124" s="1367"/>
      <c r="N124" s="1367"/>
      <c r="O124" s="1367"/>
      <c r="P124" s="1368" t="str">
        <f t="shared" si="116"/>
        <v/>
      </c>
      <c r="Q124" s="1368"/>
      <c r="R124" s="352"/>
      <c r="S124" s="352"/>
      <c r="T124" s="352"/>
      <c r="U124" s="352"/>
      <c r="V124" s="1369"/>
      <c r="W124" s="1369"/>
      <c r="X124" s="1370"/>
      <c r="Y124" s="375"/>
      <c r="Z124" s="372"/>
      <c r="AA124" s="363" t="s">
        <v>71</v>
      </c>
      <c r="AB124" s="1371"/>
      <c r="AC124" s="1372"/>
      <c r="AD124" s="1372"/>
      <c r="AE124" s="1372"/>
      <c r="AF124" s="1373"/>
      <c r="AG124" s="1371"/>
      <c r="AH124" s="1372"/>
      <c r="AI124" s="1373"/>
      <c r="AJ124" s="363"/>
      <c r="AK124" s="363" t="s">
        <v>71</v>
      </c>
      <c r="AL124" s="363" t="s">
        <v>71</v>
      </c>
      <c r="AM124" s="363" t="s">
        <v>71</v>
      </c>
      <c r="AN124" s="363" t="s">
        <v>71</v>
      </c>
      <c r="AO124" s="1374"/>
      <c r="AP124" s="1374"/>
      <c r="AQ124" s="363"/>
      <c r="AR124" s="1374"/>
      <c r="AS124" s="1374"/>
      <c r="AT124" s="385"/>
      <c r="AU124" s="364"/>
      <c r="AV124" s="363" t="s">
        <v>71</v>
      </c>
      <c r="AW124" s="363"/>
      <c r="AX124" s="480" t="str">
        <f t="shared" si="114"/>
        <v/>
      </c>
      <c r="AY124" s="1375" t="str">
        <f>IF('躯体天井高(住戸別)'!M95="","",'躯体天井高(住戸別)'!M95)</f>
        <v/>
      </c>
      <c r="AZ124" s="1376"/>
      <c r="BA124" s="1377" t="str">
        <f>IF('躯体天井高(住戸別)'!U165="","",'躯体天井高(住戸別)'!U165)</f>
        <v/>
      </c>
      <c r="BB124" s="1378"/>
      <c r="BC124" s="1379"/>
      <c r="BD124" s="1380" t="str">
        <f>IF('躯体天井高(住戸別)'!T165="","",'躯体天井高(住戸別)'!T165)</f>
        <v/>
      </c>
      <c r="BE124" s="1381"/>
      <c r="BF124" s="363"/>
      <c r="BG124" s="480" t="str">
        <f>IF('躯体天井高(住戸別)'!Y95="","",'躯体天井高(住戸別)'!Y95)</f>
        <v/>
      </c>
      <c r="BH124" s="1375" t="str">
        <f>IF('躯体天井高(住戸別)'!AG95="","",'躯体天井高(住戸別)'!AG95)</f>
        <v/>
      </c>
      <c r="BI124" s="1376"/>
      <c r="BJ124" s="1377" t="str">
        <f>IF('躯体天井高(住戸別)'!AO95="","",'躯体天井高(住戸別)'!AO95)</f>
        <v/>
      </c>
      <c r="BK124" s="1378"/>
      <c r="BL124" s="1379"/>
      <c r="BM124" s="1380" t="str">
        <f>IF('躯体天井高(住戸別)'!AN95="","",'躯体天井高(住戸別)'!AN95)</f>
        <v/>
      </c>
      <c r="BN124" s="1381"/>
      <c r="BO124" s="1380" t="str" cm="1">
        <f t="array" ref="BO124">IF(AY124="","",_xlfn.IFS(AND('躯体天井高(住戸別)'!V165="□",'躯体天井高(住戸別)'!W165="□"),"なし",AND('躯体天井高(住戸別)'!W165="■",'躯体天井高(住戸別)'!V165="□"),"柱",AND('躯体天井高(住戸別)'!V165="■",'躯体天井高(住戸別)'!W165="□"),"壁",AND('躯体天井高(住戸別)'!V165="■",'躯体天井高(住戸別)'!W165="■"),"壁柱"))</f>
        <v/>
      </c>
      <c r="BP124" s="1385"/>
      <c r="BQ124" s="1350"/>
      <c r="BR124" s="1351"/>
      <c r="BS124" s="1351"/>
      <c r="BT124" s="1351"/>
      <c r="BU124" s="397"/>
      <c r="BV124" s="398"/>
      <c r="BW124" s="382"/>
      <c r="BX124" s="363"/>
      <c r="BY124" s="1352"/>
      <c r="BZ124" s="1353"/>
      <c r="CA124" s="1352"/>
      <c r="CB124" s="1353"/>
      <c r="CC124" s="382"/>
      <c r="CD124" s="363"/>
      <c r="CE124" s="1354"/>
      <c r="CF124" s="1355"/>
      <c r="CG124" s="1356"/>
      <c r="CH124" s="1361"/>
      <c r="CI124" s="1360"/>
      <c r="CJ124" s="1355"/>
      <c r="CK124" s="1360"/>
      <c r="CL124" s="363" t="s">
        <v>71</v>
      </c>
      <c r="CM124" s="363" t="s">
        <v>71</v>
      </c>
      <c r="CN124" s="363" t="s">
        <v>71</v>
      </c>
      <c r="CO124" s="363"/>
      <c r="CP124" s="363"/>
      <c r="CQ124" s="363" t="s">
        <v>71</v>
      </c>
      <c r="CR124" s="363" t="s">
        <v>71</v>
      </c>
      <c r="CS124" s="1357"/>
      <c r="CT124" s="1358"/>
      <c r="CU124" s="1359"/>
      <c r="CV124" s="363" t="s">
        <v>71</v>
      </c>
      <c r="CW124" s="363" t="s">
        <v>71</v>
      </c>
      <c r="CX124" s="363" t="s">
        <v>71</v>
      </c>
      <c r="CY124" s="363" t="s">
        <v>71</v>
      </c>
      <c r="CZ124" s="363" t="s">
        <v>71</v>
      </c>
      <c r="DA124" s="363" t="s">
        <v>71</v>
      </c>
      <c r="DB124" s="363" t="s">
        <v>71</v>
      </c>
      <c r="DC124" s="363" t="s">
        <v>71</v>
      </c>
      <c r="DD124" s="363" t="s">
        <v>71</v>
      </c>
      <c r="DE124" s="363" t="s">
        <v>71</v>
      </c>
      <c r="DF124" s="363" t="s">
        <v>71</v>
      </c>
      <c r="DG124" s="363" t="s">
        <v>71</v>
      </c>
      <c r="DH124" s="575" t="str">
        <f>IF($B124="","",_xlfn.XLOOKUP($B124,光・視環境!$S$2:$S$113,光・視環境!$Y$2:$Y$113,"",0,1))</f>
        <v/>
      </c>
      <c r="DI124" s="576" t="str">
        <f>IF($B124="","",_xlfn.XLOOKUP($B124,光・視環境!$S$2:$S$113,光・視環境!$T$2:$T$113,"",0,1))</f>
        <v/>
      </c>
      <c r="DJ124" s="576" t="str">
        <f>IF($B124="","",_xlfn.XLOOKUP($B124,光・視環境!$S$2:$S$113,光・視環境!$U$2:$U$113,"",0,1))</f>
        <v/>
      </c>
      <c r="DK124" s="576" t="str">
        <f>IF($B124="","",_xlfn.XLOOKUP($B124,光・視環境!$S$2:$S$113,光・視環境!$V$2:$V$113,"",0,1))</f>
        <v/>
      </c>
      <c r="DL124" s="576" t="str">
        <f>IF($B124="","",_xlfn.XLOOKUP($B124,光・視環境!$S$2:$S$113,光・視環境!$W$2:$W$113,"",0,1))</f>
        <v/>
      </c>
      <c r="DM124" s="577" t="str">
        <f>IF($B124="","",_xlfn.XLOOKUP($B124,光・視環境!$S$2:$S$113,光・視環境!$X$2:$X$113,"",0,1))</f>
        <v/>
      </c>
      <c r="DN124" s="1382"/>
      <c r="DO124" s="1383"/>
      <c r="DP124" s="1383"/>
      <c r="DQ124" s="1384"/>
      <c r="DR124" s="372"/>
      <c r="DS124" s="372"/>
      <c r="DT124" s="372"/>
      <c r="DU124" s="372"/>
      <c r="DV124" s="372"/>
      <c r="DW124" s="372"/>
      <c r="DX124" s="372"/>
      <c r="DY124" s="372"/>
      <c r="DZ124" s="1382"/>
      <c r="EA124" s="1383"/>
      <c r="EB124" s="1383"/>
      <c r="EC124" s="1384"/>
      <c r="ED124" s="372"/>
      <c r="EE124" s="372"/>
      <c r="EF124" s="372"/>
      <c r="EG124" s="372"/>
      <c r="EH124" s="372"/>
      <c r="EI124" s="372"/>
      <c r="EJ124" s="372"/>
      <c r="EK124" s="372"/>
      <c r="EL124" s="372"/>
      <c r="EM124" s="372"/>
      <c r="EN124" s="372"/>
      <c r="EO124" s="372"/>
      <c r="EP124" s="372"/>
      <c r="EQ124" s="375"/>
      <c r="ER124" s="372"/>
      <c r="ES124" s="364" t="s">
        <v>71</v>
      </c>
      <c r="ET124" s="372"/>
      <c r="EU124" s="481" t="str">
        <f t="shared" si="103"/>
        <v/>
      </c>
      <c r="EV124" s="1357"/>
      <c r="EW124" s="1359"/>
      <c r="EX124" s="1357"/>
      <c r="EY124" s="1359"/>
      <c r="EZ124" s="1357"/>
      <c r="FA124" s="1359"/>
      <c r="FB124" s="1357"/>
      <c r="FC124" s="1359"/>
      <c r="FD124" s="364" t="s">
        <v>71</v>
      </c>
      <c r="FE124" s="372"/>
      <c r="FF124" s="481" t="str">
        <f t="shared" si="104"/>
        <v/>
      </c>
      <c r="FG124" s="1357"/>
      <c r="FH124" s="1359"/>
      <c r="FI124" s="1357"/>
      <c r="FJ124" s="1359"/>
      <c r="FK124" s="1357"/>
      <c r="FL124" s="1359"/>
      <c r="FM124" s="1357"/>
      <c r="FN124" s="1359"/>
      <c r="FO124" s="364" t="s">
        <v>71</v>
      </c>
      <c r="FP124" s="372"/>
      <c r="FQ124" s="481" t="str">
        <f t="shared" si="105"/>
        <v/>
      </c>
      <c r="FR124" s="1357"/>
      <c r="FS124" s="1359"/>
      <c r="FT124" s="1357"/>
      <c r="FU124" s="1359"/>
      <c r="FV124" s="1357"/>
      <c r="FW124" s="1359"/>
      <c r="FX124" s="1357"/>
      <c r="FY124" s="1359"/>
      <c r="FZ124" s="364" t="s">
        <v>71</v>
      </c>
      <c r="GA124" s="372"/>
      <c r="GB124" s="481" t="str">
        <f t="shared" si="106"/>
        <v/>
      </c>
      <c r="GC124" s="1357"/>
      <c r="GD124" s="1359"/>
      <c r="GE124" s="1357"/>
      <c r="GF124" s="1359"/>
      <c r="GG124" s="1357"/>
      <c r="GH124" s="1359"/>
      <c r="GI124" s="1357"/>
      <c r="GJ124" s="1359"/>
      <c r="GU124" s="374" t="str">
        <f t="shared" si="109"/>
        <v/>
      </c>
      <c r="GV124" s="386" t="str">
        <f t="shared" si="112"/>
        <v/>
      </c>
      <c r="GW124" s="377" t="str">
        <f t="shared" si="102"/>
        <v/>
      </c>
      <c r="GX124" s="378" t="str">
        <f t="shared" si="113"/>
        <v/>
      </c>
      <c r="GY124" s="379" t="str">
        <f t="shared" si="110"/>
        <v/>
      </c>
      <c r="GZ124" s="380">
        <v>1</v>
      </c>
      <c r="HA124" s="376" t="str">
        <f t="shared" si="111"/>
        <v/>
      </c>
      <c r="HB124" s="380" t="str">
        <f t="shared" si="107"/>
        <v/>
      </c>
      <c r="HC124" s="381" t="str">
        <f t="shared" si="108"/>
        <v/>
      </c>
      <c r="HD124" s="383" t="str">
        <f t="shared" si="117"/>
        <v/>
      </c>
      <c r="HE124" s="381" t="str">
        <f t="shared" si="118"/>
        <v/>
      </c>
      <c r="HF124" s="380" t="str">
        <f t="shared" si="119"/>
        <v/>
      </c>
      <c r="HG124" s="576" t="str">
        <f>IF($B124="","",_xlfn.XLOOKUP($B124,光・視環境!$S$2:$S$113,光・視環境!$Y$2:$Y$113,,0,1))</f>
        <v/>
      </c>
      <c r="HH124" s="362" t="str">
        <f t="shared" si="120"/>
        <v/>
      </c>
      <c r="HI124" s="384" t="str">
        <f t="shared" si="121"/>
        <v/>
      </c>
      <c r="HJ124" s="384" t="str">
        <f t="shared" si="122"/>
        <v/>
      </c>
      <c r="HK124" s="384" t="str">
        <f t="shared" si="123"/>
        <v/>
      </c>
      <c r="HL124" s="384" t="str">
        <f t="shared" si="124"/>
        <v/>
      </c>
      <c r="HM124" s="384" t="str">
        <f t="shared" si="125"/>
        <v/>
      </c>
      <c r="HN124" s="384" t="str">
        <f t="shared" si="126"/>
        <v/>
      </c>
      <c r="HO124" s="384" t="str">
        <f t="shared" si="127"/>
        <v/>
      </c>
      <c r="HP124" s="384" t="str">
        <f t="shared" si="128"/>
        <v/>
      </c>
      <c r="HQ124" s="384" t="str">
        <f t="shared" si="129"/>
        <v/>
      </c>
      <c r="HR124" s="384" t="str">
        <f t="shared" si="130"/>
        <v/>
      </c>
      <c r="HS124" s="384" t="str">
        <f t="shared" si="131"/>
        <v/>
      </c>
      <c r="HT124" s="384" t="str">
        <f t="shared" si="132"/>
        <v/>
      </c>
      <c r="HU124" s="352" t="str">
        <f t="shared" si="133"/>
        <v/>
      </c>
      <c r="HV124" s="384" t="str">
        <f t="shared" si="134"/>
        <v/>
      </c>
      <c r="HW124" s="384" t="str">
        <f t="shared" si="135"/>
        <v/>
      </c>
      <c r="HX124" s="384" t="str">
        <f t="shared" si="136"/>
        <v/>
      </c>
      <c r="HY124" s="384" t="str">
        <f t="shared" si="137"/>
        <v/>
      </c>
      <c r="HZ124" s="352" t="str">
        <f t="shared" si="138"/>
        <v/>
      </c>
      <c r="IA124" s="365" t="str">
        <f t="shared" si="139"/>
        <v/>
      </c>
      <c r="IB124" s="386" t="str">
        <f t="shared" si="140"/>
        <v/>
      </c>
      <c r="IC124" s="380" t="str">
        <f t="shared" si="141"/>
        <v/>
      </c>
      <c r="ID124" s="387" t="str">
        <f t="shared" si="142"/>
        <v/>
      </c>
      <c r="IE124" s="378" t="str">
        <f t="shared" si="143"/>
        <v/>
      </c>
      <c r="IF124" s="381" t="str">
        <f t="shared" si="144"/>
        <v/>
      </c>
      <c r="IG124" s="381" t="str">
        <f t="shared" si="145"/>
        <v/>
      </c>
      <c r="IH124" s="388" t="str">
        <f t="shared" si="146"/>
        <v/>
      </c>
    </row>
    <row r="125" spans="1:242" ht="23.1" customHeight="1">
      <c r="A125" s="351">
        <f t="shared" si="0"/>
        <v>91</v>
      </c>
      <c r="B125" s="1362"/>
      <c r="C125" s="1363"/>
      <c r="D125" s="1364" t="str">
        <f t="shared" si="115"/>
        <v/>
      </c>
      <c r="E125" s="1365"/>
      <c r="F125" s="1362"/>
      <c r="G125" s="1363"/>
      <c r="H125" s="1362"/>
      <c r="I125" s="1363"/>
      <c r="J125" s="1366"/>
      <c r="K125" s="1367"/>
      <c r="L125" s="1367"/>
      <c r="M125" s="1367"/>
      <c r="N125" s="1367"/>
      <c r="O125" s="1367"/>
      <c r="P125" s="1368" t="str">
        <f t="shared" si="116"/>
        <v/>
      </c>
      <c r="Q125" s="1368"/>
      <c r="R125" s="352"/>
      <c r="S125" s="352"/>
      <c r="T125" s="352"/>
      <c r="U125" s="352"/>
      <c r="V125" s="1369"/>
      <c r="W125" s="1369"/>
      <c r="X125" s="1370"/>
      <c r="Y125" s="375"/>
      <c r="Z125" s="372"/>
      <c r="AA125" s="363" t="s">
        <v>71</v>
      </c>
      <c r="AB125" s="1371"/>
      <c r="AC125" s="1372"/>
      <c r="AD125" s="1372"/>
      <c r="AE125" s="1372"/>
      <c r="AF125" s="1373"/>
      <c r="AG125" s="1371"/>
      <c r="AH125" s="1372"/>
      <c r="AI125" s="1373"/>
      <c r="AJ125" s="363"/>
      <c r="AK125" s="363" t="s">
        <v>71</v>
      </c>
      <c r="AL125" s="363" t="s">
        <v>71</v>
      </c>
      <c r="AM125" s="363" t="s">
        <v>71</v>
      </c>
      <c r="AN125" s="363" t="s">
        <v>71</v>
      </c>
      <c r="AO125" s="1374"/>
      <c r="AP125" s="1374"/>
      <c r="AQ125" s="363"/>
      <c r="AR125" s="1374"/>
      <c r="AS125" s="1374"/>
      <c r="AT125" s="385"/>
      <c r="AU125" s="364"/>
      <c r="AV125" s="363" t="s">
        <v>71</v>
      </c>
      <c r="AW125" s="363"/>
      <c r="AX125" s="480" t="str">
        <f t="shared" si="114"/>
        <v/>
      </c>
      <c r="AY125" s="1375" t="str">
        <f>IF('躯体天井高(住戸別)'!M96="","",'躯体天井高(住戸別)'!M96)</f>
        <v/>
      </c>
      <c r="AZ125" s="1376"/>
      <c r="BA125" s="1377" t="str">
        <f>IF('躯体天井高(住戸別)'!U166="","",'躯体天井高(住戸別)'!U166)</f>
        <v/>
      </c>
      <c r="BB125" s="1378"/>
      <c r="BC125" s="1379"/>
      <c r="BD125" s="1380" t="str">
        <f>IF('躯体天井高(住戸別)'!T166="","",'躯体天井高(住戸別)'!T166)</f>
        <v/>
      </c>
      <c r="BE125" s="1381"/>
      <c r="BF125" s="363"/>
      <c r="BG125" s="480" t="str">
        <f>IF('躯体天井高(住戸別)'!Y96="","",'躯体天井高(住戸別)'!Y96)</f>
        <v/>
      </c>
      <c r="BH125" s="1375" t="str">
        <f>IF('躯体天井高(住戸別)'!AG96="","",'躯体天井高(住戸別)'!AG96)</f>
        <v/>
      </c>
      <c r="BI125" s="1376"/>
      <c r="BJ125" s="1377" t="str">
        <f>IF('躯体天井高(住戸別)'!AO96="","",'躯体天井高(住戸別)'!AO96)</f>
        <v/>
      </c>
      <c r="BK125" s="1378"/>
      <c r="BL125" s="1379"/>
      <c r="BM125" s="1380" t="str">
        <f>IF('躯体天井高(住戸別)'!AN96="","",'躯体天井高(住戸別)'!AN96)</f>
        <v/>
      </c>
      <c r="BN125" s="1381"/>
      <c r="BO125" s="1380" t="str" cm="1">
        <f t="array" ref="BO125">IF(AY125="","",_xlfn.IFS(AND('躯体天井高(住戸別)'!V166="□",'躯体天井高(住戸別)'!W166="□"),"なし",AND('躯体天井高(住戸別)'!W166="■",'躯体天井高(住戸別)'!V166="□"),"柱",AND('躯体天井高(住戸別)'!V166="■",'躯体天井高(住戸別)'!W166="□"),"壁",AND('躯体天井高(住戸別)'!V166="■",'躯体天井高(住戸別)'!W166="■"),"壁柱"))</f>
        <v/>
      </c>
      <c r="BP125" s="1385"/>
      <c r="BQ125" s="1350"/>
      <c r="BR125" s="1351"/>
      <c r="BS125" s="1351"/>
      <c r="BT125" s="1351"/>
      <c r="BU125" s="397"/>
      <c r="BV125" s="398"/>
      <c r="BW125" s="382"/>
      <c r="BX125" s="363"/>
      <c r="BY125" s="1352"/>
      <c r="BZ125" s="1353"/>
      <c r="CA125" s="1352"/>
      <c r="CB125" s="1353"/>
      <c r="CC125" s="382"/>
      <c r="CD125" s="363"/>
      <c r="CE125" s="1354"/>
      <c r="CF125" s="1355"/>
      <c r="CG125" s="1356"/>
      <c r="CH125" s="1361"/>
      <c r="CI125" s="1360"/>
      <c r="CJ125" s="1355"/>
      <c r="CK125" s="1360"/>
      <c r="CL125" s="363" t="s">
        <v>71</v>
      </c>
      <c r="CM125" s="363" t="s">
        <v>71</v>
      </c>
      <c r="CN125" s="363" t="s">
        <v>71</v>
      </c>
      <c r="CO125" s="363"/>
      <c r="CP125" s="363"/>
      <c r="CQ125" s="363" t="s">
        <v>71</v>
      </c>
      <c r="CR125" s="363" t="s">
        <v>71</v>
      </c>
      <c r="CS125" s="1357"/>
      <c r="CT125" s="1358"/>
      <c r="CU125" s="1359"/>
      <c r="CV125" s="363" t="s">
        <v>71</v>
      </c>
      <c r="CW125" s="363" t="s">
        <v>71</v>
      </c>
      <c r="CX125" s="363" t="s">
        <v>71</v>
      </c>
      <c r="CY125" s="363" t="s">
        <v>71</v>
      </c>
      <c r="CZ125" s="363" t="s">
        <v>71</v>
      </c>
      <c r="DA125" s="363" t="s">
        <v>71</v>
      </c>
      <c r="DB125" s="363" t="s">
        <v>71</v>
      </c>
      <c r="DC125" s="363" t="s">
        <v>71</v>
      </c>
      <c r="DD125" s="363" t="s">
        <v>71</v>
      </c>
      <c r="DE125" s="363" t="s">
        <v>71</v>
      </c>
      <c r="DF125" s="363" t="s">
        <v>71</v>
      </c>
      <c r="DG125" s="363" t="s">
        <v>71</v>
      </c>
      <c r="DH125" s="575" t="str">
        <f>IF($B125="","",_xlfn.XLOOKUP($B125,光・視環境!$S$2:$S$113,光・視環境!$Y$2:$Y$113,"",0,1))</f>
        <v/>
      </c>
      <c r="DI125" s="576" t="str">
        <f>IF($B125="","",_xlfn.XLOOKUP($B125,光・視環境!$S$2:$S$113,光・視環境!$T$2:$T$113,"",0,1))</f>
        <v/>
      </c>
      <c r="DJ125" s="576" t="str">
        <f>IF($B125="","",_xlfn.XLOOKUP($B125,光・視環境!$S$2:$S$113,光・視環境!$U$2:$U$113,"",0,1))</f>
        <v/>
      </c>
      <c r="DK125" s="576" t="str">
        <f>IF($B125="","",_xlfn.XLOOKUP($B125,光・視環境!$S$2:$S$113,光・視環境!$V$2:$V$113,"",0,1))</f>
        <v/>
      </c>
      <c r="DL125" s="576" t="str">
        <f>IF($B125="","",_xlfn.XLOOKUP($B125,光・視環境!$S$2:$S$113,光・視環境!$W$2:$W$113,"",0,1))</f>
        <v/>
      </c>
      <c r="DM125" s="577" t="str">
        <f>IF($B125="","",_xlfn.XLOOKUP($B125,光・視環境!$S$2:$S$113,光・視環境!$X$2:$X$113,"",0,1))</f>
        <v/>
      </c>
      <c r="DN125" s="1382"/>
      <c r="DO125" s="1383"/>
      <c r="DP125" s="1383"/>
      <c r="DQ125" s="1384"/>
      <c r="DR125" s="372"/>
      <c r="DS125" s="372"/>
      <c r="DT125" s="372"/>
      <c r="DU125" s="372"/>
      <c r="DV125" s="372"/>
      <c r="DW125" s="372"/>
      <c r="DX125" s="372"/>
      <c r="DY125" s="372"/>
      <c r="DZ125" s="1382"/>
      <c r="EA125" s="1383"/>
      <c r="EB125" s="1383"/>
      <c r="EC125" s="1384"/>
      <c r="ED125" s="372"/>
      <c r="EE125" s="372"/>
      <c r="EF125" s="372"/>
      <c r="EG125" s="372"/>
      <c r="EH125" s="372"/>
      <c r="EI125" s="372"/>
      <c r="EJ125" s="372"/>
      <c r="EK125" s="372"/>
      <c r="EL125" s="372"/>
      <c r="EM125" s="372"/>
      <c r="EN125" s="372"/>
      <c r="EO125" s="372"/>
      <c r="EP125" s="372"/>
      <c r="EQ125" s="375"/>
      <c r="ER125" s="372"/>
      <c r="ES125" s="364" t="s">
        <v>71</v>
      </c>
      <c r="ET125" s="372"/>
      <c r="EU125" s="481" t="str">
        <f t="shared" si="103"/>
        <v/>
      </c>
      <c r="EV125" s="1357"/>
      <c r="EW125" s="1359"/>
      <c r="EX125" s="1357"/>
      <c r="EY125" s="1359"/>
      <c r="EZ125" s="1357"/>
      <c r="FA125" s="1359"/>
      <c r="FB125" s="1357"/>
      <c r="FC125" s="1359"/>
      <c r="FD125" s="364" t="s">
        <v>71</v>
      </c>
      <c r="FE125" s="372"/>
      <c r="FF125" s="481" t="str">
        <f t="shared" si="104"/>
        <v/>
      </c>
      <c r="FG125" s="1357"/>
      <c r="FH125" s="1359"/>
      <c r="FI125" s="1357"/>
      <c r="FJ125" s="1359"/>
      <c r="FK125" s="1357"/>
      <c r="FL125" s="1359"/>
      <c r="FM125" s="1357"/>
      <c r="FN125" s="1359"/>
      <c r="FO125" s="364" t="s">
        <v>71</v>
      </c>
      <c r="FP125" s="372"/>
      <c r="FQ125" s="481" t="str">
        <f t="shared" si="105"/>
        <v/>
      </c>
      <c r="FR125" s="1357"/>
      <c r="FS125" s="1359"/>
      <c r="FT125" s="1357"/>
      <c r="FU125" s="1359"/>
      <c r="FV125" s="1357"/>
      <c r="FW125" s="1359"/>
      <c r="FX125" s="1357"/>
      <c r="FY125" s="1359"/>
      <c r="FZ125" s="364" t="s">
        <v>71</v>
      </c>
      <c r="GA125" s="372"/>
      <c r="GB125" s="481" t="str">
        <f t="shared" si="106"/>
        <v/>
      </c>
      <c r="GC125" s="1357"/>
      <c r="GD125" s="1359"/>
      <c r="GE125" s="1357"/>
      <c r="GF125" s="1359"/>
      <c r="GG125" s="1357"/>
      <c r="GH125" s="1359"/>
      <c r="GI125" s="1357"/>
      <c r="GJ125" s="1359"/>
      <c r="GU125" s="374" t="str">
        <f t="shared" si="109"/>
        <v/>
      </c>
      <c r="GV125" s="386" t="str">
        <f t="shared" si="112"/>
        <v/>
      </c>
      <c r="GW125" s="377" t="str">
        <f t="shared" si="102"/>
        <v/>
      </c>
      <c r="GX125" s="378" t="str">
        <f t="shared" si="113"/>
        <v/>
      </c>
      <c r="GY125" s="379" t="str">
        <f t="shared" si="110"/>
        <v/>
      </c>
      <c r="GZ125" s="380">
        <v>1</v>
      </c>
      <c r="HA125" s="376" t="str">
        <f t="shared" si="111"/>
        <v/>
      </c>
      <c r="HB125" s="380" t="str">
        <f t="shared" si="107"/>
        <v/>
      </c>
      <c r="HC125" s="381" t="str">
        <f t="shared" si="108"/>
        <v/>
      </c>
      <c r="HD125" s="383" t="str">
        <f t="shared" si="117"/>
        <v/>
      </c>
      <c r="HE125" s="381" t="str">
        <f t="shared" si="118"/>
        <v/>
      </c>
      <c r="HF125" s="380" t="str">
        <f t="shared" si="119"/>
        <v/>
      </c>
      <c r="HG125" s="576" t="str">
        <f>IF($B125="","",_xlfn.XLOOKUP($B125,光・視環境!$S$2:$S$113,光・視環境!$Y$2:$Y$113,,0,1))</f>
        <v/>
      </c>
      <c r="HH125" s="362" t="str">
        <f t="shared" si="120"/>
        <v/>
      </c>
      <c r="HI125" s="384" t="str">
        <f t="shared" si="121"/>
        <v/>
      </c>
      <c r="HJ125" s="384" t="str">
        <f t="shared" si="122"/>
        <v/>
      </c>
      <c r="HK125" s="384" t="str">
        <f t="shared" si="123"/>
        <v/>
      </c>
      <c r="HL125" s="384" t="str">
        <f t="shared" si="124"/>
        <v/>
      </c>
      <c r="HM125" s="384" t="str">
        <f t="shared" si="125"/>
        <v/>
      </c>
      <c r="HN125" s="384" t="str">
        <f t="shared" si="126"/>
        <v/>
      </c>
      <c r="HO125" s="384" t="str">
        <f t="shared" si="127"/>
        <v/>
      </c>
      <c r="HP125" s="384" t="str">
        <f t="shared" si="128"/>
        <v/>
      </c>
      <c r="HQ125" s="384" t="str">
        <f t="shared" si="129"/>
        <v/>
      </c>
      <c r="HR125" s="384" t="str">
        <f t="shared" si="130"/>
        <v/>
      </c>
      <c r="HS125" s="384" t="str">
        <f t="shared" si="131"/>
        <v/>
      </c>
      <c r="HT125" s="384" t="str">
        <f t="shared" si="132"/>
        <v/>
      </c>
      <c r="HU125" s="352" t="str">
        <f t="shared" si="133"/>
        <v/>
      </c>
      <c r="HV125" s="384" t="str">
        <f t="shared" si="134"/>
        <v/>
      </c>
      <c r="HW125" s="384" t="str">
        <f t="shared" si="135"/>
        <v/>
      </c>
      <c r="HX125" s="384" t="str">
        <f t="shared" si="136"/>
        <v/>
      </c>
      <c r="HY125" s="384" t="str">
        <f t="shared" si="137"/>
        <v/>
      </c>
      <c r="HZ125" s="352" t="str">
        <f t="shared" si="138"/>
        <v/>
      </c>
      <c r="IA125" s="365" t="str">
        <f t="shared" si="139"/>
        <v/>
      </c>
      <c r="IB125" s="386" t="str">
        <f t="shared" si="140"/>
        <v/>
      </c>
      <c r="IC125" s="380" t="str">
        <f t="shared" si="141"/>
        <v/>
      </c>
      <c r="ID125" s="387" t="str">
        <f t="shared" si="142"/>
        <v/>
      </c>
      <c r="IE125" s="378" t="str">
        <f t="shared" si="143"/>
        <v/>
      </c>
      <c r="IF125" s="381" t="str">
        <f t="shared" si="144"/>
        <v/>
      </c>
      <c r="IG125" s="381" t="str">
        <f t="shared" si="145"/>
        <v/>
      </c>
      <c r="IH125" s="388" t="str">
        <f t="shared" si="146"/>
        <v/>
      </c>
    </row>
    <row r="126" spans="1:242" ht="23.1" customHeight="1">
      <c r="A126" s="351">
        <f t="shared" si="0"/>
        <v>92</v>
      </c>
      <c r="B126" s="1362"/>
      <c r="C126" s="1363"/>
      <c r="D126" s="1364" t="str">
        <f t="shared" si="115"/>
        <v/>
      </c>
      <c r="E126" s="1365"/>
      <c r="F126" s="1362"/>
      <c r="G126" s="1363"/>
      <c r="H126" s="1362"/>
      <c r="I126" s="1363"/>
      <c r="J126" s="1366"/>
      <c r="K126" s="1367"/>
      <c r="L126" s="1367"/>
      <c r="M126" s="1367"/>
      <c r="N126" s="1367"/>
      <c r="O126" s="1367"/>
      <c r="P126" s="1368" t="str">
        <f t="shared" si="116"/>
        <v/>
      </c>
      <c r="Q126" s="1368"/>
      <c r="R126" s="352"/>
      <c r="S126" s="352"/>
      <c r="T126" s="352"/>
      <c r="U126" s="352"/>
      <c r="V126" s="1369"/>
      <c r="W126" s="1369"/>
      <c r="X126" s="1370"/>
      <c r="Y126" s="375"/>
      <c r="Z126" s="372"/>
      <c r="AA126" s="363" t="s">
        <v>71</v>
      </c>
      <c r="AB126" s="1371"/>
      <c r="AC126" s="1372"/>
      <c r="AD126" s="1372"/>
      <c r="AE126" s="1372"/>
      <c r="AF126" s="1373"/>
      <c r="AG126" s="1371"/>
      <c r="AH126" s="1372"/>
      <c r="AI126" s="1373"/>
      <c r="AJ126" s="363"/>
      <c r="AK126" s="363" t="s">
        <v>71</v>
      </c>
      <c r="AL126" s="363" t="s">
        <v>71</v>
      </c>
      <c r="AM126" s="363" t="s">
        <v>71</v>
      </c>
      <c r="AN126" s="363" t="s">
        <v>71</v>
      </c>
      <c r="AO126" s="1374"/>
      <c r="AP126" s="1374"/>
      <c r="AQ126" s="363"/>
      <c r="AR126" s="1374"/>
      <c r="AS126" s="1374"/>
      <c r="AT126" s="385"/>
      <c r="AU126" s="364"/>
      <c r="AV126" s="363" t="s">
        <v>71</v>
      </c>
      <c r="AW126" s="363"/>
      <c r="AX126" s="480" t="str">
        <f t="shared" si="114"/>
        <v/>
      </c>
      <c r="AY126" s="1375" t="str">
        <f>IF('躯体天井高(住戸別)'!M97="","",'躯体天井高(住戸別)'!M97)</f>
        <v/>
      </c>
      <c r="AZ126" s="1376"/>
      <c r="BA126" s="1377" t="str">
        <f>IF('躯体天井高(住戸別)'!U167="","",'躯体天井高(住戸別)'!U167)</f>
        <v/>
      </c>
      <c r="BB126" s="1378"/>
      <c r="BC126" s="1379"/>
      <c r="BD126" s="1380" t="str">
        <f>IF('躯体天井高(住戸別)'!T167="","",'躯体天井高(住戸別)'!T167)</f>
        <v/>
      </c>
      <c r="BE126" s="1381"/>
      <c r="BF126" s="363"/>
      <c r="BG126" s="480" t="str">
        <f>IF('躯体天井高(住戸別)'!Y97="","",'躯体天井高(住戸別)'!Y97)</f>
        <v/>
      </c>
      <c r="BH126" s="1375" t="str">
        <f>IF('躯体天井高(住戸別)'!AG97="","",'躯体天井高(住戸別)'!AG97)</f>
        <v/>
      </c>
      <c r="BI126" s="1376"/>
      <c r="BJ126" s="1377" t="str">
        <f>IF('躯体天井高(住戸別)'!AO97="","",'躯体天井高(住戸別)'!AO97)</f>
        <v/>
      </c>
      <c r="BK126" s="1378"/>
      <c r="BL126" s="1379"/>
      <c r="BM126" s="1380" t="str">
        <f>IF('躯体天井高(住戸別)'!AN97="","",'躯体天井高(住戸別)'!AN97)</f>
        <v/>
      </c>
      <c r="BN126" s="1381"/>
      <c r="BO126" s="1380" t="str" cm="1">
        <f t="array" ref="BO126">IF(AY126="","",_xlfn.IFS(AND('躯体天井高(住戸別)'!V167="□",'躯体天井高(住戸別)'!W167="□"),"なし",AND('躯体天井高(住戸別)'!W167="■",'躯体天井高(住戸別)'!V167="□"),"柱",AND('躯体天井高(住戸別)'!V167="■",'躯体天井高(住戸別)'!W167="□"),"壁",AND('躯体天井高(住戸別)'!V167="■",'躯体天井高(住戸別)'!W167="■"),"壁柱"))</f>
        <v/>
      </c>
      <c r="BP126" s="1385"/>
      <c r="BQ126" s="1350"/>
      <c r="BR126" s="1351"/>
      <c r="BS126" s="1351"/>
      <c r="BT126" s="1351"/>
      <c r="BU126" s="397"/>
      <c r="BV126" s="398"/>
      <c r="BW126" s="382"/>
      <c r="BX126" s="363"/>
      <c r="BY126" s="1352"/>
      <c r="BZ126" s="1353"/>
      <c r="CA126" s="1352"/>
      <c r="CB126" s="1353"/>
      <c r="CC126" s="382"/>
      <c r="CD126" s="363"/>
      <c r="CE126" s="1354"/>
      <c r="CF126" s="1355"/>
      <c r="CG126" s="1356"/>
      <c r="CH126" s="1361"/>
      <c r="CI126" s="1360"/>
      <c r="CJ126" s="1355"/>
      <c r="CK126" s="1360"/>
      <c r="CL126" s="363" t="s">
        <v>71</v>
      </c>
      <c r="CM126" s="363" t="s">
        <v>71</v>
      </c>
      <c r="CN126" s="363" t="s">
        <v>71</v>
      </c>
      <c r="CO126" s="363"/>
      <c r="CP126" s="363"/>
      <c r="CQ126" s="363" t="s">
        <v>71</v>
      </c>
      <c r="CR126" s="363" t="s">
        <v>71</v>
      </c>
      <c r="CS126" s="1357"/>
      <c r="CT126" s="1358"/>
      <c r="CU126" s="1359"/>
      <c r="CV126" s="363" t="s">
        <v>71</v>
      </c>
      <c r="CW126" s="363" t="s">
        <v>71</v>
      </c>
      <c r="CX126" s="363" t="s">
        <v>71</v>
      </c>
      <c r="CY126" s="363" t="s">
        <v>71</v>
      </c>
      <c r="CZ126" s="363" t="s">
        <v>71</v>
      </c>
      <c r="DA126" s="363" t="s">
        <v>71</v>
      </c>
      <c r="DB126" s="363" t="s">
        <v>71</v>
      </c>
      <c r="DC126" s="363" t="s">
        <v>71</v>
      </c>
      <c r="DD126" s="363" t="s">
        <v>71</v>
      </c>
      <c r="DE126" s="363" t="s">
        <v>71</v>
      </c>
      <c r="DF126" s="363" t="s">
        <v>71</v>
      </c>
      <c r="DG126" s="363" t="s">
        <v>71</v>
      </c>
      <c r="DH126" s="575" t="str">
        <f>IF($B126="","",_xlfn.XLOOKUP($B126,光・視環境!$S$2:$S$113,光・視環境!$Y$2:$Y$113,"",0,1))</f>
        <v/>
      </c>
      <c r="DI126" s="576" t="str">
        <f>IF($B126="","",_xlfn.XLOOKUP($B126,光・視環境!$S$2:$S$113,光・視環境!$T$2:$T$113,"",0,1))</f>
        <v/>
      </c>
      <c r="DJ126" s="576" t="str">
        <f>IF($B126="","",_xlfn.XLOOKUP($B126,光・視環境!$S$2:$S$113,光・視環境!$U$2:$U$113,"",0,1))</f>
        <v/>
      </c>
      <c r="DK126" s="576" t="str">
        <f>IF($B126="","",_xlfn.XLOOKUP($B126,光・視環境!$S$2:$S$113,光・視環境!$V$2:$V$113,"",0,1))</f>
        <v/>
      </c>
      <c r="DL126" s="576" t="str">
        <f>IF($B126="","",_xlfn.XLOOKUP($B126,光・視環境!$S$2:$S$113,光・視環境!$W$2:$W$113,"",0,1))</f>
        <v/>
      </c>
      <c r="DM126" s="577" t="str">
        <f>IF($B126="","",_xlfn.XLOOKUP($B126,光・視環境!$S$2:$S$113,光・視環境!$X$2:$X$113,"",0,1))</f>
        <v/>
      </c>
      <c r="DN126" s="1382"/>
      <c r="DO126" s="1383"/>
      <c r="DP126" s="1383"/>
      <c r="DQ126" s="1384"/>
      <c r="DR126" s="372"/>
      <c r="DS126" s="372"/>
      <c r="DT126" s="372"/>
      <c r="DU126" s="372"/>
      <c r="DV126" s="372"/>
      <c r="DW126" s="372"/>
      <c r="DX126" s="372"/>
      <c r="DY126" s="372"/>
      <c r="DZ126" s="1382"/>
      <c r="EA126" s="1383"/>
      <c r="EB126" s="1383"/>
      <c r="EC126" s="1384"/>
      <c r="ED126" s="372"/>
      <c r="EE126" s="372"/>
      <c r="EF126" s="372"/>
      <c r="EG126" s="372"/>
      <c r="EH126" s="372"/>
      <c r="EI126" s="372"/>
      <c r="EJ126" s="372"/>
      <c r="EK126" s="372"/>
      <c r="EL126" s="372"/>
      <c r="EM126" s="372"/>
      <c r="EN126" s="372"/>
      <c r="EO126" s="372"/>
      <c r="EP126" s="372"/>
      <c r="EQ126" s="375"/>
      <c r="ER126" s="372"/>
      <c r="ES126" s="364" t="s">
        <v>71</v>
      </c>
      <c r="ET126" s="372"/>
      <c r="EU126" s="481" t="str">
        <f t="shared" si="103"/>
        <v/>
      </c>
      <c r="EV126" s="1357"/>
      <c r="EW126" s="1359"/>
      <c r="EX126" s="1357"/>
      <c r="EY126" s="1359"/>
      <c r="EZ126" s="1357"/>
      <c r="FA126" s="1359"/>
      <c r="FB126" s="1357"/>
      <c r="FC126" s="1359"/>
      <c r="FD126" s="364" t="s">
        <v>71</v>
      </c>
      <c r="FE126" s="372"/>
      <c r="FF126" s="481" t="str">
        <f t="shared" si="104"/>
        <v/>
      </c>
      <c r="FG126" s="1357"/>
      <c r="FH126" s="1359"/>
      <c r="FI126" s="1357"/>
      <c r="FJ126" s="1359"/>
      <c r="FK126" s="1357"/>
      <c r="FL126" s="1359"/>
      <c r="FM126" s="1357"/>
      <c r="FN126" s="1359"/>
      <c r="FO126" s="364" t="s">
        <v>71</v>
      </c>
      <c r="FP126" s="372"/>
      <c r="FQ126" s="481" t="str">
        <f t="shared" si="105"/>
        <v/>
      </c>
      <c r="FR126" s="1357"/>
      <c r="FS126" s="1359"/>
      <c r="FT126" s="1357"/>
      <c r="FU126" s="1359"/>
      <c r="FV126" s="1357"/>
      <c r="FW126" s="1359"/>
      <c r="FX126" s="1357"/>
      <c r="FY126" s="1359"/>
      <c r="FZ126" s="364" t="s">
        <v>71</v>
      </c>
      <c r="GA126" s="372"/>
      <c r="GB126" s="481" t="str">
        <f t="shared" si="106"/>
        <v/>
      </c>
      <c r="GC126" s="1357"/>
      <c r="GD126" s="1359"/>
      <c r="GE126" s="1357"/>
      <c r="GF126" s="1359"/>
      <c r="GG126" s="1357"/>
      <c r="GH126" s="1359"/>
      <c r="GI126" s="1357"/>
      <c r="GJ126" s="1359"/>
      <c r="GU126" s="374" t="str">
        <f t="shared" si="109"/>
        <v/>
      </c>
      <c r="GV126" s="386" t="str">
        <f t="shared" si="112"/>
        <v/>
      </c>
      <c r="GW126" s="377" t="str">
        <f t="shared" ref="GW126:GW134" si="147">IF(OR(AA126="○",AB126&lt;&gt;"",AG126&lt;&gt;"",AJ126&lt;&gt;""),1,"")</f>
        <v/>
      </c>
      <c r="GX126" s="378" t="str">
        <f t="shared" si="113"/>
        <v/>
      </c>
      <c r="GY126" s="379" t="str">
        <f t="shared" si="110"/>
        <v/>
      </c>
      <c r="GZ126" s="380">
        <v>1</v>
      </c>
      <c r="HA126" s="376" t="str">
        <f t="shared" si="111"/>
        <v/>
      </c>
      <c r="HB126" s="380" t="str">
        <f t="shared" si="107"/>
        <v/>
      </c>
      <c r="HC126" s="381" t="str">
        <f t="shared" si="108"/>
        <v/>
      </c>
      <c r="HD126" s="383" t="str">
        <f t="shared" si="117"/>
        <v/>
      </c>
      <c r="HE126" s="381" t="str">
        <f t="shared" si="118"/>
        <v/>
      </c>
      <c r="HF126" s="380" t="str">
        <f t="shared" si="119"/>
        <v/>
      </c>
      <c r="HG126" s="576" t="str">
        <f>IF($B126="","",_xlfn.XLOOKUP($B126,光・視環境!$S$2:$S$113,光・視環境!$Y$2:$Y$113,,0,1))</f>
        <v/>
      </c>
      <c r="HH126" s="362" t="str">
        <f t="shared" si="120"/>
        <v/>
      </c>
      <c r="HI126" s="384" t="str">
        <f t="shared" si="121"/>
        <v/>
      </c>
      <c r="HJ126" s="384" t="str">
        <f t="shared" si="122"/>
        <v/>
      </c>
      <c r="HK126" s="384" t="str">
        <f t="shared" si="123"/>
        <v/>
      </c>
      <c r="HL126" s="384" t="str">
        <f t="shared" si="124"/>
        <v/>
      </c>
      <c r="HM126" s="384" t="str">
        <f t="shared" si="125"/>
        <v/>
      </c>
      <c r="HN126" s="384" t="str">
        <f t="shared" si="126"/>
        <v/>
      </c>
      <c r="HO126" s="384" t="str">
        <f t="shared" si="127"/>
        <v/>
      </c>
      <c r="HP126" s="384" t="str">
        <f t="shared" si="128"/>
        <v/>
      </c>
      <c r="HQ126" s="384" t="str">
        <f t="shared" si="129"/>
        <v/>
      </c>
      <c r="HR126" s="384" t="str">
        <f t="shared" si="130"/>
        <v/>
      </c>
      <c r="HS126" s="384" t="str">
        <f t="shared" si="131"/>
        <v/>
      </c>
      <c r="HT126" s="384" t="str">
        <f t="shared" si="132"/>
        <v/>
      </c>
      <c r="HU126" s="352" t="str">
        <f t="shared" si="133"/>
        <v/>
      </c>
      <c r="HV126" s="384" t="str">
        <f t="shared" si="134"/>
        <v/>
      </c>
      <c r="HW126" s="384" t="str">
        <f t="shared" si="135"/>
        <v/>
      </c>
      <c r="HX126" s="384" t="str">
        <f t="shared" si="136"/>
        <v/>
      </c>
      <c r="HY126" s="384" t="str">
        <f t="shared" si="137"/>
        <v/>
      </c>
      <c r="HZ126" s="352" t="str">
        <f t="shared" si="138"/>
        <v/>
      </c>
      <c r="IA126" s="365" t="str">
        <f t="shared" si="139"/>
        <v/>
      </c>
      <c r="IB126" s="386" t="str">
        <f t="shared" si="140"/>
        <v/>
      </c>
      <c r="IC126" s="380" t="str">
        <f t="shared" si="141"/>
        <v/>
      </c>
      <c r="ID126" s="387" t="str">
        <f t="shared" si="142"/>
        <v/>
      </c>
      <c r="IE126" s="378" t="str">
        <f t="shared" si="143"/>
        <v/>
      </c>
      <c r="IF126" s="381" t="str">
        <f t="shared" si="144"/>
        <v/>
      </c>
      <c r="IG126" s="381" t="str">
        <f t="shared" si="145"/>
        <v/>
      </c>
      <c r="IH126" s="388" t="str">
        <f t="shared" si="146"/>
        <v/>
      </c>
    </row>
    <row r="127" spans="1:242" ht="23.1" customHeight="1">
      <c r="A127" s="351">
        <f t="shared" si="0"/>
        <v>93</v>
      </c>
      <c r="B127" s="1362"/>
      <c r="C127" s="1363"/>
      <c r="D127" s="1364" t="str">
        <f t="shared" si="115"/>
        <v/>
      </c>
      <c r="E127" s="1365"/>
      <c r="F127" s="1362"/>
      <c r="G127" s="1363"/>
      <c r="H127" s="1362"/>
      <c r="I127" s="1363"/>
      <c r="J127" s="1366"/>
      <c r="K127" s="1367"/>
      <c r="L127" s="1367"/>
      <c r="M127" s="1367"/>
      <c r="N127" s="1367"/>
      <c r="O127" s="1367"/>
      <c r="P127" s="1368" t="str">
        <f t="shared" si="116"/>
        <v/>
      </c>
      <c r="Q127" s="1368"/>
      <c r="R127" s="352"/>
      <c r="S127" s="352"/>
      <c r="T127" s="352"/>
      <c r="U127" s="352"/>
      <c r="V127" s="1369"/>
      <c r="W127" s="1369"/>
      <c r="X127" s="1370"/>
      <c r="Y127" s="375"/>
      <c r="Z127" s="372"/>
      <c r="AA127" s="363" t="s">
        <v>71</v>
      </c>
      <c r="AB127" s="1371"/>
      <c r="AC127" s="1372"/>
      <c r="AD127" s="1372"/>
      <c r="AE127" s="1372"/>
      <c r="AF127" s="1373"/>
      <c r="AG127" s="1371"/>
      <c r="AH127" s="1372"/>
      <c r="AI127" s="1373"/>
      <c r="AJ127" s="363"/>
      <c r="AK127" s="363" t="s">
        <v>71</v>
      </c>
      <c r="AL127" s="363" t="s">
        <v>71</v>
      </c>
      <c r="AM127" s="363" t="s">
        <v>71</v>
      </c>
      <c r="AN127" s="363" t="s">
        <v>71</v>
      </c>
      <c r="AO127" s="1374"/>
      <c r="AP127" s="1374"/>
      <c r="AQ127" s="363"/>
      <c r="AR127" s="1374"/>
      <c r="AS127" s="1374"/>
      <c r="AT127" s="385"/>
      <c r="AU127" s="364"/>
      <c r="AV127" s="363" t="s">
        <v>71</v>
      </c>
      <c r="AW127" s="363"/>
      <c r="AX127" s="480" t="str">
        <f t="shared" si="114"/>
        <v/>
      </c>
      <c r="AY127" s="1375" t="str">
        <f>IF('躯体天井高(住戸別)'!M98="","",'躯体天井高(住戸別)'!M98)</f>
        <v/>
      </c>
      <c r="AZ127" s="1376"/>
      <c r="BA127" s="1377" t="str">
        <f>IF('躯体天井高(住戸別)'!U168="","",'躯体天井高(住戸別)'!U168)</f>
        <v/>
      </c>
      <c r="BB127" s="1378"/>
      <c r="BC127" s="1379"/>
      <c r="BD127" s="1380" t="str">
        <f>IF('躯体天井高(住戸別)'!T168="","",'躯体天井高(住戸別)'!T168)</f>
        <v/>
      </c>
      <c r="BE127" s="1381"/>
      <c r="BF127" s="363"/>
      <c r="BG127" s="480" t="str">
        <f>IF('躯体天井高(住戸別)'!Y98="","",'躯体天井高(住戸別)'!Y98)</f>
        <v/>
      </c>
      <c r="BH127" s="1375" t="str">
        <f>IF('躯体天井高(住戸別)'!AG98="","",'躯体天井高(住戸別)'!AG98)</f>
        <v/>
      </c>
      <c r="BI127" s="1376"/>
      <c r="BJ127" s="1377" t="str">
        <f>IF('躯体天井高(住戸別)'!AO98="","",'躯体天井高(住戸別)'!AO98)</f>
        <v/>
      </c>
      <c r="BK127" s="1378"/>
      <c r="BL127" s="1379"/>
      <c r="BM127" s="1380" t="str">
        <f>IF('躯体天井高(住戸別)'!AN98="","",'躯体天井高(住戸別)'!AN98)</f>
        <v/>
      </c>
      <c r="BN127" s="1381"/>
      <c r="BO127" s="1380" t="str" cm="1">
        <f t="array" ref="BO127">IF(AY127="","",_xlfn.IFS(AND('躯体天井高(住戸別)'!V168="□",'躯体天井高(住戸別)'!W168="□"),"なし",AND('躯体天井高(住戸別)'!W168="■",'躯体天井高(住戸別)'!V168="□"),"柱",AND('躯体天井高(住戸別)'!V168="■",'躯体天井高(住戸別)'!W168="□"),"壁",AND('躯体天井高(住戸別)'!V168="■",'躯体天井高(住戸別)'!W168="■"),"壁柱"))</f>
        <v/>
      </c>
      <c r="BP127" s="1385"/>
      <c r="BQ127" s="1350"/>
      <c r="BR127" s="1351"/>
      <c r="BS127" s="1351"/>
      <c r="BT127" s="1351"/>
      <c r="BU127" s="397"/>
      <c r="BV127" s="398"/>
      <c r="BW127" s="382"/>
      <c r="BX127" s="363"/>
      <c r="BY127" s="1352"/>
      <c r="BZ127" s="1353"/>
      <c r="CA127" s="1352"/>
      <c r="CB127" s="1353"/>
      <c r="CC127" s="382"/>
      <c r="CD127" s="363"/>
      <c r="CE127" s="1354"/>
      <c r="CF127" s="1355"/>
      <c r="CG127" s="1356"/>
      <c r="CH127" s="1361"/>
      <c r="CI127" s="1360"/>
      <c r="CJ127" s="1355"/>
      <c r="CK127" s="1360"/>
      <c r="CL127" s="363" t="s">
        <v>71</v>
      </c>
      <c r="CM127" s="363" t="s">
        <v>71</v>
      </c>
      <c r="CN127" s="363" t="s">
        <v>71</v>
      </c>
      <c r="CO127" s="363"/>
      <c r="CP127" s="363"/>
      <c r="CQ127" s="363" t="s">
        <v>71</v>
      </c>
      <c r="CR127" s="363" t="s">
        <v>71</v>
      </c>
      <c r="CS127" s="1357"/>
      <c r="CT127" s="1358"/>
      <c r="CU127" s="1359"/>
      <c r="CV127" s="363" t="s">
        <v>71</v>
      </c>
      <c r="CW127" s="363" t="s">
        <v>71</v>
      </c>
      <c r="CX127" s="363" t="s">
        <v>71</v>
      </c>
      <c r="CY127" s="363" t="s">
        <v>71</v>
      </c>
      <c r="CZ127" s="363" t="s">
        <v>71</v>
      </c>
      <c r="DA127" s="363" t="s">
        <v>71</v>
      </c>
      <c r="DB127" s="363" t="s">
        <v>71</v>
      </c>
      <c r="DC127" s="363" t="s">
        <v>71</v>
      </c>
      <c r="DD127" s="363" t="s">
        <v>71</v>
      </c>
      <c r="DE127" s="363" t="s">
        <v>71</v>
      </c>
      <c r="DF127" s="363" t="s">
        <v>71</v>
      </c>
      <c r="DG127" s="363" t="s">
        <v>71</v>
      </c>
      <c r="DH127" s="575" t="str">
        <f>IF($B127="","",_xlfn.XLOOKUP($B127,光・視環境!$S$2:$S$113,光・視環境!$Y$2:$Y$113,"",0,1))</f>
        <v/>
      </c>
      <c r="DI127" s="576" t="str">
        <f>IF($B127="","",_xlfn.XLOOKUP($B127,光・視環境!$S$2:$S$113,光・視環境!$T$2:$T$113,"",0,1))</f>
        <v/>
      </c>
      <c r="DJ127" s="576" t="str">
        <f>IF($B127="","",_xlfn.XLOOKUP($B127,光・視環境!$S$2:$S$113,光・視環境!$U$2:$U$113,"",0,1))</f>
        <v/>
      </c>
      <c r="DK127" s="576" t="str">
        <f>IF($B127="","",_xlfn.XLOOKUP($B127,光・視環境!$S$2:$S$113,光・視環境!$V$2:$V$113,"",0,1))</f>
        <v/>
      </c>
      <c r="DL127" s="576" t="str">
        <f>IF($B127="","",_xlfn.XLOOKUP($B127,光・視環境!$S$2:$S$113,光・視環境!$W$2:$W$113,"",0,1))</f>
        <v/>
      </c>
      <c r="DM127" s="577" t="str">
        <f>IF($B127="","",_xlfn.XLOOKUP($B127,光・視環境!$S$2:$S$113,光・視環境!$X$2:$X$113,"",0,1))</f>
        <v/>
      </c>
      <c r="DN127" s="1382"/>
      <c r="DO127" s="1383"/>
      <c r="DP127" s="1383"/>
      <c r="DQ127" s="1384"/>
      <c r="DR127" s="372"/>
      <c r="DS127" s="372"/>
      <c r="DT127" s="372"/>
      <c r="DU127" s="372"/>
      <c r="DV127" s="372"/>
      <c r="DW127" s="372"/>
      <c r="DX127" s="372"/>
      <c r="DY127" s="372"/>
      <c r="DZ127" s="1382"/>
      <c r="EA127" s="1383"/>
      <c r="EB127" s="1383"/>
      <c r="EC127" s="1384"/>
      <c r="ED127" s="372"/>
      <c r="EE127" s="372"/>
      <c r="EF127" s="372"/>
      <c r="EG127" s="372"/>
      <c r="EH127" s="372"/>
      <c r="EI127" s="372"/>
      <c r="EJ127" s="372"/>
      <c r="EK127" s="372"/>
      <c r="EL127" s="372"/>
      <c r="EM127" s="372"/>
      <c r="EN127" s="372"/>
      <c r="EO127" s="372"/>
      <c r="EP127" s="372"/>
      <c r="EQ127" s="375"/>
      <c r="ER127" s="372"/>
      <c r="ES127" s="364" t="s">
        <v>71</v>
      </c>
      <c r="ET127" s="372"/>
      <c r="EU127" s="481" t="str">
        <f t="shared" si="103"/>
        <v/>
      </c>
      <c r="EV127" s="1357"/>
      <c r="EW127" s="1359"/>
      <c r="EX127" s="1357"/>
      <c r="EY127" s="1359"/>
      <c r="EZ127" s="1357"/>
      <c r="FA127" s="1359"/>
      <c r="FB127" s="1357"/>
      <c r="FC127" s="1359"/>
      <c r="FD127" s="364" t="s">
        <v>71</v>
      </c>
      <c r="FE127" s="372"/>
      <c r="FF127" s="481" t="str">
        <f t="shared" si="104"/>
        <v/>
      </c>
      <c r="FG127" s="1357"/>
      <c r="FH127" s="1359"/>
      <c r="FI127" s="1357"/>
      <c r="FJ127" s="1359"/>
      <c r="FK127" s="1357"/>
      <c r="FL127" s="1359"/>
      <c r="FM127" s="1357"/>
      <c r="FN127" s="1359"/>
      <c r="FO127" s="364" t="s">
        <v>71</v>
      </c>
      <c r="FP127" s="372"/>
      <c r="FQ127" s="481" t="str">
        <f t="shared" si="105"/>
        <v/>
      </c>
      <c r="FR127" s="1357"/>
      <c r="FS127" s="1359"/>
      <c r="FT127" s="1357"/>
      <c r="FU127" s="1359"/>
      <c r="FV127" s="1357"/>
      <c r="FW127" s="1359"/>
      <c r="FX127" s="1357"/>
      <c r="FY127" s="1359"/>
      <c r="FZ127" s="364" t="s">
        <v>71</v>
      </c>
      <c r="GA127" s="372"/>
      <c r="GB127" s="481" t="str">
        <f t="shared" si="106"/>
        <v/>
      </c>
      <c r="GC127" s="1357"/>
      <c r="GD127" s="1359"/>
      <c r="GE127" s="1357"/>
      <c r="GF127" s="1359"/>
      <c r="GG127" s="1357"/>
      <c r="GH127" s="1359"/>
      <c r="GI127" s="1357"/>
      <c r="GJ127" s="1359"/>
      <c r="GU127" s="374" t="str">
        <f t="shared" si="109"/>
        <v/>
      </c>
      <c r="GV127" s="386" t="str">
        <f t="shared" si="112"/>
        <v/>
      </c>
      <c r="GW127" s="377" t="str">
        <f t="shared" si="147"/>
        <v/>
      </c>
      <c r="GX127" s="378" t="str">
        <f t="shared" si="113"/>
        <v/>
      </c>
      <c r="GY127" s="379" t="str">
        <f t="shared" si="110"/>
        <v/>
      </c>
      <c r="GZ127" s="380">
        <v>1</v>
      </c>
      <c r="HA127" s="376" t="str">
        <f t="shared" si="111"/>
        <v/>
      </c>
      <c r="HB127" s="380" t="str">
        <f t="shared" si="107"/>
        <v/>
      </c>
      <c r="HC127" s="381" t="str">
        <f t="shared" si="108"/>
        <v/>
      </c>
      <c r="HD127" s="383" t="str">
        <f t="shared" si="117"/>
        <v/>
      </c>
      <c r="HE127" s="381" t="str">
        <f t="shared" si="118"/>
        <v/>
      </c>
      <c r="HF127" s="380" t="str">
        <f t="shared" si="119"/>
        <v/>
      </c>
      <c r="HG127" s="576" t="str">
        <f>IF($B127="","",_xlfn.XLOOKUP($B127,光・視環境!$S$2:$S$113,光・視環境!$Y$2:$Y$113,,0,1))</f>
        <v/>
      </c>
      <c r="HH127" s="362" t="str">
        <f t="shared" si="120"/>
        <v/>
      </c>
      <c r="HI127" s="384" t="str">
        <f t="shared" si="121"/>
        <v/>
      </c>
      <c r="HJ127" s="384" t="str">
        <f t="shared" si="122"/>
        <v/>
      </c>
      <c r="HK127" s="384" t="str">
        <f t="shared" si="123"/>
        <v/>
      </c>
      <c r="HL127" s="384" t="str">
        <f t="shared" si="124"/>
        <v/>
      </c>
      <c r="HM127" s="384" t="str">
        <f t="shared" si="125"/>
        <v/>
      </c>
      <c r="HN127" s="384" t="str">
        <f t="shared" si="126"/>
        <v/>
      </c>
      <c r="HO127" s="384" t="str">
        <f t="shared" si="127"/>
        <v/>
      </c>
      <c r="HP127" s="384" t="str">
        <f t="shared" si="128"/>
        <v/>
      </c>
      <c r="HQ127" s="384" t="str">
        <f t="shared" si="129"/>
        <v/>
      </c>
      <c r="HR127" s="384" t="str">
        <f t="shared" si="130"/>
        <v/>
      </c>
      <c r="HS127" s="384" t="str">
        <f t="shared" si="131"/>
        <v/>
      </c>
      <c r="HT127" s="384" t="str">
        <f t="shared" si="132"/>
        <v/>
      </c>
      <c r="HU127" s="352" t="str">
        <f t="shared" si="133"/>
        <v/>
      </c>
      <c r="HV127" s="384" t="str">
        <f t="shared" si="134"/>
        <v/>
      </c>
      <c r="HW127" s="384" t="str">
        <f t="shared" si="135"/>
        <v/>
      </c>
      <c r="HX127" s="384" t="str">
        <f t="shared" si="136"/>
        <v/>
      </c>
      <c r="HY127" s="384" t="str">
        <f t="shared" si="137"/>
        <v/>
      </c>
      <c r="HZ127" s="352" t="str">
        <f t="shared" si="138"/>
        <v/>
      </c>
      <c r="IA127" s="365" t="str">
        <f t="shared" si="139"/>
        <v/>
      </c>
      <c r="IB127" s="386" t="str">
        <f t="shared" si="140"/>
        <v/>
      </c>
      <c r="IC127" s="380" t="str">
        <f t="shared" si="141"/>
        <v/>
      </c>
      <c r="ID127" s="387" t="str">
        <f t="shared" si="142"/>
        <v/>
      </c>
      <c r="IE127" s="378" t="str">
        <f t="shared" si="143"/>
        <v/>
      </c>
      <c r="IF127" s="381" t="str">
        <f t="shared" si="144"/>
        <v/>
      </c>
      <c r="IG127" s="381" t="str">
        <f t="shared" si="145"/>
        <v/>
      </c>
      <c r="IH127" s="388" t="str">
        <f t="shared" si="146"/>
        <v/>
      </c>
    </row>
    <row r="128" spans="1:242" ht="23.1" customHeight="1">
      <c r="A128" s="351">
        <f t="shared" si="0"/>
        <v>94</v>
      </c>
      <c r="B128" s="1362"/>
      <c r="C128" s="1363"/>
      <c r="D128" s="1364" t="str">
        <f t="shared" si="115"/>
        <v/>
      </c>
      <c r="E128" s="1365"/>
      <c r="F128" s="1362"/>
      <c r="G128" s="1363"/>
      <c r="H128" s="1362"/>
      <c r="I128" s="1363"/>
      <c r="J128" s="1366"/>
      <c r="K128" s="1367"/>
      <c r="L128" s="1367"/>
      <c r="M128" s="1367"/>
      <c r="N128" s="1367"/>
      <c r="O128" s="1367"/>
      <c r="P128" s="1368" t="str">
        <f t="shared" si="116"/>
        <v/>
      </c>
      <c r="Q128" s="1368"/>
      <c r="R128" s="352"/>
      <c r="S128" s="352"/>
      <c r="T128" s="352"/>
      <c r="U128" s="352"/>
      <c r="V128" s="1369"/>
      <c r="W128" s="1369"/>
      <c r="X128" s="1370"/>
      <c r="Y128" s="375"/>
      <c r="Z128" s="372"/>
      <c r="AA128" s="363" t="s">
        <v>71</v>
      </c>
      <c r="AB128" s="1371"/>
      <c r="AC128" s="1372"/>
      <c r="AD128" s="1372"/>
      <c r="AE128" s="1372"/>
      <c r="AF128" s="1373"/>
      <c r="AG128" s="1371"/>
      <c r="AH128" s="1372"/>
      <c r="AI128" s="1373"/>
      <c r="AJ128" s="363"/>
      <c r="AK128" s="363" t="s">
        <v>71</v>
      </c>
      <c r="AL128" s="363" t="s">
        <v>71</v>
      </c>
      <c r="AM128" s="363" t="s">
        <v>71</v>
      </c>
      <c r="AN128" s="363" t="s">
        <v>71</v>
      </c>
      <c r="AO128" s="1374"/>
      <c r="AP128" s="1374"/>
      <c r="AQ128" s="363"/>
      <c r="AR128" s="1374"/>
      <c r="AS128" s="1374"/>
      <c r="AT128" s="385"/>
      <c r="AU128" s="364"/>
      <c r="AV128" s="363" t="s">
        <v>71</v>
      </c>
      <c r="AW128" s="363"/>
      <c r="AX128" s="480" t="str">
        <f t="shared" si="114"/>
        <v/>
      </c>
      <c r="AY128" s="1375" t="str">
        <f>IF('躯体天井高(住戸別)'!M99="","",'躯体天井高(住戸別)'!M99)</f>
        <v/>
      </c>
      <c r="AZ128" s="1376"/>
      <c r="BA128" s="1377" t="str">
        <f>IF('躯体天井高(住戸別)'!U169="","",'躯体天井高(住戸別)'!U169)</f>
        <v/>
      </c>
      <c r="BB128" s="1378"/>
      <c r="BC128" s="1379"/>
      <c r="BD128" s="1380" t="str">
        <f>IF('躯体天井高(住戸別)'!T169="","",'躯体天井高(住戸別)'!T169)</f>
        <v/>
      </c>
      <c r="BE128" s="1381"/>
      <c r="BF128" s="363"/>
      <c r="BG128" s="480" t="str">
        <f>IF('躯体天井高(住戸別)'!Y99="","",'躯体天井高(住戸別)'!Y99)</f>
        <v/>
      </c>
      <c r="BH128" s="1375" t="str">
        <f>IF('躯体天井高(住戸別)'!AG99="","",'躯体天井高(住戸別)'!AG99)</f>
        <v/>
      </c>
      <c r="BI128" s="1376"/>
      <c r="BJ128" s="1377" t="str">
        <f>IF('躯体天井高(住戸別)'!AO99="","",'躯体天井高(住戸別)'!AO99)</f>
        <v/>
      </c>
      <c r="BK128" s="1378"/>
      <c r="BL128" s="1379"/>
      <c r="BM128" s="1380" t="str">
        <f>IF('躯体天井高(住戸別)'!AN99="","",'躯体天井高(住戸別)'!AN99)</f>
        <v/>
      </c>
      <c r="BN128" s="1381"/>
      <c r="BO128" s="1380" t="str" cm="1">
        <f t="array" ref="BO128">IF(AY128="","",_xlfn.IFS(AND('躯体天井高(住戸別)'!V169="□",'躯体天井高(住戸別)'!W169="□"),"なし",AND('躯体天井高(住戸別)'!W169="■",'躯体天井高(住戸別)'!V169="□"),"柱",AND('躯体天井高(住戸別)'!V169="■",'躯体天井高(住戸別)'!W169="□"),"壁",AND('躯体天井高(住戸別)'!V169="■",'躯体天井高(住戸別)'!W169="■"),"壁柱"))</f>
        <v/>
      </c>
      <c r="BP128" s="1385"/>
      <c r="BQ128" s="1350"/>
      <c r="BR128" s="1351"/>
      <c r="BS128" s="1351"/>
      <c r="BT128" s="1351"/>
      <c r="BU128" s="397"/>
      <c r="BV128" s="398"/>
      <c r="BW128" s="382"/>
      <c r="BX128" s="363"/>
      <c r="BY128" s="1352"/>
      <c r="BZ128" s="1353"/>
      <c r="CA128" s="1352"/>
      <c r="CB128" s="1353"/>
      <c r="CC128" s="382"/>
      <c r="CD128" s="363"/>
      <c r="CE128" s="1354"/>
      <c r="CF128" s="1355"/>
      <c r="CG128" s="1356"/>
      <c r="CH128" s="1361"/>
      <c r="CI128" s="1360"/>
      <c r="CJ128" s="1355"/>
      <c r="CK128" s="1360"/>
      <c r="CL128" s="363" t="s">
        <v>71</v>
      </c>
      <c r="CM128" s="363" t="s">
        <v>71</v>
      </c>
      <c r="CN128" s="363" t="s">
        <v>71</v>
      </c>
      <c r="CO128" s="363"/>
      <c r="CP128" s="363"/>
      <c r="CQ128" s="363" t="s">
        <v>71</v>
      </c>
      <c r="CR128" s="363" t="s">
        <v>71</v>
      </c>
      <c r="CS128" s="1357"/>
      <c r="CT128" s="1358"/>
      <c r="CU128" s="1359"/>
      <c r="CV128" s="363" t="s">
        <v>71</v>
      </c>
      <c r="CW128" s="363" t="s">
        <v>71</v>
      </c>
      <c r="CX128" s="363" t="s">
        <v>71</v>
      </c>
      <c r="CY128" s="363" t="s">
        <v>71</v>
      </c>
      <c r="CZ128" s="363" t="s">
        <v>71</v>
      </c>
      <c r="DA128" s="363" t="s">
        <v>71</v>
      </c>
      <c r="DB128" s="363" t="s">
        <v>71</v>
      </c>
      <c r="DC128" s="363" t="s">
        <v>71</v>
      </c>
      <c r="DD128" s="363" t="s">
        <v>71</v>
      </c>
      <c r="DE128" s="363" t="s">
        <v>71</v>
      </c>
      <c r="DF128" s="363" t="s">
        <v>71</v>
      </c>
      <c r="DG128" s="363" t="s">
        <v>71</v>
      </c>
      <c r="DH128" s="575" t="str">
        <f>IF($B128="","",_xlfn.XLOOKUP($B128,光・視環境!$S$2:$S$113,光・視環境!$Y$2:$Y$113,"",0,1))</f>
        <v/>
      </c>
      <c r="DI128" s="576" t="str">
        <f>IF($B128="","",_xlfn.XLOOKUP($B128,光・視環境!$S$2:$S$113,光・視環境!$T$2:$T$113,"",0,1))</f>
        <v/>
      </c>
      <c r="DJ128" s="576" t="str">
        <f>IF($B128="","",_xlfn.XLOOKUP($B128,光・視環境!$S$2:$S$113,光・視環境!$U$2:$U$113,"",0,1))</f>
        <v/>
      </c>
      <c r="DK128" s="576" t="str">
        <f>IF($B128="","",_xlfn.XLOOKUP($B128,光・視環境!$S$2:$S$113,光・視環境!$V$2:$V$113,"",0,1))</f>
        <v/>
      </c>
      <c r="DL128" s="576" t="str">
        <f>IF($B128="","",_xlfn.XLOOKUP($B128,光・視環境!$S$2:$S$113,光・視環境!$W$2:$W$113,"",0,1))</f>
        <v/>
      </c>
      <c r="DM128" s="577" t="str">
        <f>IF($B128="","",_xlfn.XLOOKUP($B128,光・視環境!$S$2:$S$113,光・視環境!$X$2:$X$113,"",0,1))</f>
        <v/>
      </c>
      <c r="DN128" s="1382"/>
      <c r="DO128" s="1383"/>
      <c r="DP128" s="1383"/>
      <c r="DQ128" s="1384"/>
      <c r="DR128" s="372"/>
      <c r="DS128" s="372"/>
      <c r="DT128" s="372"/>
      <c r="DU128" s="372"/>
      <c r="DV128" s="372"/>
      <c r="DW128" s="372"/>
      <c r="DX128" s="372"/>
      <c r="DY128" s="372"/>
      <c r="DZ128" s="1382"/>
      <c r="EA128" s="1383"/>
      <c r="EB128" s="1383"/>
      <c r="EC128" s="1384"/>
      <c r="ED128" s="372"/>
      <c r="EE128" s="372"/>
      <c r="EF128" s="372"/>
      <c r="EG128" s="372"/>
      <c r="EH128" s="372"/>
      <c r="EI128" s="372"/>
      <c r="EJ128" s="372"/>
      <c r="EK128" s="372"/>
      <c r="EL128" s="372"/>
      <c r="EM128" s="372"/>
      <c r="EN128" s="372"/>
      <c r="EO128" s="372"/>
      <c r="EP128" s="372"/>
      <c r="EQ128" s="375"/>
      <c r="ER128" s="372"/>
      <c r="ES128" s="364" t="s">
        <v>71</v>
      </c>
      <c r="ET128" s="372"/>
      <c r="EU128" s="481" t="str">
        <f t="shared" si="103"/>
        <v/>
      </c>
      <c r="EV128" s="1357"/>
      <c r="EW128" s="1359"/>
      <c r="EX128" s="1357"/>
      <c r="EY128" s="1359"/>
      <c r="EZ128" s="1357"/>
      <c r="FA128" s="1359"/>
      <c r="FB128" s="1357"/>
      <c r="FC128" s="1359"/>
      <c r="FD128" s="364" t="s">
        <v>71</v>
      </c>
      <c r="FE128" s="372"/>
      <c r="FF128" s="481" t="str">
        <f t="shared" si="104"/>
        <v/>
      </c>
      <c r="FG128" s="1357"/>
      <c r="FH128" s="1359"/>
      <c r="FI128" s="1357"/>
      <c r="FJ128" s="1359"/>
      <c r="FK128" s="1357"/>
      <c r="FL128" s="1359"/>
      <c r="FM128" s="1357"/>
      <c r="FN128" s="1359"/>
      <c r="FO128" s="364" t="s">
        <v>71</v>
      </c>
      <c r="FP128" s="372"/>
      <c r="FQ128" s="481" t="str">
        <f t="shared" si="105"/>
        <v/>
      </c>
      <c r="FR128" s="1357"/>
      <c r="FS128" s="1359"/>
      <c r="FT128" s="1357"/>
      <c r="FU128" s="1359"/>
      <c r="FV128" s="1357"/>
      <c r="FW128" s="1359"/>
      <c r="FX128" s="1357"/>
      <c r="FY128" s="1359"/>
      <c r="FZ128" s="364" t="s">
        <v>71</v>
      </c>
      <c r="GA128" s="372"/>
      <c r="GB128" s="481" t="str">
        <f t="shared" si="106"/>
        <v/>
      </c>
      <c r="GC128" s="1357"/>
      <c r="GD128" s="1359"/>
      <c r="GE128" s="1357"/>
      <c r="GF128" s="1359"/>
      <c r="GG128" s="1357"/>
      <c r="GH128" s="1359"/>
      <c r="GI128" s="1357"/>
      <c r="GJ128" s="1359"/>
      <c r="GU128" s="374" t="str">
        <f t="shared" si="109"/>
        <v/>
      </c>
      <c r="GV128" s="386" t="str">
        <f t="shared" si="112"/>
        <v/>
      </c>
      <c r="GW128" s="377" t="str">
        <f t="shared" si="147"/>
        <v/>
      </c>
      <c r="GX128" s="378" t="str">
        <f t="shared" si="113"/>
        <v/>
      </c>
      <c r="GY128" s="379" t="str">
        <f t="shared" si="110"/>
        <v/>
      </c>
      <c r="GZ128" s="380">
        <v>1</v>
      </c>
      <c r="HA128" s="376" t="str">
        <f t="shared" si="111"/>
        <v/>
      </c>
      <c r="HB128" s="380" t="str">
        <f t="shared" si="107"/>
        <v/>
      </c>
      <c r="HC128" s="381" t="str">
        <f t="shared" si="108"/>
        <v/>
      </c>
      <c r="HD128" s="383" t="str">
        <f t="shared" si="117"/>
        <v/>
      </c>
      <c r="HE128" s="381" t="str">
        <f t="shared" si="118"/>
        <v/>
      </c>
      <c r="HF128" s="380" t="str">
        <f t="shared" si="119"/>
        <v/>
      </c>
      <c r="HG128" s="576" t="str">
        <f>IF($B128="","",_xlfn.XLOOKUP($B128,光・視環境!$S$2:$S$113,光・視環境!$Y$2:$Y$113,,0,1))</f>
        <v/>
      </c>
      <c r="HH128" s="362" t="str">
        <f t="shared" si="120"/>
        <v/>
      </c>
      <c r="HI128" s="384" t="str">
        <f t="shared" si="121"/>
        <v/>
      </c>
      <c r="HJ128" s="384" t="str">
        <f t="shared" si="122"/>
        <v/>
      </c>
      <c r="HK128" s="384" t="str">
        <f t="shared" si="123"/>
        <v/>
      </c>
      <c r="HL128" s="384" t="str">
        <f t="shared" si="124"/>
        <v/>
      </c>
      <c r="HM128" s="384" t="str">
        <f t="shared" si="125"/>
        <v/>
      </c>
      <c r="HN128" s="384" t="str">
        <f t="shared" si="126"/>
        <v/>
      </c>
      <c r="HO128" s="384" t="str">
        <f t="shared" si="127"/>
        <v/>
      </c>
      <c r="HP128" s="384" t="str">
        <f t="shared" si="128"/>
        <v/>
      </c>
      <c r="HQ128" s="384" t="str">
        <f t="shared" si="129"/>
        <v/>
      </c>
      <c r="HR128" s="384" t="str">
        <f t="shared" si="130"/>
        <v/>
      </c>
      <c r="HS128" s="384" t="str">
        <f t="shared" si="131"/>
        <v/>
      </c>
      <c r="HT128" s="384" t="str">
        <f t="shared" si="132"/>
        <v/>
      </c>
      <c r="HU128" s="352" t="str">
        <f t="shared" si="133"/>
        <v/>
      </c>
      <c r="HV128" s="384" t="str">
        <f t="shared" si="134"/>
        <v/>
      </c>
      <c r="HW128" s="384" t="str">
        <f t="shared" si="135"/>
        <v/>
      </c>
      <c r="HX128" s="384" t="str">
        <f t="shared" si="136"/>
        <v/>
      </c>
      <c r="HY128" s="384" t="str">
        <f t="shared" si="137"/>
        <v/>
      </c>
      <c r="HZ128" s="352" t="str">
        <f t="shared" si="138"/>
        <v/>
      </c>
      <c r="IA128" s="365" t="str">
        <f t="shared" si="139"/>
        <v/>
      </c>
      <c r="IB128" s="386" t="str">
        <f t="shared" si="140"/>
        <v/>
      </c>
      <c r="IC128" s="380" t="str">
        <f t="shared" si="141"/>
        <v/>
      </c>
      <c r="ID128" s="387" t="str">
        <f t="shared" si="142"/>
        <v/>
      </c>
      <c r="IE128" s="378" t="str">
        <f t="shared" si="143"/>
        <v/>
      </c>
      <c r="IF128" s="381" t="str">
        <f t="shared" si="144"/>
        <v/>
      </c>
      <c r="IG128" s="381" t="str">
        <f t="shared" si="145"/>
        <v/>
      </c>
      <c r="IH128" s="388" t="str">
        <f t="shared" si="146"/>
        <v/>
      </c>
    </row>
    <row r="129" spans="1:242" ht="23.1" customHeight="1">
      <c r="A129" s="351">
        <f t="shared" si="0"/>
        <v>95</v>
      </c>
      <c r="B129" s="1362"/>
      <c r="C129" s="1363"/>
      <c r="D129" s="1364" t="str">
        <f t="shared" si="115"/>
        <v/>
      </c>
      <c r="E129" s="1365"/>
      <c r="F129" s="1362"/>
      <c r="G129" s="1363"/>
      <c r="H129" s="1362"/>
      <c r="I129" s="1363"/>
      <c r="J129" s="1366"/>
      <c r="K129" s="1367"/>
      <c r="L129" s="1367"/>
      <c r="M129" s="1367"/>
      <c r="N129" s="1367"/>
      <c r="O129" s="1367"/>
      <c r="P129" s="1368" t="str">
        <f t="shared" si="116"/>
        <v/>
      </c>
      <c r="Q129" s="1368"/>
      <c r="R129" s="352"/>
      <c r="S129" s="352"/>
      <c r="T129" s="352"/>
      <c r="U129" s="352"/>
      <c r="V129" s="1369"/>
      <c r="W129" s="1369"/>
      <c r="X129" s="1370"/>
      <c r="Y129" s="375"/>
      <c r="Z129" s="372"/>
      <c r="AA129" s="363" t="s">
        <v>71</v>
      </c>
      <c r="AB129" s="1371"/>
      <c r="AC129" s="1372"/>
      <c r="AD129" s="1372"/>
      <c r="AE129" s="1372"/>
      <c r="AF129" s="1373"/>
      <c r="AG129" s="1371"/>
      <c r="AH129" s="1372"/>
      <c r="AI129" s="1373"/>
      <c r="AJ129" s="363"/>
      <c r="AK129" s="363" t="s">
        <v>71</v>
      </c>
      <c r="AL129" s="363" t="s">
        <v>71</v>
      </c>
      <c r="AM129" s="363" t="s">
        <v>71</v>
      </c>
      <c r="AN129" s="363" t="s">
        <v>71</v>
      </c>
      <c r="AO129" s="1374"/>
      <c r="AP129" s="1374"/>
      <c r="AQ129" s="363"/>
      <c r="AR129" s="1374"/>
      <c r="AS129" s="1374"/>
      <c r="AT129" s="385"/>
      <c r="AU129" s="364"/>
      <c r="AV129" s="363" t="s">
        <v>71</v>
      </c>
      <c r="AW129" s="363"/>
      <c r="AX129" s="480" t="str">
        <f t="shared" si="114"/>
        <v/>
      </c>
      <c r="AY129" s="1375" t="str">
        <f>IF('躯体天井高(住戸別)'!M100="","",'躯体天井高(住戸別)'!M100)</f>
        <v/>
      </c>
      <c r="AZ129" s="1376"/>
      <c r="BA129" s="1377" t="str">
        <f>IF('躯体天井高(住戸別)'!U170="","",'躯体天井高(住戸別)'!U170)</f>
        <v/>
      </c>
      <c r="BB129" s="1378"/>
      <c r="BC129" s="1379"/>
      <c r="BD129" s="1380" t="str">
        <f>IF('躯体天井高(住戸別)'!T170="","",'躯体天井高(住戸別)'!T170)</f>
        <v/>
      </c>
      <c r="BE129" s="1381"/>
      <c r="BF129" s="363"/>
      <c r="BG129" s="480" t="str">
        <f>IF('躯体天井高(住戸別)'!Y100="","",'躯体天井高(住戸別)'!Y100)</f>
        <v/>
      </c>
      <c r="BH129" s="1375" t="str">
        <f>IF('躯体天井高(住戸別)'!AG100="","",'躯体天井高(住戸別)'!AG100)</f>
        <v/>
      </c>
      <c r="BI129" s="1376"/>
      <c r="BJ129" s="1377" t="str">
        <f>IF('躯体天井高(住戸別)'!AO100="","",'躯体天井高(住戸別)'!AO100)</f>
        <v/>
      </c>
      <c r="BK129" s="1378"/>
      <c r="BL129" s="1379"/>
      <c r="BM129" s="1380" t="str">
        <f>IF('躯体天井高(住戸別)'!AN100="","",'躯体天井高(住戸別)'!AN100)</f>
        <v/>
      </c>
      <c r="BN129" s="1381"/>
      <c r="BO129" s="1380" t="str" cm="1">
        <f t="array" ref="BO129">IF(AY129="","",_xlfn.IFS(AND('躯体天井高(住戸別)'!V170="□",'躯体天井高(住戸別)'!W170="□"),"なし",AND('躯体天井高(住戸別)'!W170="■",'躯体天井高(住戸別)'!V170="□"),"柱",AND('躯体天井高(住戸別)'!V170="■",'躯体天井高(住戸別)'!W170="□"),"壁",AND('躯体天井高(住戸別)'!V170="■",'躯体天井高(住戸別)'!W170="■"),"壁柱"))</f>
        <v/>
      </c>
      <c r="BP129" s="1385"/>
      <c r="BQ129" s="1350"/>
      <c r="BR129" s="1351"/>
      <c r="BS129" s="1351"/>
      <c r="BT129" s="1351"/>
      <c r="BU129" s="397"/>
      <c r="BV129" s="398"/>
      <c r="BW129" s="382"/>
      <c r="BX129" s="363"/>
      <c r="BY129" s="1352"/>
      <c r="BZ129" s="1353"/>
      <c r="CA129" s="1352"/>
      <c r="CB129" s="1353"/>
      <c r="CC129" s="382"/>
      <c r="CD129" s="363"/>
      <c r="CE129" s="1354"/>
      <c r="CF129" s="1355"/>
      <c r="CG129" s="1356"/>
      <c r="CH129" s="1361"/>
      <c r="CI129" s="1360"/>
      <c r="CJ129" s="1355"/>
      <c r="CK129" s="1360"/>
      <c r="CL129" s="363" t="s">
        <v>71</v>
      </c>
      <c r="CM129" s="363" t="s">
        <v>71</v>
      </c>
      <c r="CN129" s="363" t="s">
        <v>71</v>
      </c>
      <c r="CO129" s="363"/>
      <c r="CP129" s="363"/>
      <c r="CQ129" s="363" t="s">
        <v>71</v>
      </c>
      <c r="CR129" s="363" t="s">
        <v>71</v>
      </c>
      <c r="CS129" s="1357"/>
      <c r="CT129" s="1358"/>
      <c r="CU129" s="1359"/>
      <c r="CV129" s="363" t="s">
        <v>71</v>
      </c>
      <c r="CW129" s="363" t="s">
        <v>71</v>
      </c>
      <c r="CX129" s="363" t="s">
        <v>71</v>
      </c>
      <c r="CY129" s="363" t="s">
        <v>71</v>
      </c>
      <c r="CZ129" s="363" t="s">
        <v>71</v>
      </c>
      <c r="DA129" s="363" t="s">
        <v>71</v>
      </c>
      <c r="DB129" s="363" t="s">
        <v>71</v>
      </c>
      <c r="DC129" s="363" t="s">
        <v>71</v>
      </c>
      <c r="DD129" s="363" t="s">
        <v>71</v>
      </c>
      <c r="DE129" s="363" t="s">
        <v>71</v>
      </c>
      <c r="DF129" s="363" t="s">
        <v>71</v>
      </c>
      <c r="DG129" s="363" t="s">
        <v>71</v>
      </c>
      <c r="DH129" s="575" t="str">
        <f>IF($B129="","",_xlfn.XLOOKUP($B129,光・視環境!$S$2:$S$113,光・視環境!$Y$2:$Y$113,"",0,1))</f>
        <v/>
      </c>
      <c r="DI129" s="576" t="str">
        <f>IF($B129="","",_xlfn.XLOOKUP($B129,光・視環境!$S$2:$S$113,光・視環境!$T$2:$T$113,"",0,1))</f>
        <v/>
      </c>
      <c r="DJ129" s="576" t="str">
        <f>IF($B129="","",_xlfn.XLOOKUP($B129,光・視環境!$S$2:$S$113,光・視環境!$U$2:$U$113,"",0,1))</f>
        <v/>
      </c>
      <c r="DK129" s="576" t="str">
        <f>IF($B129="","",_xlfn.XLOOKUP($B129,光・視環境!$S$2:$S$113,光・視環境!$V$2:$V$113,"",0,1))</f>
        <v/>
      </c>
      <c r="DL129" s="576" t="str">
        <f>IF($B129="","",_xlfn.XLOOKUP($B129,光・視環境!$S$2:$S$113,光・視環境!$W$2:$W$113,"",0,1))</f>
        <v/>
      </c>
      <c r="DM129" s="577" t="str">
        <f>IF($B129="","",_xlfn.XLOOKUP($B129,光・視環境!$S$2:$S$113,光・視環境!$X$2:$X$113,"",0,1))</f>
        <v/>
      </c>
      <c r="DN129" s="1382"/>
      <c r="DO129" s="1383"/>
      <c r="DP129" s="1383"/>
      <c r="DQ129" s="1384"/>
      <c r="DR129" s="372"/>
      <c r="DS129" s="372"/>
      <c r="DT129" s="372"/>
      <c r="DU129" s="372"/>
      <c r="DV129" s="372"/>
      <c r="DW129" s="372"/>
      <c r="DX129" s="372"/>
      <c r="DY129" s="372"/>
      <c r="DZ129" s="1382"/>
      <c r="EA129" s="1383"/>
      <c r="EB129" s="1383"/>
      <c r="EC129" s="1384"/>
      <c r="ED129" s="372"/>
      <c r="EE129" s="372"/>
      <c r="EF129" s="372"/>
      <c r="EG129" s="372"/>
      <c r="EH129" s="372"/>
      <c r="EI129" s="372"/>
      <c r="EJ129" s="372"/>
      <c r="EK129" s="372"/>
      <c r="EL129" s="372"/>
      <c r="EM129" s="372"/>
      <c r="EN129" s="372"/>
      <c r="EO129" s="372"/>
      <c r="EP129" s="372"/>
      <c r="EQ129" s="375"/>
      <c r="ER129" s="372"/>
      <c r="ES129" s="364" t="s">
        <v>71</v>
      </c>
      <c r="ET129" s="372"/>
      <c r="EU129" s="481" t="str">
        <f t="shared" si="103"/>
        <v/>
      </c>
      <c r="EV129" s="1357"/>
      <c r="EW129" s="1359"/>
      <c r="EX129" s="1357"/>
      <c r="EY129" s="1359"/>
      <c r="EZ129" s="1357"/>
      <c r="FA129" s="1359"/>
      <c r="FB129" s="1357"/>
      <c r="FC129" s="1359"/>
      <c r="FD129" s="364" t="s">
        <v>71</v>
      </c>
      <c r="FE129" s="372"/>
      <c r="FF129" s="481" t="str">
        <f t="shared" si="104"/>
        <v/>
      </c>
      <c r="FG129" s="1357"/>
      <c r="FH129" s="1359"/>
      <c r="FI129" s="1357"/>
      <c r="FJ129" s="1359"/>
      <c r="FK129" s="1357"/>
      <c r="FL129" s="1359"/>
      <c r="FM129" s="1357"/>
      <c r="FN129" s="1359"/>
      <c r="FO129" s="364" t="s">
        <v>71</v>
      </c>
      <c r="FP129" s="372"/>
      <c r="FQ129" s="481" t="str">
        <f t="shared" si="105"/>
        <v/>
      </c>
      <c r="FR129" s="1357"/>
      <c r="FS129" s="1359"/>
      <c r="FT129" s="1357"/>
      <c r="FU129" s="1359"/>
      <c r="FV129" s="1357"/>
      <c r="FW129" s="1359"/>
      <c r="FX129" s="1357"/>
      <c r="FY129" s="1359"/>
      <c r="FZ129" s="364" t="s">
        <v>71</v>
      </c>
      <c r="GA129" s="372"/>
      <c r="GB129" s="481" t="str">
        <f t="shared" si="106"/>
        <v/>
      </c>
      <c r="GC129" s="1357"/>
      <c r="GD129" s="1359"/>
      <c r="GE129" s="1357"/>
      <c r="GF129" s="1359"/>
      <c r="GG129" s="1357"/>
      <c r="GH129" s="1359"/>
      <c r="GI129" s="1357"/>
      <c r="GJ129" s="1359"/>
      <c r="GU129" s="374" t="str">
        <f t="shared" si="109"/>
        <v/>
      </c>
      <c r="GV129" s="386" t="str">
        <f t="shared" si="112"/>
        <v/>
      </c>
      <c r="GW129" s="377" t="str">
        <f t="shared" si="147"/>
        <v/>
      </c>
      <c r="GX129" s="378" t="str">
        <f t="shared" si="113"/>
        <v/>
      </c>
      <c r="GY129" s="379" t="str">
        <f t="shared" si="110"/>
        <v/>
      </c>
      <c r="GZ129" s="380">
        <v>1</v>
      </c>
      <c r="HA129" s="376" t="str">
        <f t="shared" si="111"/>
        <v/>
      </c>
      <c r="HB129" s="380" t="str">
        <f t="shared" si="107"/>
        <v/>
      </c>
      <c r="HC129" s="381" t="str">
        <f t="shared" si="108"/>
        <v/>
      </c>
      <c r="HD129" s="383" t="str">
        <f t="shared" si="117"/>
        <v/>
      </c>
      <c r="HE129" s="381" t="str">
        <f t="shared" si="118"/>
        <v/>
      </c>
      <c r="HF129" s="380" t="str">
        <f t="shared" si="119"/>
        <v/>
      </c>
      <c r="HG129" s="576" t="str">
        <f>IF($B129="","",_xlfn.XLOOKUP($B129,光・視環境!$S$2:$S$113,光・視環境!$Y$2:$Y$113,,0,1))</f>
        <v/>
      </c>
      <c r="HH129" s="362" t="str">
        <f t="shared" si="120"/>
        <v/>
      </c>
      <c r="HI129" s="384" t="str">
        <f t="shared" si="121"/>
        <v/>
      </c>
      <c r="HJ129" s="384" t="str">
        <f t="shared" si="122"/>
        <v/>
      </c>
      <c r="HK129" s="384" t="str">
        <f t="shared" si="123"/>
        <v/>
      </c>
      <c r="HL129" s="384" t="str">
        <f t="shared" si="124"/>
        <v/>
      </c>
      <c r="HM129" s="384" t="str">
        <f t="shared" si="125"/>
        <v/>
      </c>
      <c r="HN129" s="384" t="str">
        <f t="shared" si="126"/>
        <v/>
      </c>
      <c r="HO129" s="384" t="str">
        <f t="shared" si="127"/>
        <v/>
      </c>
      <c r="HP129" s="384" t="str">
        <f t="shared" si="128"/>
        <v/>
      </c>
      <c r="HQ129" s="384" t="str">
        <f t="shared" si="129"/>
        <v/>
      </c>
      <c r="HR129" s="384" t="str">
        <f t="shared" si="130"/>
        <v/>
      </c>
      <c r="HS129" s="384" t="str">
        <f t="shared" si="131"/>
        <v/>
      </c>
      <c r="HT129" s="384" t="str">
        <f t="shared" si="132"/>
        <v/>
      </c>
      <c r="HU129" s="352" t="str">
        <f t="shared" si="133"/>
        <v/>
      </c>
      <c r="HV129" s="384" t="str">
        <f t="shared" si="134"/>
        <v/>
      </c>
      <c r="HW129" s="384" t="str">
        <f t="shared" si="135"/>
        <v/>
      </c>
      <c r="HX129" s="384" t="str">
        <f t="shared" si="136"/>
        <v/>
      </c>
      <c r="HY129" s="384" t="str">
        <f t="shared" si="137"/>
        <v/>
      </c>
      <c r="HZ129" s="352" t="str">
        <f t="shared" si="138"/>
        <v/>
      </c>
      <c r="IA129" s="365" t="str">
        <f t="shared" si="139"/>
        <v/>
      </c>
      <c r="IB129" s="386" t="str">
        <f t="shared" si="140"/>
        <v/>
      </c>
      <c r="IC129" s="380" t="str">
        <f t="shared" si="141"/>
        <v/>
      </c>
      <c r="ID129" s="387" t="str">
        <f t="shared" si="142"/>
        <v/>
      </c>
      <c r="IE129" s="378" t="str">
        <f t="shared" si="143"/>
        <v/>
      </c>
      <c r="IF129" s="381" t="str">
        <f t="shared" si="144"/>
        <v/>
      </c>
      <c r="IG129" s="381" t="str">
        <f t="shared" si="145"/>
        <v/>
      </c>
      <c r="IH129" s="388" t="str">
        <f t="shared" si="146"/>
        <v/>
      </c>
    </row>
    <row r="130" spans="1:242" ht="23.1" customHeight="1">
      <c r="A130" s="351">
        <f t="shared" si="0"/>
        <v>96</v>
      </c>
      <c r="B130" s="1362"/>
      <c r="C130" s="1363"/>
      <c r="D130" s="1364" t="str">
        <f t="shared" si="115"/>
        <v/>
      </c>
      <c r="E130" s="1365"/>
      <c r="F130" s="1362"/>
      <c r="G130" s="1363"/>
      <c r="H130" s="1362"/>
      <c r="I130" s="1363"/>
      <c r="J130" s="1366"/>
      <c r="K130" s="1367"/>
      <c r="L130" s="1367"/>
      <c r="M130" s="1367"/>
      <c r="N130" s="1367"/>
      <c r="O130" s="1367"/>
      <c r="P130" s="1368" t="str">
        <f t="shared" si="116"/>
        <v/>
      </c>
      <c r="Q130" s="1368"/>
      <c r="R130" s="352"/>
      <c r="S130" s="352"/>
      <c r="T130" s="352"/>
      <c r="U130" s="352"/>
      <c r="V130" s="1369"/>
      <c r="W130" s="1369"/>
      <c r="X130" s="1370"/>
      <c r="Y130" s="375"/>
      <c r="Z130" s="372"/>
      <c r="AA130" s="363" t="s">
        <v>71</v>
      </c>
      <c r="AB130" s="1371"/>
      <c r="AC130" s="1372"/>
      <c r="AD130" s="1372"/>
      <c r="AE130" s="1372"/>
      <c r="AF130" s="1373"/>
      <c r="AG130" s="1371"/>
      <c r="AH130" s="1372"/>
      <c r="AI130" s="1373"/>
      <c r="AJ130" s="363"/>
      <c r="AK130" s="363" t="s">
        <v>71</v>
      </c>
      <c r="AL130" s="363" t="s">
        <v>71</v>
      </c>
      <c r="AM130" s="363" t="s">
        <v>71</v>
      </c>
      <c r="AN130" s="363" t="s">
        <v>71</v>
      </c>
      <c r="AO130" s="1374"/>
      <c r="AP130" s="1374"/>
      <c r="AQ130" s="363"/>
      <c r="AR130" s="1374"/>
      <c r="AS130" s="1374"/>
      <c r="AT130" s="385"/>
      <c r="AU130" s="364"/>
      <c r="AV130" s="363" t="s">
        <v>71</v>
      </c>
      <c r="AW130" s="363"/>
      <c r="AX130" s="480" t="str">
        <f t="shared" si="114"/>
        <v/>
      </c>
      <c r="AY130" s="1375" t="str">
        <f>IF('躯体天井高(住戸別)'!M101="","",'躯体天井高(住戸別)'!M101)</f>
        <v/>
      </c>
      <c r="AZ130" s="1376"/>
      <c r="BA130" s="1377" t="str">
        <f>IF('躯体天井高(住戸別)'!U171="","",'躯体天井高(住戸別)'!U171)</f>
        <v/>
      </c>
      <c r="BB130" s="1378"/>
      <c r="BC130" s="1379"/>
      <c r="BD130" s="1380" t="str">
        <f>IF('躯体天井高(住戸別)'!T171="","",'躯体天井高(住戸別)'!T171)</f>
        <v/>
      </c>
      <c r="BE130" s="1381"/>
      <c r="BF130" s="363"/>
      <c r="BG130" s="480" t="str">
        <f>IF('躯体天井高(住戸別)'!Y101="","",'躯体天井高(住戸別)'!Y101)</f>
        <v/>
      </c>
      <c r="BH130" s="1375" t="str">
        <f>IF('躯体天井高(住戸別)'!AG101="","",'躯体天井高(住戸別)'!AG101)</f>
        <v/>
      </c>
      <c r="BI130" s="1376"/>
      <c r="BJ130" s="1377" t="str">
        <f>IF('躯体天井高(住戸別)'!AO101="","",'躯体天井高(住戸別)'!AO101)</f>
        <v/>
      </c>
      <c r="BK130" s="1378"/>
      <c r="BL130" s="1379"/>
      <c r="BM130" s="1380" t="str">
        <f>IF('躯体天井高(住戸別)'!AN101="","",'躯体天井高(住戸別)'!AN101)</f>
        <v/>
      </c>
      <c r="BN130" s="1381"/>
      <c r="BO130" s="1380" t="str" cm="1">
        <f t="array" ref="BO130">IF(AY130="","",_xlfn.IFS(AND('躯体天井高(住戸別)'!V171="□",'躯体天井高(住戸別)'!W171="□"),"なし",AND('躯体天井高(住戸別)'!W171="■",'躯体天井高(住戸別)'!V171="□"),"柱",AND('躯体天井高(住戸別)'!V171="■",'躯体天井高(住戸別)'!W171="□"),"壁",AND('躯体天井高(住戸別)'!V171="■",'躯体天井高(住戸別)'!W171="■"),"壁柱"))</f>
        <v/>
      </c>
      <c r="BP130" s="1385"/>
      <c r="BQ130" s="1350"/>
      <c r="BR130" s="1351"/>
      <c r="BS130" s="1351"/>
      <c r="BT130" s="1351"/>
      <c r="BU130" s="397"/>
      <c r="BV130" s="398"/>
      <c r="BW130" s="382"/>
      <c r="BX130" s="363"/>
      <c r="BY130" s="1352"/>
      <c r="BZ130" s="1353"/>
      <c r="CA130" s="1352"/>
      <c r="CB130" s="1353"/>
      <c r="CC130" s="382"/>
      <c r="CD130" s="363"/>
      <c r="CE130" s="1354"/>
      <c r="CF130" s="1355"/>
      <c r="CG130" s="1356"/>
      <c r="CH130" s="1361"/>
      <c r="CI130" s="1360"/>
      <c r="CJ130" s="1355"/>
      <c r="CK130" s="1360"/>
      <c r="CL130" s="363" t="s">
        <v>71</v>
      </c>
      <c r="CM130" s="363" t="s">
        <v>71</v>
      </c>
      <c r="CN130" s="363" t="s">
        <v>71</v>
      </c>
      <c r="CO130" s="363"/>
      <c r="CP130" s="363"/>
      <c r="CQ130" s="363" t="s">
        <v>71</v>
      </c>
      <c r="CR130" s="363" t="s">
        <v>71</v>
      </c>
      <c r="CS130" s="1357"/>
      <c r="CT130" s="1358"/>
      <c r="CU130" s="1359"/>
      <c r="CV130" s="363" t="s">
        <v>71</v>
      </c>
      <c r="CW130" s="363" t="s">
        <v>71</v>
      </c>
      <c r="CX130" s="363" t="s">
        <v>71</v>
      </c>
      <c r="CY130" s="363" t="s">
        <v>71</v>
      </c>
      <c r="CZ130" s="363" t="s">
        <v>71</v>
      </c>
      <c r="DA130" s="363" t="s">
        <v>71</v>
      </c>
      <c r="DB130" s="363" t="s">
        <v>71</v>
      </c>
      <c r="DC130" s="363" t="s">
        <v>71</v>
      </c>
      <c r="DD130" s="363" t="s">
        <v>71</v>
      </c>
      <c r="DE130" s="363" t="s">
        <v>71</v>
      </c>
      <c r="DF130" s="363" t="s">
        <v>71</v>
      </c>
      <c r="DG130" s="363" t="s">
        <v>71</v>
      </c>
      <c r="DH130" s="575" t="str">
        <f>IF($B130="","",_xlfn.XLOOKUP($B130,光・視環境!$S$2:$S$113,光・視環境!$Y$2:$Y$113,"",0,1))</f>
        <v/>
      </c>
      <c r="DI130" s="576" t="str">
        <f>IF($B130="","",_xlfn.XLOOKUP($B130,光・視環境!$S$2:$S$113,光・視環境!$T$2:$T$113,"",0,1))</f>
        <v/>
      </c>
      <c r="DJ130" s="576" t="str">
        <f>IF($B130="","",_xlfn.XLOOKUP($B130,光・視環境!$S$2:$S$113,光・視環境!$U$2:$U$113,"",0,1))</f>
        <v/>
      </c>
      <c r="DK130" s="576" t="str">
        <f>IF($B130="","",_xlfn.XLOOKUP($B130,光・視環境!$S$2:$S$113,光・視環境!$V$2:$V$113,"",0,1))</f>
        <v/>
      </c>
      <c r="DL130" s="576" t="str">
        <f>IF($B130="","",_xlfn.XLOOKUP($B130,光・視環境!$S$2:$S$113,光・視環境!$W$2:$W$113,"",0,1))</f>
        <v/>
      </c>
      <c r="DM130" s="577" t="str">
        <f>IF($B130="","",_xlfn.XLOOKUP($B130,光・視環境!$S$2:$S$113,光・視環境!$X$2:$X$113,"",0,1))</f>
        <v/>
      </c>
      <c r="DN130" s="1382"/>
      <c r="DO130" s="1383"/>
      <c r="DP130" s="1383"/>
      <c r="DQ130" s="1384"/>
      <c r="DR130" s="372"/>
      <c r="DS130" s="372"/>
      <c r="DT130" s="372"/>
      <c r="DU130" s="372"/>
      <c r="DV130" s="372"/>
      <c r="DW130" s="372"/>
      <c r="DX130" s="372"/>
      <c r="DY130" s="372"/>
      <c r="DZ130" s="1382"/>
      <c r="EA130" s="1383"/>
      <c r="EB130" s="1383"/>
      <c r="EC130" s="1384"/>
      <c r="ED130" s="372"/>
      <c r="EE130" s="372"/>
      <c r="EF130" s="372"/>
      <c r="EG130" s="372"/>
      <c r="EH130" s="372"/>
      <c r="EI130" s="372"/>
      <c r="EJ130" s="372"/>
      <c r="EK130" s="372"/>
      <c r="EL130" s="372"/>
      <c r="EM130" s="372"/>
      <c r="EN130" s="372"/>
      <c r="EO130" s="372"/>
      <c r="EP130" s="372"/>
      <c r="EQ130" s="375"/>
      <c r="ER130" s="372"/>
      <c r="ES130" s="364" t="s">
        <v>71</v>
      </c>
      <c r="ET130" s="372"/>
      <c r="EU130" s="481" t="str">
        <f t="shared" si="103"/>
        <v/>
      </c>
      <c r="EV130" s="1357"/>
      <c r="EW130" s="1359"/>
      <c r="EX130" s="1357"/>
      <c r="EY130" s="1359"/>
      <c r="EZ130" s="1357"/>
      <c r="FA130" s="1359"/>
      <c r="FB130" s="1357"/>
      <c r="FC130" s="1359"/>
      <c r="FD130" s="364" t="s">
        <v>71</v>
      </c>
      <c r="FE130" s="372"/>
      <c r="FF130" s="481" t="str">
        <f t="shared" ref="FF130:FF134" si="148">IF(OR(IF(OR(FG130="",FG130="無し"),"",1)=1,IF(OR(FI130="",FI130="無し"),"",1)=1,IF(OR(FK130="",FK130="無し"),"",1)=1,IF(OR(FM130="",FM130="無し"),"",1)=1),IF(F130="","",F130),"")</f>
        <v/>
      </c>
      <c r="FG130" s="1357"/>
      <c r="FH130" s="1359"/>
      <c r="FI130" s="1357"/>
      <c r="FJ130" s="1359"/>
      <c r="FK130" s="1357"/>
      <c r="FL130" s="1359"/>
      <c r="FM130" s="1357"/>
      <c r="FN130" s="1359"/>
      <c r="FO130" s="364" t="s">
        <v>71</v>
      </c>
      <c r="FP130" s="372"/>
      <c r="FQ130" s="481" t="str">
        <f t="shared" ref="FQ130:FQ134" si="149">IF(OR(IF(OR(FR130="",FR130="無し"),"",1)=1,IF(OR(FT130="",FT130="無し"),"",1)=1,IF(OR(FV130="",FV130="無し"),"",1)=1,IF(OR(FX130="",FX130="無し"),"",1)=1),IF(F130="","",F130),"")</f>
        <v/>
      </c>
      <c r="FR130" s="1357"/>
      <c r="FS130" s="1359"/>
      <c r="FT130" s="1357"/>
      <c r="FU130" s="1359"/>
      <c r="FV130" s="1357"/>
      <c r="FW130" s="1359"/>
      <c r="FX130" s="1357"/>
      <c r="FY130" s="1359"/>
      <c r="FZ130" s="364" t="s">
        <v>71</v>
      </c>
      <c r="GA130" s="372"/>
      <c r="GB130" s="481" t="str">
        <f t="shared" ref="GB130:GB134" si="150">IF(OR(IF(OR(GC130="",GC130="無し"),"",1)=1,IF(OR(GE130="",GE130="無し"),"",1)=1,IF(OR(GG130="",GG130="無し"),"",1)=1,IF(OR(GI130="",GI130="無し"),"",1)=1),IF(F130="","",F130),"")</f>
        <v/>
      </c>
      <c r="GC130" s="1357"/>
      <c r="GD130" s="1359"/>
      <c r="GE130" s="1357"/>
      <c r="GF130" s="1359"/>
      <c r="GG130" s="1357"/>
      <c r="GH130" s="1359"/>
      <c r="GI130" s="1357"/>
      <c r="GJ130" s="1359"/>
      <c r="GU130" s="374" t="str">
        <f t="shared" si="109"/>
        <v/>
      </c>
      <c r="GV130" s="386" t="str">
        <f t="shared" si="112"/>
        <v/>
      </c>
      <c r="GW130" s="377" t="str">
        <f t="shared" si="147"/>
        <v/>
      </c>
      <c r="GX130" s="378" t="str">
        <f t="shared" si="113"/>
        <v/>
      </c>
      <c r="GY130" s="379" t="str">
        <f t="shared" si="110"/>
        <v/>
      </c>
      <c r="GZ130" s="380">
        <v>1</v>
      </c>
      <c r="HA130" s="376" t="str">
        <f t="shared" si="111"/>
        <v/>
      </c>
      <c r="HB130" s="380" t="str">
        <f t="shared" si="107"/>
        <v/>
      </c>
      <c r="HC130" s="381" t="str">
        <f t="shared" si="108"/>
        <v/>
      </c>
      <c r="HD130" s="383" t="str">
        <f t="shared" si="117"/>
        <v/>
      </c>
      <c r="HE130" s="381" t="str">
        <f t="shared" si="118"/>
        <v/>
      </c>
      <c r="HF130" s="380" t="str">
        <f t="shared" si="119"/>
        <v/>
      </c>
      <c r="HG130" s="576" t="str">
        <f>IF($B130="","",_xlfn.XLOOKUP($B130,光・視環境!$S$2:$S$113,光・視環境!$Y$2:$Y$113,,0,1))</f>
        <v/>
      </c>
      <c r="HH130" s="362" t="str">
        <f t="shared" si="120"/>
        <v/>
      </c>
      <c r="HI130" s="384" t="str">
        <f t="shared" si="121"/>
        <v/>
      </c>
      <c r="HJ130" s="384" t="str">
        <f t="shared" si="122"/>
        <v/>
      </c>
      <c r="HK130" s="384" t="str">
        <f t="shared" si="123"/>
        <v/>
      </c>
      <c r="HL130" s="384" t="str">
        <f t="shared" si="124"/>
        <v/>
      </c>
      <c r="HM130" s="384" t="str">
        <f t="shared" si="125"/>
        <v/>
      </c>
      <c r="HN130" s="384" t="str">
        <f t="shared" si="126"/>
        <v/>
      </c>
      <c r="HO130" s="384" t="str">
        <f t="shared" si="127"/>
        <v/>
      </c>
      <c r="HP130" s="384" t="str">
        <f t="shared" si="128"/>
        <v/>
      </c>
      <c r="HQ130" s="384" t="str">
        <f t="shared" si="129"/>
        <v/>
      </c>
      <c r="HR130" s="384" t="str">
        <f t="shared" si="130"/>
        <v/>
      </c>
      <c r="HS130" s="384" t="str">
        <f t="shared" si="131"/>
        <v/>
      </c>
      <c r="HT130" s="384" t="str">
        <f t="shared" si="132"/>
        <v/>
      </c>
      <c r="HU130" s="352" t="str">
        <f t="shared" si="133"/>
        <v/>
      </c>
      <c r="HV130" s="384" t="str">
        <f t="shared" si="134"/>
        <v/>
      </c>
      <c r="HW130" s="384" t="str">
        <f t="shared" si="135"/>
        <v/>
      </c>
      <c r="HX130" s="384" t="str">
        <f t="shared" si="136"/>
        <v/>
      </c>
      <c r="HY130" s="384" t="str">
        <f t="shared" si="137"/>
        <v/>
      </c>
      <c r="HZ130" s="352" t="str">
        <f t="shared" si="138"/>
        <v/>
      </c>
      <c r="IA130" s="365" t="str">
        <f t="shared" si="139"/>
        <v/>
      </c>
      <c r="IB130" s="386" t="str">
        <f t="shared" si="140"/>
        <v/>
      </c>
      <c r="IC130" s="380" t="str">
        <f t="shared" si="141"/>
        <v/>
      </c>
      <c r="ID130" s="387" t="str">
        <f t="shared" si="142"/>
        <v/>
      </c>
      <c r="IE130" s="378" t="str">
        <f t="shared" si="143"/>
        <v/>
      </c>
      <c r="IF130" s="381" t="str">
        <f t="shared" si="144"/>
        <v/>
      </c>
      <c r="IG130" s="381" t="str">
        <f t="shared" si="145"/>
        <v/>
      </c>
      <c r="IH130" s="388" t="str">
        <f t="shared" si="146"/>
        <v/>
      </c>
    </row>
    <row r="131" spans="1:242" ht="23.1" customHeight="1">
      <c r="A131" s="351">
        <f t="shared" si="0"/>
        <v>97</v>
      </c>
      <c r="B131" s="1362"/>
      <c r="C131" s="1363"/>
      <c r="D131" s="1364" t="str">
        <f t="shared" si="115"/>
        <v/>
      </c>
      <c r="E131" s="1365"/>
      <c r="F131" s="1362"/>
      <c r="G131" s="1363"/>
      <c r="H131" s="1362"/>
      <c r="I131" s="1363"/>
      <c r="J131" s="1366"/>
      <c r="K131" s="1367"/>
      <c r="L131" s="1367"/>
      <c r="M131" s="1367"/>
      <c r="N131" s="1367"/>
      <c r="O131" s="1367"/>
      <c r="P131" s="1368" t="str">
        <f t="shared" si="116"/>
        <v/>
      </c>
      <c r="Q131" s="1368"/>
      <c r="R131" s="352"/>
      <c r="S131" s="352"/>
      <c r="T131" s="352"/>
      <c r="U131" s="352"/>
      <c r="V131" s="1369"/>
      <c r="W131" s="1369"/>
      <c r="X131" s="1370"/>
      <c r="Y131" s="375"/>
      <c r="Z131" s="372"/>
      <c r="AA131" s="363" t="s">
        <v>71</v>
      </c>
      <c r="AB131" s="1371"/>
      <c r="AC131" s="1372"/>
      <c r="AD131" s="1372"/>
      <c r="AE131" s="1372"/>
      <c r="AF131" s="1373"/>
      <c r="AG131" s="1371"/>
      <c r="AH131" s="1372"/>
      <c r="AI131" s="1373"/>
      <c r="AJ131" s="363"/>
      <c r="AK131" s="363" t="s">
        <v>71</v>
      </c>
      <c r="AL131" s="363" t="s">
        <v>71</v>
      </c>
      <c r="AM131" s="363" t="s">
        <v>71</v>
      </c>
      <c r="AN131" s="363" t="s">
        <v>71</v>
      </c>
      <c r="AO131" s="1374"/>
      <c r="AP131" s="1374"/>
      <c r="AQ131" s="363"/>
      <c r="AR131" s="1374"/>
      <c r="AS131" s="1374"/>
      <c r="AT131" s="385"/>
      <c r="AU131" s="364"/>
      <c r="AV131" s="363" t="s">
        <v>71</v>
      </c>
      <c r="AW131" s="363"/>
      <c r="AX131" s="480" t="str">
        <f t="shared" si="114"/>
        <v/>
      </c>
      <c r="AY131" s="1375" t="str">
        <f>IF('躯体天井高(住戸別)'!M102="","",'躯体天井高(住戸別)'!M102)</f>
        <v/>
      </c>
      <c r="AZ131" s="1376"/>
      <c r="BA131" s="1377" t="str">
        <f>IF('躯体天井高(住戸別)'!U172="","",'躯体天井高(住戸別)'!U172)</f>
        <v/>
      </c>
      <c r="BB131" s="1378"/>
      <c r="BC131" s="1379"/>
      <c r="BD131" s="1380" t="str">
        <f>IF('躯体天井高(住戸別)'!T172="","",'躯体天井高(住戸別)'!T172)</f>
        <v/>
      </c>
      <c r="BE131" s="1381"/>
      <c r="BF131" s="363"/>
      <c r="BG131" s="480" t="str">
        <f>IF('躯体天井高(住戸別)'!Y102="","",'躯体天井高(住戸別)'!Y102)</f>
        <v/>
      </c>
      <c r="BH131" s="1375" t="str">
        <f>IF('躯体天井高(住戸別)'!AG102="","",'躯体天井高(住戸別)'!AG102)</f>
        <v/>
      </c>
      <c r="BI131" s="1376"/>
      <c r="BJ131" s="1377" t="str">
        <f>IF('躯体天井高(住戸別)'!AO102="","",'躯体天井高(住戸別)'!AO102)</f>
        <v/>
      </c>
      <c r="BK131" s="1378"/>
      <c r="BL131" s="1379"/>
      <c r="BM131" s="1380" t="str">
        <f>IF('躯体天井高(住戸別)'!AN102="","",'躯体天井高(住戸別)'!AN102)</f>
        <v/>
      </c>
      <c r="BN131" s="1381"/>
      <c r="BO131" s="1380" t="str" cm="1">
        <f t="array" ref="BO131">IF(AY131="","",_xlfn.IFS(AND('躯体天井高(住戸別)'!V172="□",'躯体天井高(住戸別)'!W172="□"),"なし",AND('躯体天井高(住戸別)'!W172="■",'躯体天井高(住戸別)'!V172="□"),"柱",AND('躯体天井高(住戸別)'!V172="■",'躯体天井高(住戸別)'!W172="□"),"壁",AND('躯体天井高(住戸別)'!V172="■",'躯体天井高(住戸別)'!W172="■"),"壁柱"))</f>
        <v/>
      </c>
      <c r="BP131" s="1385"/>
      <c r="BQ131" s="1350"/>
      <c r="BR131" s="1351"/>
      <c r="BS131" s="1351"/>
      <c r="BT131" s="1351"/>
      <c r="BU131" s="397"/>
      <c r="BV131" s="398"/>
      <c r="BW131" s="382"/>
      <c r="BX131" s="363"/>
      <c r="BY131" s="1352"/>
      <c r="BZ131" s="1353"/>
      <c r="CA131" s="1352"/>
      <c r="CB131" s="1353"/>
      <c r="CC131" s="382"/>
      <c r="CD131" s="363"/>
      <c r="CE131" s="1354"/>
      <c r="CF131" s="1355"/>
      <c r="CG131" s="1356"/>
      <c r="CH131" s="1361"/>
      <c r="CI131" s="1360"/>
      <c r="CJ131" s="1355"/>
      <c r="CK131" s="1360"/>
      <c r="CL131" s="363" t="s">
        <v>71</v>
      </c>
      <c r="CM131" s="363" t="s">
        <v>71</v>
      </c>
      <c r="CN131" s="363" t="s">
        <v>71</v>
      </c>
      <c r="CO131" s="363"/>
      <c r="CP131" s="363"/>
      <c r="CQ131" s="363" t="s">
        <v>71</v>
      </c>
      <c r="CR131" s="363" t="s">
        <v>71</v>
      </c>
      <c r="CS131" s="1357"/>
      <c r="CT131" s="1358"/>
      <c r="CU131" s="1359"/>
      <c r="CV131" s="363" t="s">
        <v>71</v>
      </c>
      <c r="CW131" s="363" t="s">
        <v>71</v>
      </c>
      <c r="CX131" s="363" t="s">
        <v>71</v>
      </c>
      <c r="CY131" s="363" t="s">
        <v>71</v>
      </c>
      <c r="CZ131" s="363" t="s">
        <v>71</v>
      </c>
      <c r="DA131" s="363" t="s">
        <v>71</v>
      </c>
      <c r="DB131" s="363" t="s">
        <v>71</v>
      </c>
      <c r="DC131" s="363" t="s">
        <v>71</v>
      </c>
      <c r="DD131" s="363" t="s">
        <v>71</v>
      </c>
      <c r="DE131" s="363" t="s">
        <v>71</v>
      </c>
      <c r="DF131" s="363" t="s">
        <v>71</v>
      </c>
      <c r="DG131" s="363" t="s">
        <v>71</v>
      </c>
      <c r="DH131" s="575" t="str">
        <f>IF($B131="","",_xlfn.XLOOKUP($B131,光・視環境!$S$2:$S$113,光・視環境!$Y$2:$Y$113,"",0,1))</f>
        <v/>
      </c>
      <c r="DI131" s="576" t="str">
        <f>IF($B131="","",_xlfn.XLOOKUP($B131,光・視環境!$S$2:$S$113,光・視環境!$T$2:$T$113,"",0,1))</f>
        <v/>
      </c>
      <c r="DJ131" s="576" t="str">
        <f>IF($B131="","",_xlfn.XLOOKUP($B131,光・視環境!$S$2:$S$113,光・視環境!$U$2:$U$113,"",0,1))</f>
        <v/>
      </c>
      <c r="DK131" s="576" t="str">
        <f>IF($B131="","",_xlfn.XLOOKUP($B131,光・視環境!$S$2:$S$113,光・視環境!$V$2:$V$113,"",0,1))</f>
        <v/>
      </c>
      <c r="DL131" s="576" t="str">
        <f>IF($B131="","",_xlfn.XLOOKUP($B131,光・視環境!$S$2:$S$113,光・視環境!$W$2:$W$113,"",0,1))</f>
        <v/>
      </c>
      <c r="DM131" s="577" t="str">
        <f>IF($B131="","",_xlfn.XLOOKUP($B131,光・視環境!$S$2:$S$113,光・視環境!$X$2:$X$113,"",0,1))</f>
        <v/>
      </c>
      <c r="DN131" s="1382"/>
      <c r="DO131" s="1383"/>
      <c r="DP131" s="1383"/>
      <c r="DQ131" s="1384"/>
      <c r="DR131" s="372"/>
      <c r="DS131" s="372"/>
      <c r="DT131" s="372"/>
      <c r="DU131" s="372"/>
      <c r="DV131" s="372"/>
      <c r="DW131" s="372"/>
      <c r="DX131" s="372"/>
      <c r="DY131" s="372"/>
      <c r="DZ131" s="1382"/>
      <c r="EA131" s="1383"/>
      <c r="EB131" s="1383"/>
      <c r="EC131" s="1384"/>
      <c r="ED131" s="372"/>
      <c r="EE131" s="372"/>
      <c r="EF131" s="372"/>
      <c r="EG131" s="372"/>
      <c r="EH131" s="372"/>
      <c r="EI131" s="372"/>
      <c r="EJ131" s="372"/>
      <c r="EK131" s="372"/>
      <c r="EL131" s="372"/>
      <c r="EM131" s="372"/>
      <c r="EN131" s="372"/>
      <c r="EO131" s="372"/>
      <c r="EP131" s="372"/>
      <c r="EQ131" s="375"/>
      <c r="ER131" s="372"/>
      <c r="ES131" s="364" t="s">
        <v>71</v>
      </c>
      <c r="ET131" s="372"/>
      <c r="EU131" s="481" t="str">
        <f t="shared" si="103"/>
        <v/>
      </c>
      <c r="EV131" s="1357"/>
      <c r="EW131" s="1359"/>
      <c r="EX131" s="1357"/>
      <c r="EY131" s="1359"/>
      <c r="EZ131" s="1357"/>
      <c r="FA131" s="1359"/>
      <c r="FB131" s="1357"/>
      <c r="FC131" s="1359"/>
      <c r="FD131" s="364" t="s">
        <v>71</v>
      </c>
      <c r="FE131" s="372"/>
      <c r="FF131" s="481" t="str">
        <f t="shared" si="148"/>
        <v/>
      </c>
      <c r="FG131" s="1357"/>
      <c r="FH131" s="1359"/>
      <c r="FI131" s="1357"/>
      <c r="FJ131" s="1359"/>
      <c r="FK131" s="1357"/>
      <c r="FL131" s="1359"/>
      <c r="FM131" s="1357"/>
      <c r="FN131" s="1359"/>
      <c r="FO131" s="364" t="s">
        <v>71</v>
      </c>
      <c r="FP131" s="372"/>
      <c r="FQ131" s="481" t="str">
        <f t="shared" si="149"/>
        <v/>
      </c>
      <c r="FR131" s="1357"/>
      <c r="FS131" s="1359"/>
      <c r="FT131" s="1357"/>
      <c r="FU131" s="1359"/>
      <c r="FV131" s="1357"/>
      <c r="FW131" s="1359"/>
      <c r="FX131" s="1357"/>
      <c r="FY131" s="1359"/>
      <c r="FZ131" s="364" t="s">
        <v>71</v>
      </c>
      <c r="GA131" s="372"/>
      <c r="GB131" s="481" t="str">
        <f t="shared" si="150"/>
        <v/>
      </c>
      <c r="GC131" s="1357"/>
      <c r="GD131" s="1359"/>
      <c r="GE131" s="1357"/>
      <c r="GF131" s="1359"/>
      <c r="GG131" s="1357"/>
      <c r="GH131" s="1359"/>
      <c r="GI131" s="1357"/>
      <c r="GJ131" s="1359"/>
      <c r="GU131" s="374" t="str">
        <f t="shared" si="109"/>
        <v/>
      </c>
      <c r="GV131" s="386" t="str">
        <f t="shared" si="112"/>
        <v/>
      </c>
      <c r="GW131" s="377" t="str">
        <f t="shared" si="147"/>
        <v/>
      </c>
      <c r="GX131" s="378" t="str">
        <f t="shared" si="113"/>
        <v/>
      </c>
      <c r="GY131" s="379" t="str">
        <f t="shared" si="110"/>
        <v/>
      </c>
      <c r="GZ131" s="380">
        <v>1</v>
      </c>
      <c r="HA131" s="376" t="str">
        <f t="shared" si="111"/>
        <v/>
      </c>
      <c r="HB131" s="380" t="str">
        <f t="shared" si="107"/>
        <v/>
      </c>
      <c r="HC131" s="381" t="str">
        <f t="shared" si="108"/>
        <v/>
      </c>
      <c r="HD131" s="383" t="str">
        <f t="shared" si="117"/>
        <v/>
      </c>
      <c r="HE131" s="381" t="str">
        <f t="shared" si="118"/>
        <v/>
      </c>
      <c r="HF131" s="380" t="str">
        <f t="shared" si="119"/>
        <v/>
      </c>
      <c r="HG131" s="576" t="str">
        <f>IF($B131="","",_xlfn.XLOOKUP($B131,光・視環境!$S$2:$S$113,光・視環境!$Y$2:$Y$113,,0,1))</f>
        <v/>
      </c>
      <c r="HH131" s="362" t="str">
        <f t="shared" si="120"/>
        <v/>
      </c>
      <c r="HI131" s="384" t="str">
        <f t="shared" si="121"/>
        <v/>
      </c>
      <c r="HJ131" s="384" t="str">
        <f t="shared" si="122"/>
        <v/>
      </c>
      <c r="HK131" s="384" t="str">
        <f t="shared" si="123"/>
        <v/>
      </c>
      <c r="HL131" s="384" t="str">
        <f t="shared" si="124"/>
        <v/>
      </c>
      <c r="HM131" s="384" t="str">
        <f t="shared" si="125"/>
        <v/>
      </c>
      <c r="HN131" s="384" t="str">
        <f t="shared" si="126"/>
        <v/>
      </c>
      <c r="HO131" s="384" t="str">
        <f t="shared" si="127"/>
        <v/>
      </c>
      <c r="HP131" s="384" t="str">
        <f t="shared" si="128"/>
        <v/>
      </c>
      <c r="HQ131" s="384" t="str">
        <f t="shared" si="129"/>
        <v/>
      </c>
      <c r="HR131" s="384" t="str">
        <f t="shared" si="130"/>
        <v/>
      </c>
      <c r="HS131" s="384" t="str">
        <f t="shared" si="131"/>
        <v/>
      </c>
      <c r="HT131" s="384" t="str">
        <f t="shared" si="132"/>
        <v/>
      </c>
      <c r="HU131" s="352" t="str">
        <f t="shared" si="133"/>
        <v/>
      </c>
      <c r="HV131" s="384" t="str">
        <f t="shared" si="134"/>
        <v/>
      </c>
      <c r="HW131" s="384" t="str">
        <f t="shared" si="135"/>
        <v/>
      </c>
      <c r="HX131" s="384" t="str">
        <f t="shared" si="136"/>
        <v/>
      </c>
      <c r="HY131" s="384" t="str">
        <f t="shared" si="137"/>
        <v/>
      </c>
      <c r="HZ131" s="352" t="str">
        <f t="shared" si="138"/>
        <v/>
      </c>
      <c r="IA131" s="365" t="str">
        <f t="shared" si="139"/>
        <v/>
      </c>
      <c r="IB131" s="386" t="str">
        <f t="shared" si="140"/>
        <v/>
      </c>
      <c r="IC131" s="380" t="str">
        <f t="shared" si="141"/>
        <v/>
      </c>
      <c r="ID131" s="387" t="str">
        <f t="shared" si="142"/>
        <v/>
      </c>
      <c r="IE131" s="378" t="str">
        <f t="shared" si="143"/>
        <v/>
      </c>
      <c r="IF131" s="381" t="str">
        <f t="shared" si="144"/>
        <v/>
      </c>
      <c r="IG131" s="381" t="str">
        <f t="shared" si="145"/>
        <v/>
      </c>
      <c r="IH131" s="388" t="str">
        <f t="shared" si="146"/>
        <v/>
      </c>
    </row>
    <row r="132" spans="1:242" ht="23.1" customHeight="1">
      <c r="A132" s="351">
        <f t="shared" si="0"/>
        <v>98</v>
      </c>
      <c r="B132" s="1362"/>
      <c r="C132" s="1363"/>
      <c r="D132" s="1364" t="str">
        <f t="shared" si="115"/>
        <v/>
      </c>
      <c r="E132" s="1365"/>
      <c r="F132" s="1362"/>
      <c r="G132" s="1363"/>
      <c r="H132" s="1362"/>
      <c r="I132" s="1363"/>
      <c r="J132" s="1366"/>
      <c r="K132" s="1367"/>
      <c r="L132" s="1367"/>
      <c r="M132" s="1367"/>
      <c r="N132" s="1367"/>
      <c r="O132" s="1367"/>
      <c r="P132" s="1368" t="str">
        <f t="shared" si="116"/>
        <v/>
      </c>
      <c r="Q132" s="1368"/>
      <c r="R132" s="352"/>
      <c r="S132" s="352"/>
      <c r="T132" s="352"/>
      <c r="U132" s="352"/>
      <c r="V132" s="1369"/>
      <c r="W132" s="1369"/>
      <c r="X132" s="1370"/>
      <c r="Y132" s="375"/>
      <c r="Z132" s="372"/>
      <c r="AA132" s="363" t="s">
        <v>71</v>
      </c>
      <c r="AB132" s="1371"/>
      <c r="AC132" s="1372"/>
      <c r="AD132" s="1372"/>
      <c r="AE132" s="1372"/>
      <c r="AF132" s="1373"/>
      <c r="AG132" s="1371"/>
      <c r="AH132" s="1372"/>
      <c r="AI132" s="1373"/>
      <c r="AJ132" s="363"/>
      <c r="AK132" s="363" t="s">
        <v>71</v>
      </c>
      <c r="AL132" s="363" t="s">
        <v>71</v>
      </c>
      <c r="AM132" s="363" t="s">
        <v>71</v>
      </c>
      <c r="AN132" s="363" t="s">
        <v>71</v>
      </c>
      <c r="AO132" s="1374"/>
      <c r="AP132" s="1374"/>
      <c r="AQ132" s="363"/>
      <c r="AR132" s="1374"/>
      <c r="AS132" s="1374"/>
      <c r="AT132" s="385"/>
      <c r="AU132" s="364"/>
      <c r="AV132" s="363" t="s">
        <v>71</v>
      </c>
      <c r="AW132" s="363"/>
      <c r="AX132" s="480" t="str">
        <f t="shared" si="114"/>
        <v/>
      </c>
      <c r="AY132" s="1375" t="str">
        <f>IF('躯体天井高(住戸別)'!M103="","",'躯体天井高(住戸別)'!M103)</f>
        <v/>
      </c>
      <c r="AZ132" s="1376"/>
      <c r="BA132" s="1377" t="str">
        <f>IF('躯体天井高(住戸別)'!U173="","",'躯体天井高(住戸別)'!U173)</f>
        <v/>
      </c>
      <c r="BB132" s="1378"/>
      <c r="BC132" s="1379"/>
      <c r="BD132" s="1380" t="str">
        <f>IF('躯体天井高(住戸別)'!T173="","",'躯体天井高(住戸別)'!T173)</f>
        <v/>
      </c>
      <c r="BE132" s="1381"/>
      <c r="BF132" s="363"/>
      <c r="BG132" s="480" t="str">
        <f>IF('躯体天井高(住戸別)'!Y103="","",'躯体天井高(住戸別)'!Y103)</f>
        <v/>
      </c>
      <c r="BH132" s="1375" t="str">
        <f>IF('躯体天井高(住戸別)'!AG103="","",'躯体天井高(住戸別)'!AG103)</f>
        <v/>
      </c>
      <c r="BI132" s="1376"/>
      <c r="BJ132" s="1377" t="str">
        <f>IF('躯体天井高(住戸別)'!AO103="","",'躯体天井高(住戸別)'!AO103)</f>
        <v/>
      </c>
      <c r="BK132" s="1378"/>
      <c r="BL132" s="1379"/>
      <c r="BM132" s="1380" t="str">
        <f>IF('躯体天井高(住戸別)'!AN103="","",'躯体天井高(住戸別)'!AN103)</f>
        <v/>
      </c>
      <c r="BN132" s="1381"/>
      <c r="BO132" s="1380" t="str" cm="1">
        <f t="array" ref="BO132">IF(AY132="","",_xlfn.IFS(AND('躯体天井高(住戸別)'!V173="□",'躯体天井高(住戸別)'!W173="□"),"なし",AND('躯体天井高(住戸別)'!W173="■",'躯体天井高(住戸別)'!V173="□"),"柱",AND('躯体天井高(住戸別)'!V173="■",'躯体天井高(住戸別)'!W173="□"),"壁",AND('躯体天井高(住戸別)'!V173="■",'躯体天井高(住戸別)'!W173="■"),"壁柱"))</f>
        <v/>
      </c>
      <c r="BP132" s="1385"/>
      <c r="BQ132" s="1350"/>
      <c r="BR132" s="1351"/>
      <c r="BS132" s="1351"/>
      <c r="BT132" s="1351"/>
      <c r="BU132" s="397"/>
      <c r="BV132" s="398"/>
      <c r="BW132" s="382"/>
      <c r="BX132" s="363"/>
      <c r="BY132" s="1352"/>
      <c r="BZ132" s="1353"/>
      <c r="CA132" s="1352"/>
      <c r="CB132" s="1353"/>
      <c r="CC132" s="382"/>
      <c r="CD132" s="363"/>
      <c r="CE132" s="1354"/>
      <c r="CF132" s="1355"/>
      <c r="CG132" s="1356"/>
      <c r="CH132" s="1361"/>
      <c r="CI132" s="1360"/>
      <c r="CJ132" s="1355"/>
      <c r="CK132" s="1360"/>
      <c r="CL132" s="363" t="s">
        <v>71</v>
      </c>
      <c r="CM132" s="363" t="s">
        <v>71</v>
      </c>
      <c r="CN132" s="363" t="s">
        <v>71</v>
      </c>
      <c r="CO132" s="363"/>
      <c r="CP132" s="363"/>
      <c r="CQ132" s="363" t="s">
        <v>71</v>
      </c>
      <c r="CR132" s="363" t="s">
        <v>71</v>
      </c>
      <c r="CS132" s="1357"/>
      <c r="CT132" s="1358"/>
      <c r="CU132" s="1359"/>
      <c r="CV132" s="363" t="s">
        <v>71</v>
      </c>
      <c r="CW132" s="363" t="s">
        <v>71</v>
      </c>
      <c r="CX132" s="363" t="s">
        <v>71</v>
      </c>
      <c r="CY132" s="363" t="s">
        <v>71</v>
      </c>
      <c r="CZ132" s="363" t="s">
        <v>71</v>
      </c>
      <c r="DA132" s="363" t="s">
        <v>71</v>
      </c>
      <c r="DB132" s="363" t="s">
        <v>71</v>
      </c>
      <c r="DC132" s="363" t="s">
        <v>71</v>
      </c>
      <c r="DD132" s="363" t="s">
        <v>71</v>
      </c>
      <c r="DE132" s="363" t="s">
        <v>71</v>
      </c>
      <c r="DF132" s="363" t="s">
        <v>71</v>
      </c>
      <c r="DG132" s="363" t="s">
        <v>71</v>
      </c>
      <c r="DH132" s="575" t="str">
        <f>IF($B132="","",_xlfn.XLOOKUP($B132,光・視環境!$S$2:$S$113,光・視環境!$Y$2:$Y$113,"",0,1))</f>
        <v/>
      </c>
      <c r="DI132" s="576" t="str">
        <f>IF($B132="","",_xlfn.XLOOKUP($B132,光・視環境!$S$2:$S$113,光・視環境!$T$2:$T$113,"",0,1))</f>
        <v/>
      </c>
      <c r="DJ132" s="576" t="str">
        <f>IF($B132="","",_xlfn.XLOOKUP($B132,光・視環境!$S$2:$S$113,光・視環境!$U$2:$U$113,"",0,1))</f>
        <v/>
      </c>
      <c r="DK132" s="576" t="str">
        <f>IF($B132="","",_xlfn.XLOOKUP($B132,光・視環境!$S$2:$S$113,光・視環境!$V$2:$V$113,"",0,1))</f>
        <v/>
      </c>
      <c r="DL132" s="576" t="str">
        <f>IF($B132="","",_xlfn.XLOOKUP($B132,光・視環境!$S$2:$S$113,光・視環境!$W$2:$W$113,"",0,1))</f>
        <v/>
      </c>
      <c r="DM132" s="577" t="str">
        <f>IF($B132="","",_xlfn.XLOOKUP($B132,光・視環境!$S$2:$S$113,光・視環境!$X$2:$X$113,"",0,1))</f>
        <v/>
      </c>
      <c r="DN132" s="1382"/>
      <c r="DO132" s="1383"/>
      <c r="DP132" s="1383"/>
      <c r="DQ132" s="1384"/>
      <c r="DR132" s="372"/>
      <c r="DS132" s="372"/>
      <c r="DT132" s="372"/>
      <c r="DU132" s="372"/>
      <c r="DV132" s="372"/>
      <c r="DW132" s="372"/>
      <c r="DX132" s="372"/>
      <c r="DY132" s="372"/>
      <c r="DZ132" s="1382"/>
      <c r="EA132" s="1383"/>
      <c r="EB132" s="1383"/>
      <c r="EC132" s="1384"/>
      <c r="ED132" s="372"/>
      <c r="EE132" s="372"/>
      <c r="EF132" s="372"/>
      <c r="EG132" s="372"/>
      <c r="EH132" s="372"/>
      <c r="EI132" s="372"/>
      <c r="EJ132" s="372"/>
      <c r="EK132" s="372"/>
      <c r="EL132" s="372"/>
      <c r="EM132" s="372"/>
      <c r="EN132" s="372"/>
      <c r="EO132" s="372"/>
      <c r="EP132" s="372"/>
      <c r="EQ132" s="375"/>
      <c r="ER132" s="372"/>
      <c r="ES132" s="364" t="s">
        <v>71</v>
      </c>
      <c r="ET132" s="372"/>
      <c r="EU132" s="481" t="str">
        <f t="shared" si="103"/>
        <v/>
      </c>
      <c r="EV132" s="1357"/>
      <c r="EW132" s="1359"/>
      <c r="EX132" s="1357"/>
      <c r="EY132" s="1359"/>
      <c r="EZ132" s="1357"/>
      <c r="FA132" s="1359"/>
      <c r="FB132" s="1357"/>
      <c r="FC132" s="1359"/>
      <c r="FD132" s="364" t="s">
        <v>71</v>
      </c>
      <c r="FE132" s="372"/>
      <c r="FF132" s="481" t="str">
        <f t="shared" si="148"/>
        <v/>
      </c>
      <c r="FG132" s="1357"/>
      <c r="FH132" s="1359"/>
      <c r="FI132" s="1357"/>
      <c r="FJ132" s="1359"/>
      <c r="FK132" s="1357"/>
      <c r="FL132" s="1359"/>
      <c r="FM132" s="1357"/>
      <c r="FN132" s="1359"/>
      <c r="FO132" s="364" t="s">
        <v>71</v>
      </c>
      <c r="FP132" s="372"/>
      <c r="FQ132" s="481" t="str">
        <f t="shared" si="149"/>
        <v/>
      </c>
      <c r="FR132" s="1357"/>
      <c r="FS132" s="1359"/>
      <c r="FT132" s="1357"/>
      <c r="FU132" s="1359"/>
      <c r="FV132" s="1357"/>
      <c r="FW132" s="1359"/>
      <c r="FX132" s="1357"/>
      <c r="FY132" s="1359"/>
      <c r="FZ132" s="364" t="s">
        <v>71</v>
      </c>
      <c r="GA132" s="372"/>
      <c r="GB132" s="481" t="str">
        <f t="shared" si="150"/>
        <v/>
      </c>
      <c r="GC132" s="1357"/>
      <c r="GD132" s="1359"/>
      <c r="GE132" s="1357"/>
      <c r="GF132" s="1359"/>
      <c r="GG132" s="1357"/>
      <c r="GH132" s="1359"/>
      <c r="GI132" s="1357"/>
      <c r="GJ132" s="1359"/>
      <c r="GU132" s="374" t="str">
        <f t="shared" si="109"/>
        <v/>
      </c>
      <c r="GV132" s="386" t="str">
        <f t="shared" si="112"/>
        <v/>
      </c>
      <c r="GW132" s="377" t="str">
        <f t="shared" si="147"/>
        <v/>
      </c>
      <c r="GX132" s="378" t="str">
        <f t="shared" si="113"/>
        <v/>
      </c>
      <c r="GY132" s="379" t="str">
        <f t="shared" si="110"/>
        <v/>
      </c>
      <c r="GZ132" s="380">
        <v>1</v>
      </c>
      <c r="HA132" s="376" t="str">
        <f t="shared" si="111"/>
        <v/>
      </c>
      <c r="HB132" s="380" t="str">
        <f t="shared" si="107"/>
        <v/>
      </c>
      <c r="HC132" s="381" t="str">
        <f t="shared" si="108"/>
        <v/>
      </c>
      <c r="HD132" s="383" t="str">
        <f t="shared" si="117"/>
        <v/>
      </c>
      <c r="HE132" s="381" t="str">
        <f t="shared" si="118"/>
        <v/>
      </c>
      <c r="HF132" s="380" t="str">
        <f t="shared" si="119"/>
        <v/>
      </c>
      <c r="HG132" s="576" t="str">
        <f>IF($B132="","",_xlfn.XLOOKUP($B132,光・視環境!$S$2:$S$113,光・視環境!$Y$2:$Y$113,,0,1))</f>
        <v/>
      </c>
      <c r="HH132" s="362" t="str">
        <f t="shared" si="120"/>
        <v/>
      </c>
      <c r="HI132" s="384" t="str">
        <f t="shared" si="121"/>
        <v/>
      </c>
      <c r="HJ132" s="384" t="str">
        <f t="shared" si="122"/>
        <v/>
      </c>
      <c r="HK132" s="384" t="str">
        <f t="shared" si="123"/>
        <v/>
      </c>
      <c r="HL132" s="384" t="str">
        <f t="shared" si="124"/>
        <v/>
      </c>
      <c r="HM132" s="384" t="str">
        <f t="shared" si="125"/>
        <v/>
      </c>
      <c r="HN132" s="384" t="str">
        <f t="shared" si="126"/>
        <v/>
      </c>
      <c r="HO132" s="384" t="str">
        <f t="shared" si="127"/>
        <v/>
      </c>
      <c r="HP132" s="384" t="str">
        <f t="shared" si="128"/>
        <v/>
      </c>
      <c r="HQ132" s="384" t="str">
        <f t="shared" si="129"/>
        <v/>
      </c>
      <c r="HR132" s="384" t="str">
        <f t="shared" si="130"/>
        <v/>
      </c>
      <c r="HS132" s="384" t="str">
        <f t="shared" si="131"/>
        <v/>
      </c>
      <c r="HT132" s="384" t="str">
        <f t="shared" si="132"/>
        <v/>
      </c>
      <c r="HU132" s="352" t="str">
        <f t="shared" si="133"/>
        <v/>
      </c>
      <c r="HV132" s="384" t="str">
        <f t="shared" si="134"/>
        <v/>
      </c>
      <c r="HW132" s="384" t="str">
        <f t="shared" si="135"/>
        <v/>
      </c>
      <c r="HX132" s="384" t="str">
        <f t="shared" si="136"/>
        <v/>
      </c>
      <c r="HY132" s="384" t="str">
        <f t="shared" si="137"/>
        <v/>
      </c>
      <c r="HZ132" s="352" t="str">
        <f t="shared" si="138"/>
        <v/>
      </c>
      <c r="IA132" s="365" t="str">
        <f t="shared" si="139"/>
        <v/>
      </c>
      <c r="IB132" s="386" t="str">
        <f t="shared" si="140"/>
        <v/>
      </c>
      <c r="IC132" s="380" t="str">
        <f t="shared" si="141"/>
        <v/>
      </c>
      <c r="ID132" s="387" t="str">
        <f t="shared" si="142"/>
        <v/>
      </c>
      <c r="IE132" s="378" t="str">
        <f t="shared" si="143"/>
        <v/>
      </c>
      <c r="IF132" s="381" t="str">
        <f t="shared" si="144"/>
        <v/>
      </c>
      <c r="IG132" s="381" t="str">
        <f t="shared" si="145"/>
        <v/>
      </c>
      <c r="IH132" s="388" t="str">
        <f t="shared" si="146"/>
        <v/>
      </c>
    </row>
    <row r="133" spans="1:242" ht="23.1" customHeight="1">
      <c r="A133" s="351">
        <f t="shared" si="0"/>
        <v>99</v>
      </c>
      <c r="B133" s="1362"/>
      <c r="C133" s="1363"/>
      <c r="D133" s="1364" t="str">
        <f t="shared" si="115"/>
        <v/>
      </c>
      <c r="E133" s="1365"/>
      <c r="F133" s="1362"/>
      <c r="G133" s="1363"/>
      <c r="H133" s="1362"/>
      <c r="I133" s="1363"/>
      <c r="J133" s="1366"/>
      <c r="K133" s="1367"/>
      <c r="L133" s="1367"/>
      <c r="M133" s="1367"/>
      <c r="N133" s="1367"/>
      <c r="O133" s="1367"/>
      <c r="P133" s="1368" t="str">
        <f t="shared" si="116"/>
        <v/>
      </c>
      <c r="Q133" s="1368"/>
      <c r="R133" s="352"/>
      <c r="S133" s="352"/>
      <c r="T133" s="352"/>
      <c r="U133" s="352"/>
      <c r="V133" s="1369"/>
      <c r="W133" s="1369"/>
      <c r="X133" s="1370"/>
      <c r="Y133" s="375"/>
      <c r="Z133" s="372"/>
      <c r="AA133" s="363" t="s">
        <v>71</v>
      </c>
      <c r="AB133" s="1371"/>
      <c r="AC133" s="1372"/>
      <c r="AD133" s="1372"/>
      <c r="AE133" s="1372"/>
      <c r="AF133" s="1373"/>
      <c r="AG133" s="1371"/>
      <c r="AH133" s="1372"/>
      <c r="AI133" s="1373"/>
      <c r="AJ133" s="363"/>
      <c r="AK133" s="363" t="s">
        <v>71</v>
      </c>
      <c r="AL133" s="363" t="s">
        <v>71</v>
      </c>
      <c r="AM133" s="363" t="s">
        <v>71</v>
      </c>
      <c r="AN133" s="363" t="s">
        <v>71</v>
      </c>
      <c r="AO133" s="1374"/>
      <c r="AP133" s="1374"/>
      <c r="AQ133" s="363"/>
      <c r="AR133" s="1374"/>
      <c r="AS133" s="1374"/>
      <c r="AT133" s="385"/>
      <c r="AU133" s="364"/>
      <c r="AV133" s="363" t="s">
        <v>71</v>
      </c>
      <c r="AW133" s="363"/>
      <c r="AX133" s="480" t="str">
        <f t="shared" si="114"/>
        <v/>
      </c>
      <c r="AY133" s="1375" t="str">
        <f>IF('躯体天井高(住戸別)'!M104="","",'躯体天井高(住戸別)'!M104)</f>
        <v/>
      </c>
      <c r="AZ133" s="1376"/>
      <c r="BA133" s="1377" t="str">
        <f>IF('躯体天井高(住戸別)'!U174="","",'躯体天井高(住戸別)'!U174)</f>
        <v/>
      </c>
      <c r="BB133" s="1378"/>
      <c r="BC133" s="1379"/>
      <c r="BD133" s="1380" t="str">
        <f>IF('躯体天井高(住戸別)'!T174="","",'躯体天井高(住戸別)'!T174)</f>
        <v/>
      </c>
      <c r="BE133" s="1381"/>
      <c r="BF133" s="363"/>
      <c r="BG133" s="480" t="str">
        <f>IF('躯体天井高(住戸別)'!Y104="","",'躯体天井高(住戸別)'!Y104)</f>
        <v/>
      </c>
      <c r="BH133" s="1375" t="str">
        <f>IF('躯体天井高(住戸別)'!AG104="","",'躯体天井高(住戸別)'!AG104)</f>
        <v/>
      </c>
      <c r="BI133" s="1376"/>
      <c r="BJ133" s="1377" t="str">
        <f>IF('躯体天井高(住戸別)'!AO104="","",'躯体天井高(住戸別)'!AO104)</f>
        <v/>
      </c>
      <c r="BK133" s="1378"/>
      <c r="BL133" s="1379"/>
      <c r="BM133" s="1380" t="str">
        <f>IF('躯体天井高(住戸別)'!AN104="","",'躯体天井高(住戸別)'!AN104)</f>
        <v/>
      </c>
      <c r="BN133" s="1381"/>
      <c r="BO133" s="1380" t="str" cm="1">
        <f t="array" ref="BO133">IF(AY133="","",_xlfn.IFS(AND('躯体天井高(住戸別)'!V174="□",'躯体天井高(住戸別)'!W174="□"),"なし",AND('躯体天井高(住戸別)'!W174="■",'躯体天井高(住戸別)'!V174="□"),"柱",AND('躯体天井高(住戸別)'!V174="■",'躯体天井高(住戸別)'!W174="□"),"壁",AND('躯体天井高(住戸別)'!V174="■",'躯体天井高(住戸別)'!W174="■"),"壁柱"))</f>
        <v/>
      </c>
      <c r="BP133" s="1385"/>
      <c r="BQ133" s="1350"/>
      <c r="BR133" s="1351"/>
      <c r="BS133" s="1351"/>
      <c r="BT133" s="1351"/>
      <c r="BU133" s="397"/>
      <c r="BV133" s="398"/>
      <c r="BW133" s="382"/>
      <c r="BX133" s="363"/>
      <c r="BY133" s="1352"/>
      <c r="BZ133" s="1353"/>
      <c r="CA133" s="1352"/>
      <c r="CB133" s="1353"/>
      <c r="CC133" s="382"/>
      <c r="CD133" s="363"/>
      <c r="CE133" s="1354"/>
      <c r="CF133" s="1355"/>
      <c r="CG133" s="1356"/>
      <c r="CH133" s="1361"/>
      <c r="CI133" s="1360"/>
      <c r="CJ133" s="1355"/>
      <c r="CK133" s="1360"/>
      <c r="CL133" s="363" t="s">
        <v>71</v>
      </c>
      <c r="CM133" s="363" t="s">
        <v>71</v>
      </c>
      <c r="CN133" s="363" t="s">
        <v>71</v>
      </c>
      <c r="CO133" s="363"/>
      <c r="CP133" s="363"/>
      <c r="CQ133" s="363" t="s">
        <v>71</v>
      </c>
      <c r="CR133" s="363" t="s">
        <v>71</v>
      </c>
      <c r="CS133" s="1357"/>
      <c r="CT133" s="1358"/>
      <c r="CU133" s="1359"/>
      <c r="CV133" s="363" t="s">
        <v>71</v>
      </c>
      <c r="CW133" s="363" t="s">
        <v>71</v>
      </c>
      <c r="CX133" s="363" t="s">
        <v>71</v>
      </c>
      <c r="CY133" s="363" t="s">
        <v>71</v>
      </c>
      <c r="CZ133" s="363" t="s">
        <v>71</v>
      </c>
      <c r="DA133" s="363" t="s">
        <v>71</v>
      </c>
      <c r="DB133" s="363" t="s">
        <v>71</v>
      </c>
      <c r="DC133" s="363" t="s">
        <v>71</v>
      </c>
      <c r="DD133" s="363" t="s">
        <v>71</v>
      </c>
      <c r="DE133" s="363" t="s">
        <v>71</v>
      </c>
      <c r="DF133" s="363" t="s">
        <v>71</v>
      </c>
      <c r="DG133" s="363" t="s">
        <v>71</v>
      </c>
      <c r="DH133" s="575" t="str">
        <f>IF($B133="","",_xlfn.XLOOKUP($B133,光・視環境!$S$2:$S$113,光・視環境!$Y$2:$Y$113,"",0,1))</f>
        <v/>
      </c>
      <c r="DI133" s="576" t="str">
        <f>IF($B133="","",_xlfn.XLOOKUP($B133,光・視環境!$S$2:$S$113,光・視環境!$T$2:$T$113,"",0,1))</f>
        <v/>
      </c>
      <c r="DJ133" s="576" t="str">
        <f>IF($B133="","",_xlfn.XLOOKUP($B133,光・視環境!$S$2:$S$113,光・視環境!$U$2:$U$113,"",0,1))</f>
        <v/>
      </c>
      <c r="DK133" s="576" t="str">
        <f>IF($B133="","",_xlfn.XLOOKUP($B133,光・視環境!$S$2:$S$113,光・視環境!$V$2:$V$113,"",0,1))</f>
        <v/>
      </c>
      <c r="DL133" s="576" t="str">
        <f>IF($B133="","",_xlfn.XLOOKUP($B133,光・視環境!$S$2:$S$113,光・視環境!$W$2:$W$113,"",0,1))</f>
        <v/>
      </c>
      <c r="DM133" s="577" t="str">
        <f>IF($B133="","",_xlfn.XLOOKUP($B133,光・視環境!$S$2:$S$113,光・視環境!$X$2:$X$113,"",0,1))</f>
        <v/>
      </c>
      <c r="DN133" s="1382"/>
      <c r="DO133" s="1383"/>
      <c r="DP133" s="1383"/>
      <c r="DQ133" s="1384"/>
      <c r="DR133" s="372"/>
      <c r="DS133" s="372"/>
      <c r="DT133" s="372"/>
      <c r="DU133" s="372"/>
      <c r="DV133" s="372"/>
      <c r="DW133" s="372"/>
      <c r="DX133" s="372"/>
      <c r="DY133" s="372"/>
      <c r="DZ133" s="1382"/>
      <c r="EA133" s="1383"/>
      <c r="EB133" s="1383"/>
      <c r="EC133" s="1384"/>
      <c r="ED133" s="372"/>
      <c r="EE133" s="372"/>
      <c r="EF133" s="372"/>
      <c r="EG133" s="372"/>
      <c r="EH133" s="372"/>
      <c r="EI133" s="372"/>
      <c r="EJ133" s="372"/>
      <c r="EK133" s="372"/>
      <c r="EL133" s="372"/>
      <c r="EM133" s="372"/>
      <c r="EN133" s="372"/>
      <c r="EO133" s="372"/>
      <c r="EP133" s="372"/>
      <c r="EQ133" s="375"/>
      <c r="ER133" s="372"/>
      <c r="ES133" s="364" t="s">
        <v>71</v>
      </c>
      <c r="ET133" s="372"/>
      <c r="EU133" s="481" t="str">
        <f t="shared" si="103"/>
        <v/>
      </c>
      <c r="EV133" s="1357"/>
      <c r="EW133" s="1359"/>
      <c r="EX133" s="1357"/>
      <c r="EY133" s="1359"/>
      <c r="EZ133" s="1357"/>
      <c r="FA133" s="1359"/>
      <c r="FB133" s="1357"/>
      <c r="FC133" s="1359"/>
      <c r="FD133" s="364" t="s">
        <v>71</v>
      </c>
      <c r="FE133" s="372"/>
      <c r="FF133" s="481" t="str">
        <f t="shared" si="148"/>
        <v/>
      </c>
      <c r="FG133" s="1357"/>
      <c r="FH133" s="1359"/>
      <c r="FI133" s="1357"/>
      <c r="FJ133" s="1359"/>
      <c r="FK133" s="1357"/>
      <c r="FL133" s="1359"/>
      <c r="FM133" s="1357"/>
      <c r="FN133" s="1359"/>
      <c r="FO133" s="364" t="s">
        <v>71</v>
      </c>
      <c r="FP133" s="372"/>
      <c r="FQ133" s="481" t="str">
        <f t="shared" si="149"/>
        <v/>
      </c>
      <c r="FR133" s="1357"/>
      <c r="FS133" s="1359"/>
      <c r="FT133" s="1357"/>
      <c r="FU133" s="1359"/>
      <c r="FV133" s="1357"/>
      <c r="FW133" s="1359"/>
      <c r="FX133" s="1357"/>
      <c r="FY133" s="1359"/>
      <c r="FZ133" s="364" t="s">
        <v>71</v>
      </c>
      <c r="GA133" s="372"/>
      <c r="GB133" s="481" t="str">
        <f t="shared" si="150"/>
        <v/>
      </c>
      <c r="GC133" s="1357"/>
      <c r="GD133" s="1359"/>
      <c r="GE133" s="1357"/>
      <c r="GF133" s="1359"/>
      <c r="GG133" s="1357"/>
      <c r="GH133" s="1359"/>
      <c r="GI133" s="1357"/>
      <c r="GJ133" s="1359"/>
      <c r="GU133" s="374" t="str">
        <f t="shared" si="109"/>
        <v/>
      </c>
      <c r="GV133" s="386" t="str">
        <f t="shared" si="112"/>
        <v/>
      </c>
      <c r="GW133" s="377" t="str">
        <f t="shared" si="147"/>
        <v/>
      </c>
      <c r="GX133" s="378" t="str">
        <f t="shared" si="113"/>
        <v/>
      </c>
      <c r="GY133" s="379" t="str">
        <f t="shared" si="110"/>
        <v/>
      </c>
      <c r="GZ133" s="380">
        <v>1</v>
      </c>
      <c r="HA133" s="376" t="str">
        <f t="shared" si="111"/>
        <v/>
      </c>
      <c r="HB133" s="380" t="str">
        <f t="shared" si="107"/>
        <v/>
      </c>
      <c r="HC133" s="381" t="str">
        <f t="shared" si="108"/>
        <v/>
      </c>
      <c r="HD133" s="383" t="str">
        <f t="shared" si="117"/>
        <v/>
      </c>
      <c r="HE133" s="381" t="str">
        <f t="shared" si="118"/>
        <v/>
      </c>
      <c r="HF133" s="380" t="str">
        <f t="shared" si="119"/>
        <v/>
      </c>
      <c r="HG133" s="576" t="str">
        <f>IF($B133="","",_xlfn.XLOOKUP($B133,光・視環境!$S$2:$S$113,光・視環境!$Y$2:$Y$113,,0,1))</f>
        <v/>
      </c>
      <c r="HH133" s="362" t="str">
        <f t="shared" si="120"/>
        <v/>
      </c>
      <c r="HI133" s="384" t="str">
        <f t="shared" si="121"/>
        <v/>
      </c>
      <c r="HJ133" s="384" t="str">
        <f t="shared" si="122"/>
        <v/>
      </c>
      <c r="HK133" s="384" t="str">
        <f t="shared" si="123"/>
        <v/>
      </c>
      <c r="HL133" s="384" t="str">
        <f t="shared" si="124"/>
        <v/>
      </c>
      <c r="HM133" s="384" t="str">
        <f t="shared" si="125"/>
        <v/>
      </c>
      <c r="HN133" s="384" t="str">
        <f t="shared" si="126"/>
        <v/>
      </c>
      <c r="HO133" s="384" t="str">
        <f t="shared" si="127"/>
        <v/>
      </c>
      <c r="HP133" s="384" t="str">
        <f t="shared" si="128"/>
        <v/>
      </c>
      <c r="HQ133" s="384" t="str">
        <f t="shared" si="129"/>
        <v/>
      </c>
      <c r="HR133" s="384" t="str">
        <f t="shared" si="130"/>
        <v/>
      </c>
      <c r="HS133" s="384" t="str">
        <f t="shared" si="131"/>
        <v/>
      </c>
      <c r="HT133" s="384" t="str">
        <f t="shared" si="132"/>
        <v/>
      </c>
      <c r="HU133" s="352" t="str">
        <f t="shared" si="133"/>
        <v/>
      </c>
      <c r="HV133" s="384" t="str">
        <f t="shared" si="134"/>
        <v/>
      </c>
      <c r="HW133" s="384" t="str">
        <f t="shared" si="135"/>
        <v/>
      </c>
      <c r="HX133" s="384" t="str">
        <f t="shared" si="136"/>
        <v/>
      </c>
      <c r="HY133" s="384" t="str">
        <f t="shared" si="137"/>
        <v/>
      </c>
      <c r="HZ133" s="352" t="str">
        <f t="shared" si="138"/>
        <v/>
      </c>
      <c r="IA133" s="365" t="str">
        <f t="shared" si="139"/>
        <v/>
      </c>
      <c r="IB133" s="386" t="str">
        <f t="shared" si="140"/>
        <v/>
      </c>
      <c r="IC133" s="380" t="str">
        <f t="shared" si="141"/>
        <v/>
      </c>
      <c r="ID133" s="387" t="str">
        <f t="shared" si="142"/>
        <v/>
      </c>
      <c r="IE133" s="378" t="str">
        <f t="shared" si="143"/>
        <v/>
      </c>
      <c r="IF133" s="381" t="str">
        <f t="shared" si="144"/>
        <v/>
      </c>
      <c r="IG133" s="381" t="str">
        <f t="shared" si="145"/>
        <v/>
      </c>
      <c r="IH133" s="388" t="str">
        <f t="shared" si="146"/>
        <v/>
      </c>
    </row>
    <row r="134" spans="1:242" ht="23.1" customHeight="1">
      <c r="A134" s="351">
        <f t="shared" si="0"/>
        <v>100</v>
      </c>
      <c r="B134" s="1362"/>
      <c r="C134" s="1363"/>
      <c r="D134" s="1364" t="str">
        <f t="shared" ref="D134" si="151">IF(B134="","",B134)</f>
        <v/>
      </c>
      <c r="E134" s="1365"/>
      <c r="F134" s="1362"/>
      <c r="G134" s="1363"/>
      <c r="H134" s="1362"/>
      <c r="I134" s="1363"/>
      <c r="J134" s="1366"/>
      <c r="K134" s="1367"/>
      <c r="L134" s="1367"/>
      <c r="M134" s="1367"/>
      <c r="N134" s="1367"/>
      <c r="O134" s="1367"/>
      <c r="P134" s="1368" t="str">
        <f t="shared" ref="P134" si="152">IF(B134="","",L134+N134)</f>
        <v/>
      </c>
      <c r="Q134" s="1368"/>
      <c r="R134" s="352"/>
      <c r="S134" s="352"/>
      <c r="T134" s="352"/>
      <c r="U134" s="352"/>
      <c r="V134" s="1369"/>
      <c r="W134" s="1369"/>
      <c r="X134" s="1370"/>
      <c r="Y134" s="375"/>
      <c r="Z134" s="372"/>
      <c r="AA134" s="363" t="s">
        <v>71</v>
      </c>
      <c r="AB134" s="1371"/>
      <c r="AC134" s="1372"/>
      <c r="AD134" s="1372"/>
      <c r="AE134" s="1372"/>
      <c r="AF134" s="1373"/>
      <c r="AG134" s="1371"/>
      <c r="AH134" s="1372"/>
      <c r="AI134" s="1373"/>
      <c r="AJ134" s="363"/>
      <c r="AK134" s="363" t="s">
        <v>71</v>
      </c>
      <c r="AL134" s="363" t="s">
        <v>71</v>
      </c>
      <c r="AM134" s="363" t="s">
        <v>71</v>
      </c>
      <c r="AN134" s="363" t="s">
        <v>71</v>
      </c>
      <c r="AO134" s="1374"/>
      <c r="AP134" s="1374"/>
      <c r="AQ134" s="363"/>
      <c r="AR134" s="1374"/>
      <c r="AS134" s="1374"/>
      <c r="AT134" s="385"/>
      <c r="AU134" s="364"/>
      <c r="AV134" s="363" t="s">
        <v>71</v>
      </c>
      <c r="AW134" s="363"/>
      <c r="AX134" s="480" t="str">
        <f t="shared" si="114"/>
        <v/>
      </c>
      <c r="AY134" s="1375" t="str">
        <f>IF('躯体天井高(住戸別)'!M105="","",'躯体天井高(住戸別)'!M105)</f>
        <v/>
      </c>
      <c r="AZ134" s="1376"/>
      <c r="BA134" s="1377" t="str">
        <f>IF('躯体天井高(住戸別)'!U175="","",'躯体天井高(住戸別)'!U175)</f>
        <v/>
      </c>
      <c r="BB134" s="1378"/>
      <c r="BC134" s="1379"/>
      <c r="BD134" s="1380" t="str">
        <f>IF('躯体天井高(住戸別)'!T175="","",'躯体天井高(住戸別)'!T175)</f>
        <v/>
      </c>
      <c r="BE134" s="1381"/>
      <c r="BF134" s="363"/>
      <c r="BG134" s="480" t="str">
        <f>IF('躯体天井高(住戸別)'!Y105="","",'躯体天井高(住戸別)'!Y105)</f>
        <v/>
      </c>
      <c r="BH134" s="1375" t="str">
        <f>IF('躯体天井高(住戸別)'!AG105="","",'躯体天井高(住戸別)'!AG105)</f>
        <v/>
      </c>
      <c r="BI134" s="1376"/>
      <c r="BJ134" s="1377" t="str">
        <f>IF('躯体天井高(住戸別)'!AO105="","",'躯体天井高(住戸別)'!AO105)</f>
        <v/>
      </c>
      <c r="BK134" s="1378"/>
      <c r="BL134" s="1379"/>
      <c r="BM134" s="1380" t="str">
        <f>IF('躯体天井高(住戸別)'!AN105="","",'躯体天井高(住戸別)'!AN105)</f>
        <v/>
      </c>
      <c r="BN134" s="1381"/>
      <c r="BO134" s="1380" t="str" cm="1">
        <f t="array" ref="BO134">IF(AY134="","",_xlfn.IFS(AND('躯体天井高(住戸別)'!V175="□",'躯体天井高(住戸別)'!W175="□"),"なし",AND('躯体天井高(住戸別)'!W175="■",'躯体天井高(住戸別)'!V175="□"),"柱",AND('躯体天井高(住戸別)'!V175="■",'躯体天井高(住戸別)'!W175="□"),"壁",AND('躯体天井高(住戸別)'!V175="■",'躯体天井高(住戸別)'!W175="■"),"壁柱"))</f>
        <v/>
      </c>
      <c r="BP134" s="1385"/>
      <c r="BQ134" s="1350"/>
      <c r="BR134" s="1351"/>
      <c r="BS134" s="1351"/>
      <c r="BT134" s="1351"/>
      <c r="BU134" s="397"/>
      <c r="BV134" s="398"/>
      <c r="BW134" s="382"/>
      <c r="BX134" s="363"/>
      <c r="BY134" s="1352"/>
      <c r="BZ134" s="1353"/>
      <c r="CA134" s="1352"/>
      <c r="CB134" s="1353"/>
      <c r="CC134" s="382"/>
      <c r="CD134" s="363"/>
      <c r="CE134" s="1354"/>
      <c r="CF134" s="1355"/>
      <c r="CG134" s="1356"/>
      <c r="CH134" s="1361"/>
      <c r="CI134" s="1360"/>
      <c r="CJ134" s="1355"/>
      <c r="CK134" s="1360"/>
      <c r="CL134" s="363" t="s">
        <v>71</v>
      </c>
      <c r="CM134" s="363" t="s">
        <v>71</v>
      </c>
      <c r="CN134" s="363" t="s">
        <v>71</v>
      </c>
      <c r="CO134" s="363"/>
      <c r="CP134" s="363"/>
      <c r="CQ134" s="363" t="s">
        <v>71</v>
      </c>
      <c r="CR134" s="363" t="s">
        <v>71</v>
      </c>
      <c r="CS134" s="1357"/>
      <c r="CT134" s="1358"/>
      <c r="CU134" s="1359"/>
      <c r="CV134" s="363" t="s">
        <v>71</v>
      </c>
      <c r="CW134" s="363" t="s">
        <v>71</v>
      </c>
      <c r="CX134" s="363" t="s">
        <v>71</v>
      </c>
      <c r="CY134" s="363" t="s">
        <v>71</v>
      </c>
      <c r="CZ134" s="363" t="s">
        <v>71</v>
      </c>
      <c r="DA134" s="363" t="s">
        <v>71</v>
      </c>
      <c r="DB134" s="363" t="s">
        <v>71</v>
      </c>
      <c r="DC134" s="363" t="s">
        <v>71</v>
      </c>
      <c r="DD134" s="363" t="s">
        <v>71</v>
      </c>
      <c r="DE134" s="363" t="s">
        <v>71</v>
      </c>
      <c r="DF134" s="363" t="s">
        <v>71</v>
      </c>
      <c r="DG134" s="363" t="s">
        <v>71</v>
      </c>
      <c r="DH134" s="575" t="str">
        <f>IF($B134="","",_xlfn.XLOOKUP($B134,光・視環境!$S$2:$S$113,光・視環境!$Y$2:$Y$113,"",0,1))</f>
        <v/>
      </c>
      <c r="DI134" s="576" t="str">
        <f>IF($B134="","",_xlfn.XLOOKUP($B134,光・視環境!$S$2:$S$113,光・視環境!$T$2:$T$113,"",0,1))</f>
        <v/>
      </c>
      <c r="DJ134" s="576" t="str">
        <f>IF($B134="","",_xlfn.XLOOKUP($B134,光・視環境!$S$2:$S$113,光・視環境!$U$2:$U$113,"",0,1))</f>
        <v/>
      </c>
      <c r="DK134" s="576" t="str">
        <f>IF($B134="","",_xlfn.XLOOKUP($B134,光・視環境!$S$2:$S$113,光・視環境!$V$2:$V$113,"",0,1))</f>
        <v/>
      </c>
      <c r="DL134" s="576" t="str">
        <f>IF($B134="","",_xlfn.XLOOKUP($B134,光・視環境!$S$2:$S$113,光・視環境!$W$2:$W$113,"",0,1))</f>
        <v/>
      </c>
      <c r="DM134" s="577" t="str">
        <f>IF($B134="","",_xlfn.XLOOKUP($B134,光・視環境!$S$2:$S$113,光・視環境!$X$2:$X$113,"",0,1))</f>
        <v/>
      </c>
      <c r="DN134" s="1382"/>
      <c r="DO134" s="1383"/>
      <c r="DP134" s="1383"/>
      <c r="DQ134" s="1384"/>
      <c r="DR134" s="372"/>
      <c r="DS134" s="372"/>
      <c r="DT134" s="372"/>
      <c r="DU134" s="372"/>
      <c r="DV134" s="372"/>
      <c r="DW134" s="372"/>
      <c r="DX134" s="372"/>
      <c r="DY134" s="372"/>
      <c r="DZ134" s="1382"/>
      <c r="EA134" s="1383"/>
      <c r="EB134" s="1383"/>
      <c r="EC134" s="1384"/>
      <c r="ED134" s="372"/>
      <c r="EE134" s="372"/>
      <c r="EF134" s="372"/>
      <c r="EG134" s="372"/>
      <c r="EH134" s="372"/>
      <c r="EI134" s="372"/>
      <c r="EJ134" s="372"/>
      <c r="EK134" s="372"/>
      <c r="EL134" s="372"/>
      <c r="EM134" s="372"/>
      <c r="EN134" s="372"/>
      <c r="EO134" s="372"/>
      <c r="EP134" s="372"/>
      <c r="EQ134" s="375"/>
      <c r="ER134" s="372"/>
      <c r="ES134" s="364" t="s">
        <v>71</v>
      </c>
      <c r="ET134" s="372"/>
      <c r="EU134" s="481" t="str">
        <f t="shared" si="103"/>
        <v/>
      </c>
      <c r="EV134" s="1357"/>
      <c r="EW134" s="1359"/>
      <c r="EX134" s="1357"/>
      <c r="EY134" s="1359"/>
      <c r="EZ134" s="1357"/>
      <c r="FA134" s="1359"/>
      <c r="FB134" s="1357"/>
      <c r="FC134" s="1359"/>
      <c r="FD134" s="364" t="s">
        <v>71</v>
      </c>
      <c r="FE134" s="372"/>
      <c r="FF134" s="481" t="str">
        <f t="shared" si="148"/>
        <v/>
      </c>
      <c r="FG134" s="1357"/>
      <c r="FH134" s="1359"/>
      <c r="FI134" s="1357"/>
      <c r="FJ134" s="1359"/>
      <c r="FK134" s="1357"/>
      <c r="FL134" s="1359"/>
      <c r="FM134" s="1357"/>
      <c r="FN134" s="1359"/>
      <c r="FO134" s="364" t="s">
        <v>71</v>
      </c>
      <c r="FP134" s="372"/>
      <c r="FQ134" s="481" t="str">
        <f t="shared" si="149"/>
        <v/>
      </c>
      <c r="FR134" s="1357"/>
      <c r="FS134" s="1359"/>
      <c r="FT134" s="1357"/>
      <c r="FU134" s="1359"/>
      <c r="FV134" s="1357"/>
      <c r="FW134" s="1359"/>
      <c r="FX134" s="1357"/>
      <c r="FY134" s="1359"/>
      <c r="FZ134" s="364" t="s">
        <v>71</v>
      </c>
      <c r="GA134" s="372"/>
      <c r="GB134" s="481" t="str">
        <f t="shared" si="150"/>
        <v/>
      </c>
      <c r="GC134" s="1357"/>
      <c r="GD134" s="1359"/>
      <c r="GE134" s="1357"/>
      <c r="GF134" s="1359"/>
      <c r="GG134" s="1357"/>
      <c r="GH134" s="1359"/>
      <c r="GI134" s="1357"/>
      <c r="GJ134" s="1359"/>
      <c r="GU134" s="374" t="str">
        <f t="shared" si="109"/>
        <v/>
      </c>
      <c r="GV134" s="386" t="str">
        <f t="shared" si="112"/>
        <v/>
      </c>
      <c r="GW134" s="377" t="str">
        <f t="shared" si="147"/>
        <v/>
      </c>
      <c r="GX134" s="378" t="str">
        <f t="shared" si="113"/>
        <v/>
      </c>
      <c r="GY134" s="379" t="str">
        <f t="shared" si="110"/>
        <v/>
      </c>
      <c r="GZ134" s="380">
        <v>1</v>
      </c>
      <c r="HA134" s="376" t="str">
        <f t="shared" si="111"/>
        <v/>
      </c>
      <c r="HB134" s="380" t="str">
        <f t="shared" si="107"/>
        <v/>
      </c>
      <c r="HC134" s="381" t="str">
        <f t="shared" si="108"/>
        <v/>
      </c>
      <c r="HD134" s="383" t="str">
        <f t="shared" ref="HD134" si="153">IF(OR(CL134="○",CM134="○",CN134="○",CO134=1,CO134=2,CO134=3,CP134=1,CP134=2,CP134=3),1,"")</f>
        <v/>
      </c>
      <c r="HE134" s="381" t="str">
        <f t="shared" ref="HE134" si="154">IF(OR(CQ134="○",CR134="○",CW134="○",CX134="○",DA134="○",DB134="○",DE134="○",DF134="○"),1,"")</f>
        <v/>
      </c>
      <c r="HF134" s="380" t="str">
        <f t="shared" ref="HF134" si="155">IF(DH134="","",1)</f>
        <v/>
      </c>
      <c r="HG134" s="576" t="str">
        <f>IF($B134="","",_xlfn.XLOOKUP($B134,光・視環境!$S$2:$S$113,光・視環境!$Y$2:$Y$113,,0,1))</f>
        <v/>
      </c>
      <c r="HH134" s="362" t="str">
        <f t="shared" ref="HH134" si="156">IF(OR(HI134=1,HJ134=1,HK134=1,HL134=1,HM134=1,HN134=1,HO134=1,HP134=1),"○","")</f>
        <v/>
      </c>
      <c r="HI134" s="384" t="str">
        <f t="shared" ref="HI134" si="157">IF(OR(DR134="",DR134=0),"",1)</f>
        <v/>
      </c>
      <c r="HJ134" s="384" t="str">
        <f t="shared" ref="HJ134" si="158">IF(OR(DS134="",DS134=0),"",1)</f>
        <v/>
      </c>
      <c r="HK134" s="384" t="str">
        <f t="shared" ref="HK134" si="159">IF(OR(DT134="",DT134=0),"",1)</f>
        <v/>
      </c>
      <c r="HL134" s="384" t="str">
        <f t="shared" ref="HL134" si="160">IF(OR(DU134="",DU134=0),"",1)</f>
        <v/>
      </c>
      <c r="HM134" s="384" t="str">
        <f t="shared" ref="HM134" si="161">IF(OR(DV134="",DV134=0),"",1)</f>
        <v/>
      </c>
      <c r="HN134" s="384" t="str">
        <f t="shared" ref="HN134" si="162">IF(OR(DW134="",DW134=0),"",1)</f>
        <v/>
      </c>
      <c r="HO134" s="384" t="str">
        <f t="shared" ref="HO134" si="163">IF(OR(DX134="",DX134=0),"",1)</f>
        <v/>
      </c>
      <c r="HP134" s="384" t="str">
        <f t="shared" ref="HP134" si="164">IF(OR(DY134="",DY134=0),"",1)</f>
        <v/>
      </c>
      <c r="HQ134" s="384" t="str">
        <f t="shared" ref="HQ134" si="165">IF(OR(EH134="",EH134=0),"",1)</f>
        <v/>
      </c>
      <c r="HR134" s="384" t="str">
        <f t="shared" ref="HR134" si="166">IF(OR(EI134="",EI134=0),"",1)</f>
        <v/>
      </c>
      <c r="HS134" s="384" t="str">
        <f t="shared" ref="HS134" si="167">IF(OR(EJ134="",EJ134=0),"",1)</f>
        <v/>
      </c>
      <c r="HT134" s="384" t="str">
        <f t="shared" ref="HT134" si="168">IF(OR(EK134="",EK134=0),"",1)</f>
        <v/>
      </c>
      <c r="HU134" s="352" t="str">
        <f t="shared" ref="HU134" si="169">IF(OR(HV134=1,HW134=1,HX134=1,HY134=1,HQ134=1,HR134=1,HS134=1,HT134=1),"○","")</f>
        <v/>
      </c>
      <c r="HV134" s="384" t="str">
        <f t="shared" ref="HV134" si="170">IF(OR(ED134="",ED134=0),"",1)</f>
        <v/>
      </c>
      <c r="HW134" s="384" t="str">
        <f t="shared" ref="HW134" si="171">IF(OR(EE134="",EE134=0),"",1)</f>
        <v/>
      </c>
      <c r="HX134" s="384" t="str">
        <f t="shared" ref="HX134" si="172">IF(OR(EF134="",EF134=0),"",1)</f>
        <v/>
      </c>
      <c r="HY134" s="384" t="str">
        <f t="shared" ref="HY134" si="173">IF(OR(EG134="",EG134=0),"",1)</f>
        <v/>
      </c>
      <c r="HZ134" s="352" t="str">
        <f t="shared" ref="HZ134" si="174">IF(OR(EL134=4,EL134=3,EL134=2,EL134=1),"○","")</f>
        <v/>
      </c>
      <c r="IA134" s="365" t="str">
        <f t="shared" ref="IA134" si="175">IF(OR(EM134=1,EM134=2,EM134=3),"○",IF(OR(EN134=1,EN134=2,EN134=3),"○",IF(OR(EO134=1,EO134=2,EO134=3),"○",IF(OR(EP134=1,EP134=2,EP134=3),"○",""))))</f>
        <v/>
      </c>
      <c r="IB134" s="386" t="str">
        <f t="shared" ref="IB134" si="176">IF(EQ134="","",1)</f>
        <v/>
      </c>
      <c r="IC134" s="380" t="str">
        <f t="shared" ref="IC134" si="177">IF(OR(ER134=""),"",1)</f>
        <v/>
      </c>
      <c r="ID134" s="387" t="str">
        <f t="shared" ref="ID134" si="178">IF(OR(IE134=1,IF134=1,IG134=1,IH134=1),1,"")</f>
        <v/>
      </c>
      <c r="IE134" s="378" t="str">
        <f t="shared" ref="IE134" si="179">IF(OR(EV134="",EV134="無し"),"",1)</f>
        <v/>
      </c>
      <c r="IF134" s="381" t="str">
        <f t="shared" ref="IF134" si="180">IF(OR(EX134="",EX134="無し"),"",1)</f>
        <v/>
      </c>
      <c r="IG134" s="381" t="str">
        <f t="shared" ref="IG134" si="181">IF(OR(EZ134="",EZ134="無し"),"",1)</f>
        <v/>
      </c>
      <c r="IH134" s="388" t="str">
        <f t="shared" ref="IH134" si="182">IF(OR(FB134="",FB134="無し"),"",1)</f>
        <v/>
      </c>
    </row>
  </sheetData>
  <sheetProtection algorithmName="SHA-512" hashValue="jeK1reGPjs8YbM8a/zHu/iCtVKEylQRtrfNoao6AATFl/JaUfNVf4oQ2DTi9L6uzK++FHjIMDTclZsVkcj0Acw==" saltValue="6e9s8J4/ooFwUZHrOvaeKg==" spinCount="100000" sheet="1" objects="1" scenarios="1" formatColumns="0"/>
  <mergeCells count="4893">
    <mergeCell ref="CH117:CI117"/>
    <mergeCell ref="CJ117:CK117"/>
    <mergeCell ref="CH118:CI118"/>
    <mergeCell ref="CJ118:CK118"/>
    <mergeCell ref="CH119:CI119"/>
    <mergeCell ref="CJ119:CK119"/>
    <mergeCell ref="CH133:CI133"/>
    <mergeCell ref="CJ133:CK133"/>
    <mergeCell ref="CH134:CI134"/>
    <mergeCell ref="CJ134:CK134"/>
    <mergeCell ref="CH122:CI122"/>
    <mergeCell ref="CJ122:CK122"/>
    <mergeCell ref="CH123:CI123"/>
    <mergeCell ref="CJ123:CK123"/>
    <mergeCell ref="CH124:CI124"/>
    <mergeCell ref="CJ124:CK124"/>
    <mergeCell ref="CH125:CI125"/>
    <mergeCell ref="CJ125:CK125"/>
    <mergeCell ref="CH126:CI126"/>
    <mergeCell ref="CJ126:CK126"/>
    <mergeCell ref="CH127:CI127"/>
    <mergeCell ref="CJ127:CK127"/>
    <mergeCell ref="CH128:CI128"/>
    <mergeCell ref="CJ128:CK128"/>
    <mergeCell ref="CH129:CI129"/>
    <mergeCell ref="CJ129:CK129"/>
    <mergeCell ref="CH130:CI130"/>
    <mergeCell ref="CJ130:CK130"/>
    <mergeCell ref="CH106:CI106"/>
    <mergeCell ref="CJ106:CK106"/>
    <mergeCell ref="CH107:CI107"/>
    <mergeCell ref="CJ107:CK107"/>
    <mergeCell ref="CH108:CI108"/>
    <mergeCell ref="CJ108:CK108"/>
    <mergeCell ref="CH111:CI111"/>
    <mergeCell ref="CJ111:CK111"/>
    <mergeCell ref="CH112:CI112"/>
    <mergeCell ref="CJ112:CK112"/>
    <mergeCell ref="CH113:CI113"/>
    <mergeCell ref="CJ113:CK113"/>
    <mergeCell ref="CH114:CI114"/>
    <mergeCell ref="CJ114:CK114"/>
    <mergeCell ref="CH115:CI115"/>
    <mergeCell ref="CJ115:CK115"/>
    <mergeCell ref="CH116:CI116"/>
    <mergeCell ref="CJ116:CK116"/>
    <mergeCell ref="CH95:CI95"/>
    <mergeCell ref="CJ95:CK95"/>
    <mergeCell ref="CH96:CI96"/>
    <mergeCell ref="CJ96:CK96"/>
    <mergeCell ref="CH97:CI97"/>
    <mergeCell ref="CJ97:CK97"/>
    <mergeCell ref="CH100:CI100"/>
    <mergeCell ref="CJ100:CK100"/>
    <mergeCell ref="CH101:CI101"/>
    <mergeCell ref="CJ101:CK101"/>
    <mergeCell ref="CH102:CI102"/>
    <mergeCell ref="CJ102:CK102"/>
    <mergeCell ref="CH103:CI103"/>
    <mergeCell ref="CJ103:CK103"/>
    <mergeCell ref="CH104:CI104"/>
    <mergeCell ref="CJ104:CK104"/>
    <mergeCell ref="CH105:CI105"/>
    <mergeCell ref="CJ105:CK105"/>
    <mergeCell ref="CH84:CI84"/>
    <mergeCell ref="CJ84:CK84"/>
    <mergeCell ref="CH85:CI85"/>
    <mergeCell ref="CJ85:CK85"/>
    <mergeCell ref="CH86:CI86"/>
    <mergeCell ref="CJ86:CK86"/>
    <mergeCell ref="CH89:CI89"/>
    <mergeCell ref="CJ89:CK89"/>
    <mergeCell ref="CH90:CI90"/>
    <mergeCell ref="CJ90:CK90"/>
    <mergeCell ref="CH91:CI91"/>
    <mergeCell ref="CJ91:CK91"/>
    <mergeCell ref="CH92:CI92"/>
    <mergeCell ref="CJ92:CK92"/>
    <mergeCell ref="CH93:CI93"/>
    <mergeCell ref="CJ93:CK93"/>
    <mergeCell ref="CH94:CI94"/>
    <mergeCell ref="CJ94:CK94"/>
    <mergeCell ref="CH73:CI73"/>
    <mergeCell ref="CJ73:CK73"/>
    <mergeCell ref="CH74:CI74"/>
    <mergeCell ref="CJ74:CK74"/>
    <mergeCell ref="CH75:CI75"/>
    <mergeCell ref="CJ75:CK75"/>
    <mergeCell ref="CH78:CI78"/>
    <mergeCell ref="CJ78:CK78"/>
    <mergeCell ref="CH79:CI79"/>
    <mergeCell ref="CJ79:CK79"/>
    <mergeCell ref="CH80:CI80"/>
    <mergeCell ref="CJ80:CK80"/>
    <mergeCell ref="CH81:CI81"/>
    <mergeCell ref="CJ81:CK81"/>
    <mergeCell ref="CH82:CI82"/>
    <mergeCell ref="CJ82:CK82"/>
    <mergeCell ref="CH83:CI83"/>
    <mergeCell ref="CJ83:CK83"/>
    <mergeCell ref="CH56:CI56"/>
    <mergeCell ref="CJ56:CK56"/>
    <mergeCell ref="CH57:CI57"/>
    <mergeCell ref="CJ57:CK57"/>
    <mergeCell ref="CH58:CI58"/>
    <mergeCell ref="CJ58:CK58"/>
    <mergeCell ref="CH67:CI67"/>
    <mergeCell ref="CJ67:CK67"/>
    <mergeCell ref="CH68:CI68"/>
    <mergeCell ref="CJ68:CK68"/>
    <mergeCell ref="CH69:CI69"/>
    <mergeCell ref="CJ69:CK69"/>
    <mergeCell ref="CH70:CI70"/>
    <mergeCell ref="CJ70:CK70"/>
    <mergeCell ref="CH71:CI71"/>
    <mergeCell ref="CJ71:CK71"/>
    <mergeCell ref="CH72:CI72"/>
    <mergeCell ref="CJ72:CK72"/>
    <mergeCell ref="CH42:CI42"/>
    <mergeCell ref="CJ42:CK42"/>
    <mergeCell ref="CH43:CI43"/>
    <mergeCell ref="CJ43:CK43"/>
    <mergeCell ref="CH44:CI44"/>
    <mergeCell ref="CJ44:CK44"/>
    <mergeCell ref="CH45:CI45"/>
    <mergeCell ref="CJ45:CK45"/>
    <mergeCell ref="CH46:CI46"/>
    <mergeCell ref="CJ46:CK46"/>
    <mergeCell ref="CH47:CI47"/>
    <mergeCell ref="CJ47:CK47"/>
    <mergeCell ref="CH48:CI48"/>
    <mergeCell ref="CJ48:CK48"/>
    <mergeCell ref="CH50:CI50"/>
    <mergeCell ref="CJ50:CK50"/>
    <mergeCell ref="CH51:CI51"/>
    <mergeCell ref="CJ51:CK51"/>
    <mergeCell ref="CC20:CK20"/>
    <mergeCell ref="CC19:CK19"/>
    <mergeCell ref="CH21:CK27"/>
    <mergeCell ref="CH28:CI32"/>
    <mergeCell ref="CJ28:CK32"/>
    <mergeCell ref="CH33:CK33"/>
    <mergeCell ref="CH35:CI35"/>
    <mergeCell ref="CJ35:CK35"/>
    <mergeCell ref="CH36:CI36"/>
    <mergeCell ref="CJ36:CK36"/>
    <mergeCell ref="CH37:CI37"/>
    <mergeCell ref="CJ37:CK37"/>
    <mergeCell ref="CH38:CI38"/>
    <mergeCell ref="CJ38:CK38"/>
    <mergeCell ref="CH39:CI39"/>
    <mergeCell ref="CJ39:CK39"/>
    <mergeCell ref="CH40:CI40"/>
    <mergeCell ref="CJ40:CK40"/>
    <mergeCell ref="FR134:FS134"/>
    <mergeCell ref="FT134:FU134"/>
    <mergeCell ref="FV134:FW134"/>
    <mergeCell ref="FX134:FY134"/>
    <mergeCell ref="GC134:GD134"/>
    <mergeCell ref="GE134:GF134"/>
    <mergeCell ref="GG134:GH134"/>
    <mergeCell ref="GI134:GJ134"/>
    <mergeCell ref="BM134:BN134"/>
    <mergeCell ref="BO134:BP134"/>
    <mergeCell ref="BQ134:BT134"/>
    <mergeCell ref="BY134:BZ134"/>
    <mergeCell ref="CA134:CB134"/>
    <mergeCell ref="CE134:CG134"/>
    <mergeCell ref="CS134:CU134"/>
    <mergeCell ref="DN134:DQ134"/>
    <mergeCell ref="DZ134:EC134"/>
    <mergeCell ref="EV134:EW134"/>
    <mergeCell ref="EX134:EY134"/>
    <mergeCell ref="EZ134:FA134"/>
    <mergeCell ref="FB134:FC134"/>
    <mergeCell ref="FG134:FH134"/>
    <mergeCell ref="FI134:FJ134"/>
    <mergeCell ref="FK134:FL134"/>
    <mergeCell ref="FM134:FN134"/>
    <mergeCell ref="EZ133:FA133"/>
    <mergeCell ref="FB133:FC133"/>
    <mergeCell ref="FG133:FH133"/>
    <mergeCell ref="FI133:FJ133"/>
    <mergeCell ref="FK133:FL133"/>
    <mergeCell ref="FM133:FN133"/>
    <mergeCell ref="FR133:FS133"/>
    <mergeCell ref="FT133:FU133"/>
    <mergeCell ref="FV133:FW133"/>
    <mergeCell ref="FX133:FY133"/>
    <mergeCell ref="GC133:GD133"/>
    <mergeCell ref="GE133:GF133"/>
    <mergeCell ref="GG133:GH133"/>
    <mergeCell ref="GI133:GJ133"/>
    <mergeCell ref="B134:C134"/>
    <mergeCell ref="D134:E134"/>
    <mergeCell ref="F134:G134"/>
    <mergeCell ref="H134:I134"/>
    <mergeCell ref="J134:K134"/>
    <mergeCell ref="L134:M134"/>
    <mergeCell ref="N134:O134"/>
    <mergeCell ref="P134:Q134"/>
    <mergeCell ref="V134:X134"/>
    <mergeCell ref="AB134:AF134"/>
    <mergeCell ref="AG134:AI134"/>
    <mergeCell ref="AO134:AP134"/>
    <mergeCell ref="AR134:AS134"/>
    <mergeCell ref="AY134:AZ134"/>
    <mergeCell ref="BA134:BC134"/>
    <mergeCell ref="BD134:BE134"/>
    <mergeCell ref="BH134:BI134"/>
    <mergeCell ref="BJ134:BL134"/>
    <mergeCell ref="GE132:GF132"/>
    <mergeCell ref="GG132:GH132"/>
    <mergeCell ref="GI132:GJ132"/>
    <mergeCell ref="B133:C133"/>
    <mergeCell ref="D133:E133"/>
    <mergeCell ref="F133:G133"/>
    <mergeCell ref="H133:I133"/>
    <mergeCell ref="J133:K133"/>
    <mergeCell ref="L133:M133"/>
    <mergeCell ref="N133:O133"/>
    <mergeCell ref="P133:Q133"/>
    <mergeCell ref="V133:X133"/>
    <mergeCell ref="AB133:AF133"/>
    <mergeCell ref="AG133:AI133"/>
    <mergeCell ref="AO133:AP133"/>
    <mergeCell ref="AR133:AS133"/>
    <mergeCell ref="AY133:AZ133"/>
    <mergeCell ref="BA133:BC133"/>
    <mergeCell ref="BD133:BE133"/>
    <mergeCell ref="BH133:BI133"/>
    <mergeCell ref="BJ133:BL133"/>
    <mergeCell ref="BM133:BN133"/>
    <mergeCell ref="BO133:BP133"/>
    <mergeCell ref="BQ133:BT133"/>
    <mergeCell ref="BY133:BZ133"/>
    <mergeCell ref="CA133:CB133"/>
    <mergeCell ref="CE133:CG133"/>
    <mergeCell ref="CS133:CU133"/>
    <mergeCell ref="DN133:DQ133"/>
    <mergeCell ref="DZ133:EC133"/>
    <mergeCell ref="EV133:EW133"/>
    <mergeCell ref="EX133:EY133"/>
    <mergeCell ref="CE132:CG132"/>
    <mergeCell ref="CS132:CU132"/>
    <mergeCell ref="DN132:DQ132"/>
    <mergeCell ref="DZ132:EC132"/>
    <mergeCell ref="EV132:EW132"/>
    <mergeCell ref="EX132:EY132"/>
    <mergeCell ref="EZ132:FA132"/>
    <mergeCell ref="FB132:FC132"/>
    <mergeCell ref="FG132:FH132"/>
    <mergeCell ref="FI132:FJ132"/>
    <mergeCell ref="FK132:FL132"/>
    <mergeCell ref="FM132:FN132"/>
    <mergeCell ref="FR132:FS132"/>
    <mergeCell ref="FT132:FU132"/>
    <mergeCell ref="FV132:FW132"/>
    <mergeCell ref="FX132:FY132"/>
    <mergeCell ref="GC132:GD132"/>
    <mergeCell ref="CH132:CI132"/>
    <mergeCell ref="CJ132:CK132"/>
    <mergeCell ref="FM131:FN131"/>
    <mergeCell ref="FR131:FS131"/>
    <mergeCell ref="FT131:FU131"/>
    <mergeCell ref="FV131:FW131"/>
    <mergeCell ref="FX131:FY131"/>
    <mergeCell ref="GC131:GD131"/>
    <mergeCell ref="GE131:GF131"/>
    <mergeCell ref="GG131:GH131"/>
    <mergeCell ref="GI131:GJ131"/>
    <mergeCell ref="B132:C132"/>
    <mergeCell ref="D132:E132"/>
    <mergeCell ref="F132:G132"/>
    <mergeCell ref="H132:I132"/>
    <mergeCell ref="J132:K132"/>
    <mergeCell ref="L132:M132"/>
    <mergeCell ref="N132:O132"/>
    <mergeCell ref="P132:Q132"/>
    <mergeCell ref="V132:X132"/>
    <mergeCell ref="AB132:AF132"/>
    <mergeCell ref="AG132:AI132"/>
    <mergeCell ref="AO132:AP132"/>
    <mergeCell ref="AR132:AS132"/>
    <mergeCell ref="AY132:AZ132"/>
    <mergeCell ref="BA132:BC132"/>
    <mergeCell ref="BD132:BE132"/>
    <mergeCell ref="BH132:BI132"/>
    <mergeCell ref="BJ132:BL132"/>
    <mergeCell ref="BM132:BN132"/>
    <mergeCell ref="BO132:BP132"/>
    <mergeCell ref="BQ132:BT132"/>
    <mergeCell ref="BY132:BZ132"/>
    <mergeCell ref="CA132:CB132"/>
    <mergeCell ref="BJ131:BL131"/>
    <mergeCell ref="BM131:BN131"/>
    <mergeCell ref="BO131:BP131"/>
    <mergeCell ref="BQ131:BT131"/>
    <mergeCell ref="BY131:BZ131"/>
    <mergeCell ref="CA131:CB131"/>
    <mergeCell ref="CE131:CG131"/>
    <mergeCell ref="CS131:CU131"/>
    <mergeCell ref="DN131:DQ131"/>
    <mergeCell ref="DZ131:EC131"/>
    <mergeCell ref="EV131:EW131"/>
    <mergeCell ref="EX131:EY131"/>
    <mergeCell ref="EZ131:FA131"/>
    <mergeCell ref="FB131:FC131"/>
    <mergeCell ref="FG131:FH131"/>
    <mergeCell ref="FI131:FJ131"/>
    <mergeCell ref="FK131:FL131"/>
    <mergeCell ref="CH131:CI131"/>
    <mergeCell ref="CJ131:CK131"/>
    <mergeCell ref="B131:C131"/>
    <mergeCell ref="D131:E131"/>
    <mergeCell ref="F131:G131"/>
    <mergeCell ref="H131:I131"/>
    <mergeCell ref="J131:K131"/>
    <mergeCell ref="L131:M131"/>
    <mergeCell ref="N131:O131"/>
    <mergeCell ref="P131:Q131"/>
    <mergeCell ref="V131:X131"/>
    <mergeCell ref="AB131:AF131"/>
    <mergeCell ref="AG131:AI131"/>
    <mergeCell ref="AO131:AP131"/>
    <mergeCell ref="AR131:AS131"/>
    <mergeCell ref="AY131:AZ131"/>
    <mergeCell ref="BA131:BC131"/>
    <mergeCell ref="BD131:BE131"/>
    <mergeCell ref="BH131:BI131"/>
    <mergeCell ref="DZ130:EC130"/>
    <mergeCell ref="EV130:EW130"/>
    <mergeCell ref="EX130:EY130"/>
    <mergeCell ref="EZ130:FA130"/>
    <mergeCell ref="FB130:FC130"/>
    <mergeCell ref="FG130:FH130"/>
    <mergeCell ref="FI130:FJ130"/>
    <mergeCell ref="FK130:FL130"/>
    <mergeCell ref="FM130:FN130"/>
    <mergeCell ref="FR130:FS130"/>
    <mergeCell ref="FT130:FU130"/>
    <mergeCell ref="FV130:FW130"/>
    <mergeCell ref="FX130:FY130"/>
    <mergeCell ref="GC130:GD130"/>
    <mergeCell ref="GE130:GF130"/>
    <mergeCell ref="GG130:GH130"/>
    <mergeCell ref="GI130:GJ130"/>
    <mergeCell ref="FV129:FW129"/>
    <mergeCell ref="FX129:FY129"/>
    <mergeCell ref="GC129:GD129"/>
    <mergeCell ref="GE129:GF129"/>
    <mergeCell ref="GG129:GH129"/>
    <mergeCell ref="GI129:GJ129"/>
    <mergeCell ref="B130:C130"/>
    <mergeCell ref="D130:E130"/>
    <mergeCell ref="F130:G130"/>
    <mergeCell ref="H130:I130"/>
    <mergeCell ref="J130:K130"/>
    <mergeCell ref="L130:M130"/>
    <mergeCell ref="N130:O130"/>
    <mergeCell ref="P130:Q130"/>
    <mergeCell ref="V130:X130"/>
    <mergeCell ref="AB130:AF130"/>
    <mergeCell ref="AG130:AI130"/>
    <mergeCell ref="AO130:AP130"/>
    <mergeCell ref="AR130:AS130"/>
    <mergeCell ref="AY130:AZ130"/>
    <mergeCell ref="BA130:BC130"/>
    <mergeCell ref="BD130:BE130"/>
    <mergeCell ref="BH130:BI130"/>
    <mergeCell ref="BJ130:BL130"/>
    <mergeCell ref="BM130:BN130"/>
    <mergeCell ref="BO130:BP130"/>
    <mergeCell ref="BQ130:BT130"/>
    <mergeCell ref="BY130:BZ130"/>
    <mergeCell ref="CA130:CB130"/>
    <mergeCell ref="CE130:CG130"/>
    <mergeCell ref="CS130:CU130"/>
    <mergeCell ref="DN130:DQ130"/>
    <mergeCell ref="BQ129:BT129"/>
    <mergeCell ref="BY129:BZ129"/>
    <mergeCell ref="CA129:CB129"/>
    <mergeCell ref="CE129:CG129"/>
    <mergeCell ref="CS129:CU129"/>
    <mergeCell ref="DN129:DQ129"/>
    <mergeCell ref="DZ129:EC129"/>
    <mergeCell ref="EV129:EW129"/>
    <mergeCell ref="EX129:EY129"/>
    <mergeCell ref="EZ129:FA129"/>
    <mergeCell ref="FB129:FC129"/>
    <mergeCell ref="FG129:FH129"/>
    <mergeCell ref="FI129:FJ129"/>
    <mergeCell ref="FK129:FL129"/>
    <mergeCell ref="FM129:FN129"/>
    <mergeCell ref="FR129:FS129"/>
    <mergeCell ref="FT129:FU129"/>
    <mergeCell ref="FG128:FH128"/>
    <mergeCell ref="FI128:FJ128"/>
    <mergeCell ref="FK128:FL128"/>
    <mergeCell ref="FM128:FN128"/>
    <mergeCell ref="FR128:FS128"/>
    <mergeCell ref="FT128:FU128"/>
    <mergeCell ref="FV128:FW128"/>
    <mergeCell ref="FX128:FY128"/>
    <mergeCell ref="GC128:GD128"/>
    <mergeCell ref="GE128:GF128"/>
    <mergeCell ref="GG128:GH128"/>
    <mergeCell ref="GI128:GJ128"/>
    <mergeCell ref="B129:C129"/>
    <mergeCell ref="D129:E129"/>
    <mergeCell ref="F129:G129"/>
    <mergeCell ref="H129:I129"/>
    <mergeCell ref="J129:K129"/>
    <mergeCell ref="L129:M129"/>
    <mergeCell ref="N129:O129"/>
    <mergeCell ref="P129:Q129"/>
    <mergeCell ref="V129:X129"/>
    <mergeCell ref="AB129:AF129"/>
    <mergeCell ref="AG129:AI129"/>
    <mergeCell ref="AO129:AP129"/>
    <mergeCell ref="AR129:AS129"/>
    <mergeCell ref="AY129:AZ129"/>
    <mergeCell ref="BA129:BC129"/>
    <mergeCell ref="BD129:BE129"/>
    <mergeCell ref="BH129:BI129"/>
    <mergeCell ref="BJ129:BL129"/>
    <mergeCell ref="BM129:BN129"/>
    <mergeCell ref="BO129:BP129"/>
    <mergeCell ref="GI127:GJ127"/>
    <mergeCell ref="B128:C128"/>
    <mergeCell ref="D128:E128"/>
    <mergeCell ref="F128:G128"/>
    <mergeCell ref="H128:I128"/>
    <mergeCell ref="J128:K128"/>
    <mergeCell ref="L128:M128"/>
    <mergeCell ref="N128:O128"/>
    <mergeCell ref="P128:Q128"/>
    <mergeCell ref="V128:X128"/>
    <mergeCell ref="AB128:AF128"/>
    <mergeCell ref="AG128:AI128"/>
    <mergeCell ref="AO128:AP128"/>
    <mergeCell ref="AR128:AS128"/>
    <mergeCell ref="AY128:AZ128"/>
    <mergeCell ref="BA128:BC128"/>
    <mergeCell ref="BD128:BE128"/>
    <mergeCell ref="BH128:BI128"/>
    <mergeCell ref="BJ128:BL128"/>
    <mergeCell ref="BM128:BN128"/>
    <mergeCell ref="BO128:BP128"/>
    <mergeCell ref="BQ128:BT128"/>
    <mergeCell ref="BY128:BZ128"/>
    <mergeCell ref="CA128:CB128"/>
    <mergeCell ref="CE128:CG128"/>
    <mergeCell ref="CS128:CU128"/>
    <mergeCell ref="DN128:DQ128"/>
    <mergeCell ref="DZ128:EC128"/>
    <mergeCell ref="EV128:EW128"/>
    <mergeCell ref="EX128:EY128"/>
    <mergeCell ref="EZ128:FA128"/>
    <mergeCell ref="FB128:FC128"/>
    <mergeCell ref="DN127:DQ127"/>
    <mergeCell ref="DZ127:EC127"/>
    <mergeCell ref="EV127:EW127"/>
    <mergeCell ref="EX127:EY127"/>
    <mergeCell ref="EZ127:FA127"/>
    <mergeCell ref="FB127:FC127"/>
    <mergeCell ref="FG127:FH127"/>
    <mergeCell ref="FI127:FJ127"/>
    <mergeCell ref="FK127:FL127"/>
    <mergeCell ref="FM127:FN127"/>
    <mergeCell ref="FR127:FS127"/>
    <mergeCell ref="FT127:FU127"/>
    <mergeCell ref="FV127:FW127"/>
    <mergeCell ref="FX127:FY127"/>
    <mergeCell ref="GC127:GD127"/>
    <mergeCell ref="GE127:GF127"/>
    <mergeCell ref="GG127:GH127"/>
    <mergeCell ref="FT126:FU126"/>
    <mergeCell ref="FV126:FW126"/>
    <mergeCell ref="FX126:FY126"/>
    <mergeCell ref="GC126:GD126"/>
    <mergeCell ref="GE126:GF126"/>
    <mergeCell ref="GG126:GH126"/>
    <mergeCell ref="GI126:GJ126"/>
    <mergeCell ref="B127:C127"/>
    <mergeCell ref="D127:E127"/>
    <mergeCell ref="F127:G127"/>
    <mergeCell ref="H127:I127"/>
    <mergeCell ref="J127:K127"/>
    <mergeCell ref="L127:M127"/>
    <mergeCell ref="N127:O127"/>
    <mergeCell ref="P127:Q127"/>
    <mergeCell ref="V127:X127"/>
    <mergeCell ref="AB127:AF127"/>
    <mergeCell ref="AG127:AI127"/>
    <mergeCell ref="AO127:AP127"/>
    <mergeCell ref="AR127:AS127"/>
    <mergeCell ref="AY127:AZ127"/>
    <mergeCell ref="BA127:BC127"/>
    <mergeCell ref="BD127:BE127"/>
    <mergeCell ref="BH127:BI127"/>
    <mergeCell ref="BJ127:BL127"/>
    <mergeCell ref="BM127:BN127"/>
    <mergeCell ref="BO127:BP127"/>
    <mergeCell ref="BQ127:BT127"/>
    <mergeCell ref="BY127:BZ127"/>
    <mergeCell ref="CA127:CB127"/>
    <mergeCell ref="CE127:CG127"/>
    <mergeCell ref="CS127:CU127"/>
    <mergeCell ref="BO126:BP126"/>
    <mergeCell ref="BQ126:BT126"/>
    <mergeCell ref="BY126:BZ126"/>
    <mergeCell ref="CA126:CB126"/>
    <mergeCell ref="CE126:CG126"/>
    <mergeCell ref="CS126:CU126"/>
    <mergeCell ref="DN126:DQ126"/>
    <mergeCell ref="DZ126:EC126"/>
    <mergeCell ref="EV126:EW126"/>
    <mergeCell ref="EX126:EY126"/>
    <mergeCell ref="EZ126:FA126"/>
    <mergeCell ref="FB126:FC126"/>
    <mergeCell ref="FG126:FH126"/>
    <mergeCell ref="FI126:FJ126"/>
    <mergeCell ref="FK126:FL126"/>
    <mergeCell ref="FM126:FN126"/>
    <mergeCell ref="FR126:FS126"/>
    <mergeCell ref="FB125:FC125"/>
    <mergeCell ref="FG125:FH125"/>
    <mergeCell ref="FI125:FJ125"/>
    <mergeCell ref="FK125:FL125"/>
    <mergeCell ref="FM125:FN125"/>
    <mergeCell ref="FR125:FS125"/>
    <mergeCell ref="FT125:FU125"/>
    <mergeCell ref="FV125:FW125"/>
    <mergeCell ref="FX125:FY125"/>
    <mergeCell ref="GC125:GD125"/>
    <mergeCell ref="GE125:GF125"/>
    <mergeCell ref="GG125:GH125"/>
    <mergeCell ref="GI125:GJ125"/>
    <mergeCell ref="B126:C126"/>
    <mergeCell ref="D126:E126"/>
    <mergeCell ref="F126:G126"/>
    <mergeCell ref="H126:I126"/>
    <mergeCell ref="J126:K126"/>
    <mergeCell ref="L126:M126"/>
    <mergeCell ref="N126:O126"/>
    <mergeCell ref="P126:Q126"/>
    <mergeCell ref="V126:X126"/>
    <mergeCell ref="AB126:AF126"/>
    <mergeCell ref="AG126:AI126"/>
    <mergeCell ref="AO126:AP126"/>
    <mergeCell ref="AR126:AS126"/>
    <mergeCell ref="AY126:AZ126"/>
    <mergeCell ref="BA126:BC126"/>
    <mergeCell ref="BD126:BE126"/>
    <mergeCell ref="BH126:BI126"/>
    <mergeCell ref="BJ126:BL126"/>
    <mergeCell ref="BM126:BN126"/>
    <mergeCell ref="GG124:GH124"/>
    <mergeCell ref="GI124:GJ124"/>
    <mergeCell ref="B125:C125"/>
    <mergeCell ref="D125:E125"/>
    <mergeCell ref="F125:G125"/>
    <mergeCell ref="H125:I125"/>
    <mergeCell ref="J125:K125"/>
    <mergeCell ref="L125:M125"/>
    <mergeCell ref="N125:O125"/>
    <mergeCell ref="P125:Q125"/>
    <mergeCell ref="V125:X125"/>
    <mergeCell ref="AB125:AF125"/>
    <mergeCell ref="AG125:AI125"/>
    <mergeCell ref="AO125:AP125"/>
    <mergeCell ref="AR125:AS125"/>
    <mergeCell ref="AY125:AZ125"/>
    <mergeCell ref="BA125:BC125"/>
    <mergeCell ref="BD125:BE125"/>
    <mergeCell ref="BH125:BI125"/>
    <mergeCell ref="BJ125:BL125"/>
    <mergeCell ref="BM125:BN125"/>
    <mergeCell ref="BO125:BP125"/>
    <mergeCell ref="BQ125:BT125"/>
    <mergeCell ref="BY125:BZ125"/>
    <mergeCell ref="CA125:CB125"/>
    <mergeCell ref="CE125:CG125"/>
    <mergeCell ref="CS125:CU125"/>
    <mergeCell ref="DN125:DQ125"/>
    <mergeCell ref="DZ125:EC125"/>
    <mergeCell ref="EV125:EW125"/>
    <mergeCell ref="EX125:EY125"/>
    <mergeCell ref="EZ125:FA125"/>
    <mergeCell ref="CS124:CU124"/>
    <mergeCell ref="DN124:DQ124"/>
    <mergeCell ref="DZ124:EC124"/>
    <mergeCell ref="EV124:EW124"/>
    <mergeCell ref="EX124:EY124"/>
    <mergeCell ref="EZ124:FA124"/>
    <mergeCell ref="FB124:FC124"/>
    <mergeCell ref="FG124:FH124"/>
    <mergeCell ref="FI124:FJ124"/>
    <mergeCell ref="FK124:FL124"/>
    <mergeCell ref="FM124:FN124"/>
    <mergeCell ref="FR124:FS124"/>
    <mergeCell ref="FT124:FU124"/>
    <mergeCell ref="FV124:FW124"/>
    <mergeCell ref="FX124:FY124"/>
    <mergeCell ref="GC124:GD124"/>
    <mergeCell ref="GE124:GF124"/>
    <mergeCell ref="FR123:FS123"/>
    <mergeCell ref="FT123:FU123"/>
    <mergeCell ref="FV123:FW123"/>
    <mergeCell ref="FX123:FY123"/>
    <mergeCell ref="GC123:GD123"/>
    <mergeCell ref="GE123:GF123"/>
    <mergeCell ref="GG123:GH123"/>
    <mergeCell ref="GI123:GJ123"/>
    <mergeCell ref="B124:C124"/>
    <mergeCell ref="D124:E124"/>
    <mergeCell ref="F124:G124"/>
    <mergeCell ref="H124:I124"/>
    <mergeCell ref="J124:K124"/>
    <mergeCell ref="L124:M124"/>
    <mergeCell ref="N124:O124"/>
    <mergeCell ref="P124:Q124"/>
    <mergeCell ref="V124:X124"/>
    <mergeCell ref="AB124:AF124"/>
    <mergeCell ref="AG124:AI124"/>
    <mergeCell ref="AO124:AP124"/>
    <mergeCell ref="AR124:AS124"/>
    <mergeCell ref="AY124:AZ124"/>
    <mergeCell ref="BA124:BC124"/>
    <mergeCell ref="BD124:BE124"/>
    <mergeCell ref="BH124:BI124"/>
    <mergeCell ref="BJ124:BL124"/>
    <mergeCell ref="BM124:BN124"/>
    <mergeCell ref="BO124:BP124"/>
    <mergeCell ref="BQ124:BT124"/>
    <mergeCell ref="BY124:BZ124"/>
    <mergeCell ref="CA124:CB124"/>
    <mergeCell ref="CE124:CG124"/>
    <mergeCell ref="BM123:BN123"/>
    <mergeCell ref="BO123:BP123"/>
    <mergeCell ref="BQ123:BT123"/>
    <mergeCell ref="BY123:BZ123"/>
    <mergeCell ref="CA123:CB123"/>
    <mergeCell ref="CE123:CG123"/>
    <mergeCell ref="CS123:CU123"/>
    <mergeCell ref="DN123:DQ123"/>
    <mergeCell ref="DZ123:EC123"/>
    <mergeCell ref="EV123:EW123"/>
    <mergeCell ref="EX123:EY123"/>
    <mergeCell ref="EZ123:FA123"/>
    <mergeCell ref="FB123:FC123"/>
    <mergeCell ref="FG123:FH123"/>
    <mergeCell ref="FI123:FJ123"/>
    <mergeCell ref="FK123:FL123"/>
    <mergeCell ref="FM123:FN123"/>
    <mergeCell ref="EZ122:FA122"/>
    <mergeCell ref="FB122:FC122"/>
    <mergeCell ref="FG122:FH122"/>
    <mergeCell ref="FI122:FJ122"/>
    <mergeCell ref="FK122:FL122"/>
    <mergeCell ref="FM122:FN122"/>
    <mergeCell ref="FR122:FS122"/>
    <mergeCell ref="FT122:FU122"/>
    <mergeCell ref="FV122:FW122"/>
    <mergeCell ref="FX122:FY122"/>
    <mergeCell ref="GC122:GD122"/>
    <mergeCell ref="GE122:GF122"/>
    <mergeCell ref="GG122:GH122"/>
    <mergeCell ref="GI122:GJ122"/>
    <mergeCell ref="B123:C123"/>
    <mergeCell ref="D123:E123"/>
    <mergeCell ref="F123:G123"/>
    <mergeCell ref="H123:I123"/>
    <mergeCell ref="J123:K123"/>
    <mergeCell ref="L123:M123"/>
    <mergeCell ref="N123:O123"/>
    <mergeCell ref="P123:Q123"/>
    <mergeCell ref="V123:X123"/>
    <mergeCell ref="AB123:AF123"/>
    <mergeCell ref="AG123:AI123"/>
    <mergeCell ref="AO123:AP123"/>
    <mergeCell ref="AR123:AS123"/>
    <mergeCell ref="AY123:AZ123"/>
    <mergeCell ref="BA123:BC123"/>
    <mergeCell ref="BD123:BE123"/>
    <mergeCell ref="BH123:BI123"/>
    <mergeCell ref="BJ123:BL123"/>
    <mergeCell ref="GE121:GF121"/>
    <mergeCell ref="GG121:GH121"/>
    <mergeCell ref="GI121:GJ121"/>
    <mergeCell ref="B122:C122"/>
    <mergeCell ref="D122:E122"/>
    <mergeCell ref="F122:G122"/>
    <mergeCell ref="H122:I122"/>
    <mergeCell ref="J122:K122"/>
    <mergeCell ref="L122:M122"/>
    <mergeCell ref="N122:O122"/>
    <mergeCell ref="P122:Q122"/>
    <mergeCell ref="V122:X122"/>
    <mergeCell ref="AB122:AF122"/>
    <mergeCell ref="AG122:AI122"/>
    <mergeCell ref="AO122:AP122"/>
    <mergeCell ref="AR122:AS122"/>
    <mergeCell ref="AY122:AZ122"/>
    <mergeCell ref="BA122:BC122"/>
    <mergeCell ref="BD122:BE122"/>
    <mergeCell ref="BH122:BI122"/>
    <mergeCell ref="BJ122:BL122"/>
    <mergeCell ref="BM122:BN122"/>
    <mergeCell ref="BO122:BP122"/>
    <mergeCell ref="BQ122:BT122"/>
    <mergeCell ref="BY122:BZ122"/>
    <mergeCell ref="CA122:CB122"/>
    <mergeCell ref="CE122:CG122"/>
    <mergeCell ref="CS122:CU122"/>
    <mergeCell ref="DN122:DQ122"/>
    <mergeCell ref="DZ122:EC122"/>
    <mergeCell ref="EV122:EW122"/>
    <mergeCell ref="EX122:EY122"/>
    <mergeCell ref="CE121:CG121"/>
    <mergeCell ref="CS121:CU121"/>
    <mergeCell ref="DN121:DQ121"/>
    <mergeCell ref="DZ121:EC121"/>
    <mergeCell ref="EV121:EW121"/>
    <mergeCell ref="EX121:EY121"/>
    <mergeCell ref="EZ121:FA121"/>
    <mergeCell ref="FB121:FC121"/>
    <mergeCell ref="FG121:FH121"/>
    <mergeCell ref="FI121:FJ121"/>
    <mergeCell ref="FK121:FL121"/>
    <mergeCell ref="FM121:FN121"/>
    <mergeCell ref="FR121:FS121"/>
    <mergeCell ref="FT121:FU121"/>
    <mergeCell ref="FV121:FW121"/>
    <mergeCell ref="FX121:FY121"/>
    <mergeCell ref="GC121:GD121"/>
    <mergeCell ref="CH121:CI121"/>
    <mergeCell ref="CJ121:CK121"/>
    <mergeCell ref="FM120:FN120"/>
    <mergeCell ref="FR120:FS120"/>
    <mergeCell ref="FT120:FU120"/>
    <mergeCell ref="FV120:FW120"/>
    <mergeCell ref="FX120:FY120"/>
    <mergeCell ref="GC120:GD120"/>
    <mergeCell ref="GE120:GF120"/>
    <mergeCell ref="GG120:GH120"/>
    <mergeCell ref="GI120:GJ120"/>
    <mergeCell ref="B121:C121"/>
    <mergeCell ref="D121:E121"/>
    <mergeCell ref="F121:G121"/>
    <mergeCell ref="H121:I121"/>
    <mergeCell ref="J121:K121"/>
    <mergeCell ref="L121:M121"/>
    <mergeCell ref="N121:O121"/>
    <mergeCell ref="P121:Q121"/>
    <mergeCell ref="V121:X121"/>
    <mergeCell ref="AB121:AF121"/>
    <mergeCell ref="AG121:AI121"/>
    <mergeCell ref="AO121:AP121"/>
    <mergeCell ref="AR121:AS121"/>
    <mergeCell ref="AY121:AZ121"/>
    <mergeCell ref="BA121:BC121"/>
    <mergeCell ref="BD121:BE121"/>
    <mergeCell ref="BH121:BI121"/>
    <mergeCell ref="BJ121:BL121"/>
    <mergeCell ref="BM121:BN121"/>
    <mergeCell ref="BO121:BP121"/>
    <mergeCell ref="BQ121:BT121"/>
    <mergeCell ref="BY121:BZ121"/>
    <mergeCell ref="CA121:CB121"/>
    <mergeCell ref="BJ120:BL120"/>
    <mergeCell ref="BM120:BN120"/>
    <mergeCell ref="BO120:BP120"/>
    <mergeCell ref="BQ120:BT120"/>
    <mergeCell ref="BY120:BZ120"/>
    <mergeCell ref="CA120:CB120"/>
    <mergeCell ref="CE120:CG120"/>
    <mergeCell ref="CS120:CU120"/>
    <mergeCell ref="DN120:DQ120"/>
    <mergeCell ref="DZ120:EC120"/>
    <mergeCell ref="EV120:EW120"/>
    <mergeCell ref="EX120:EY120"/>
    <mergeCell ref="EZ120:FA120"/>
    <mergeCell ref="FB120:FC120"/>
    <mergeCell ref="FG120:FH120"/>
    <mergeCell ref="FI120:FJ120"/>
    <mergeCell ref="FK120:FL120"/>
    <mergeCell ref="CH120:CI120"/>
    <mergeCell ref="CJ120:CK120"/>
    <mergeCell ref="B120:C120"/>
    <mergeCell ref="D120:E120"/>
    <mergeCell ref="F120:G120"/>
    <mergeCell ref="H120:I120"/>
    <mergeCell ref="J120:K120"/>
    <mergeCell ref="L120:M120"/>
    <mergeCell ref="N120:O120"/>
    <mergeCell ref="P120:Q120"/>
    <mergeCell ref="V120:X120"/>
    <mergeCell ref="AB120:AF120"/>
    <mergeCell ref="AG120:AI120"/>
    <mergeCell ref="AO120:AP120"/>
    <mergeCell ref="AR120:AS120"/>
    <mergeCell ref="AY120:AZ120"/>
    <mergeCell ref="BA120:BC120"/>
    <mergeCell ref="BD120:BE120"/>
    <mergeCell ref="BH120:BI120"/>
    <mergeCell ref="DZ119:EC119"/>
    <mergeCell ref="EV119:EW119"/>
    <mergeCell ref="EX119:EY119"/>
    <mergeCell ref="EZ119:FA119"/>
    <mergeCell ref="FB119:FC119"/>
    <mergeCell ref="FG119:FH119"/>
    <mergeCell ref="FI119:FJ119"/>
    <mergeCell ref="FK119:FL119"/>
    <mergeCell ref="FM119:FN119"/>
    <mergeCell ref="FR119:FS119"/>
    <mergeCell ref="FT119:FU119"/>
    <mergeCell ref="FV119:FW119"/>
    <mergeCell ref="FX119:FY119"/>
    <mergeCell ref="GC119:GD119"/>
    <mergeCell ref="GE119:GF119"/>
    <mergeCell ref="GG119:GH119"/>
    <mergeCell ref="GI119:GJ119"/>
    <mergeCell ref="FV118:FW118"/>
    <mergeCell ref="FX118:FY118"/>
    <mergeCell ref="GC118:GD118"/>
    <mergeCell ref="GE118:GF118"/>
    <mergeCell ref="GG118:GH118"/>
    <mergeCell ref="GI118:GJ118"/>
    <mergeCell ref="B119:C119"/>
    <mergeCell ref="D119:E119"/>
    <mergeCell ref="F119:G119"/>
    <mergeCell ref="H119:I119"/>
    <mergeCell ref="J119:K119"/>
    <mergeCell ref="L119:M119"/>
    <mergeCell ref="N119:O119"/>
    <mergeCell ref="P119:Q119"/>
    <mergeCell ref="V119:X119"/>
    <mergeCell ref="AB119:AF119"/>
    <mergeCell ref="AG119:AI119"/>
    <mergeCell ref="AO119:AP119"/>
    <mergeCell ref="AR119:AS119"/>
    <mergeCell ref="AY119:AZ119"/>
    <mergeCell ref="BA119:BC119"/>
    <mergeCell ref="BD119:BE119"/>
    <mergeCell ref="BH119:BI119"/>
    <mergeCell ref="BJ119:BL119"/>
    <mergeCell ref="BM119:BN119"/>
    <mergeCell ref="BO119:BP119"/>
    <mergeCell ref="BQ119:BT119"/>
    <mergeCell ref="BY119:BZ119"/>
    <mergeCell ref="CA119:CB119"/>
    <mergeCell ref="CE119:CG119"/>
    <mergeCell ref="CS119:CU119"/>
    <mergeCell ref="DN119:DQ119"/>
    <mergeCell ref="BQ118:BT118"/>
    <mergeCell ref="BY118:BZ118"/>
    <mergeCell ref="CA118:CB118"/>
    <mergeCell ref="CE118:CG118"/>
    <mergeCell ref="CS118:CU118"/>
    <mergeCell ref="DN118:DQ118"/>
    <mergeCell ref="DZ118:EC118"/>
    <mergeCell ref="EV118:EW118"/>
    <mergeCell ref="EX118:EY118"/>
    <mergeCell ref="EZ118:FA118"/>
    <mergeCell ref="FB118:FC118"/>
    <mergeCell ref="FG118:FH118"/>
    <mergeCell ref="FI118:FJ118"/>
    <mergeCell ref="FK118:FL118"/>
    <mergeCell ref="FM118:FN118"/>
    <mergeCell ref="FR118:FS118"/>
    <mergeCell ref="FT118:FU118"/>
    <mergeCell ref="FG117:FH117"/>
    <mergeCell ref="FI117:FJ117"/>
    <mergeCell ref="FK117:FL117"/>
    <mergeCell ref="FM117:FN117"/>
    <mergeCell ref="FR117:FS117"/>
    <mergeCell ref="FT117:FU117"/>
    <mergeCell ref="FV117:FW117"/>
    <mergeCell ref="FX117:FY117"/>
    <mergeCell ref="GC117:GD117"/>
    <mergeCell ref="GE117:GF117"/>
    <mergeCell ref="GG117:GH117"/>
    <mergeCell ref="GI117:GJ117"/>
    <mergeCell ref="B118:C118"/>
    <mergeCell ref="D118:E118"/>
    <mergeCell ref="F118:G118"/>
    <mergeCell ref="H118:I118"/>
    <mergeCell ref="J118:K118"/>
    <mergeCell ref="L118:M118"/>
    <mergeCell ref="N118:O118"/>
    <mergeCell ref="P118:Q118"/>
    <mergeCell ref="V118:X118"/>
    <mergeCell ref="AB118:AF118"/>
    <mergeCell ref="AG118:AI118"/>
    <mergeCell ref="AO118:AP118"/>
    <mergeCell ref="AR118:AS118"/>
    <mergeCell ref="AY118:AZ118"/>
    <mergeCell ref="BA118:BC118"/>
    <mergeCell ref="BD118:BE118"/>
    <mergeCell ref="BH118:BI118"/>
    <mergeCell ref="BJ118:BL118"/>
    <mergeCell ref="BM118:BN118"/>
    <mergeCell ref="BO118:BP118"/>
    <mergeCell ref="GI116:GJ116"/>
    <mergeCell ref="B117:C117"/>
    <mergeCell ref="D117:E117"/>
    <mergeCell ref="F117:G117"/>
    <mergeCell ref="H117:I117"/>
    <mergeCell ref="J117:K117"/>
    <mergeCell ref="L117:M117"/>
    <mergeCell ref="N117:O117"/>
    <mergeCell ref="P117:Q117"/>
    <mergeCell ref="V117:X117"/>
    <mergeCell ref="AB117:AF117"/>
    <mergeCell ref="AG117:AI117"/>
    <mergeCell ref="AO117:AP117"/>
    <mergeCell ref="AR117:AS117"/>
    <mergeCell ref="AY117:AZ117"/>
    <mergeCell ref="BA117:BC117"/>
    <mergeCell ref="BD117:BE117"/>
    <mergeCell ref="BH117:BI117"/>
    <mergeCell ref="BJ117:BL117"/>
    <mergeCell ref="BM117:BN117"/>
    <mergeCell ref="BO117:BP117"/>
    <mergeCell ref="BQ117:BT117"/>
    <mergeCell ref="BY117:BZ117"/>
    <mergeCell ref="CA117:CB117"/>
    <mergeCell ref="CE117:CG117"/>
    <mergeCell ref="CS117:CU117"/>
    <mergeCell ref="DN117:DQ117"/>
    <mergeCell ref="DZ117:EC117"/>
    <mergeCell ref="EV117:EW117"/>
    <mergeCell ref="EX117:EY117"/>
    <mergeCell ref="EZ117:FA117"/>
    <mergeCell ref="FB117:FC117"/>
    <mergeCell ref="DN116:DQ116"/>
    <mergeCell ref="DZ116:EC116"/>
    <mergeCell ref="EV116:EW116"/>
    <mergeCell ref="EX116:EY116"/>
    <mergeCell ref="EZ116:FA116"/>
    <mergeCell ref="FB116:FC116"/>
    <mergeCell ref="FG116:FH116"/>
    <mergeCell ref="FI116:FJ116"/>
    <mergeCell ref="FK116:FL116"/>
    <mergeCell ref="FM116:FN116"/>
    <mergeCell ref="FR116:FS116"/>
    <mergeCell ref="FT116:FU116"/>
    <mergeCell ref="FV116:FW116"/>
    <mergeCell ref="FX116:FY116"/>
    <mergeCell ref="GC116:GD116"/>
    <mergeCell ref="GE116:GF116"/>
    <mergeCell ref="GG116:GH116"/>
    <mergeCell ref="FT115:FU115"/>
    <mergeCell ref="FV115:FW115"/>
    <mergeCell ref="FX115:FY115"/>
    <mergeCell ref="GC115:GD115"/>
    <mergeCell ref="GE115:GF115"/>
    <mergeCell ref="GG115:GH115"/>
    <mergeCell ref="GI115:GJ115"/>
    <mergeCell ref="B116:C116"/>
    <mergeCell ref="D116:E116"/>
    <mergeCell ref="F116:G116"/>
    <mergeCell ref="H116:I116"/>
    <mergeCell ref="J116:K116"/>
    <mergeCell ref="L116:M116"/>
    <mergeCell ref="N116:O116"/>
    <mergeCell ref="P116:Q116"/>
    <mergeCell ref="V116:X116"/>
    <mergeCell ref="AB116:AF116"/>
    <mergeCell ref="AG116:AI116"/>
    <mergeCell ref="AO116:AP116"/>
    <mergeCell ref="AR116:AS116"/>
    <mergeCell ref="AY116:AZ116"/>
    <mergeCell ref="BA116:BC116"/>
    <mergeCell ref="BD116:BE116"/>
    <mergeCell ref="BH116:BI116"/>
    <mergeCell ref="BJ116:BL116"/>
    <mergeCell ref="BM116:BN116"/>
    <mergeCell ref="BO116:BP116"/>
    <mergeCell ref="BQ116:BT116"/>
    <mergeCell ref="BY116:BZ116"/>
    <mergeCell ref="CA116:CB116"/>
    <mergeCell ref="CE116:CG116"/>
    <mergeCell ref="CS116:CU116"/>
    <mergeCell ref="BO115:BP115"/>
    <mergeCell ref="BQ115:BT115"/>
    <mergeCell ref="BY115:BZ115"/>
    <mergeCell ref="CA115:CB115"/>
    <mergeCell ref="CE115:CG115"/>
    <mergeCell ref="CS115:CU115"/>
    <mergeCell ref="DN115:DQ115"/>
    <mergeCell ref="DZ115:EC115"/>
    <mergeCell ref="EV115:EW115"/>
    <mergeCell ref="EX115:EY115"/>
    <mergeCell ref="EZ115:FA115"/>
    <mergeCell ref="FB115:FC115"/>
    <mergeCell ref="FG115:FH115"/>
    <mergeCell ref="FI115:FJ115"/>
    <mergeCell ref="FK115:FL115"/>
    <mergeCell ref="FM115:FN115"/>
    <mergeCell ref="FR115:FS115"/>
    <mergeCell ref="FB114:FC114"/>
    <mergeCell ref="FG114:FH114"/>
    <mergeCell ref="FI114:FJ114"/>
    <mergeCell ref="FK114:FL114"/>
    <mergeCell ref="FM114:FN114"/>
    <mergeCell ref="FR114:FS114"/>
    <mergeCell ref="FT114:FU114"/>
    <mergeCell ref="FV114:FW114"/>
    <mergeCell ref="FX114:FY114"/>
    <mergeCell ref="GC114:GD114"/>
    <mergeCell ref="GE114:GF114"/>
    <mergeCell ref="GG114:GH114"/>
    <mergeCell ref="GI114:GJ114"/>
    <mergeCell ref="B115:C115"/>
    <mergeCell ref="D115:E115"/>
    <mergeCell ref="F115:G115"/>
    <mergeCell ref="H115:I115"/>
    <mergeCell ref="J115:K115"/>
    <mergeCell ref="L115:M115"/>
    <mergeCell ref="N115:O115"/>
    <mergeCell ref="P115:Q115"/>
    <mergeCell ref="V115:X115"/>
    <mergeCell ref="AB115:AF115"/>
    <mergeCell ref="AG115:AI115"/>
    <mergeCell ref="AO115:AP115"/>
    <mergeCell ref="AR115:AS115"/>
    <mergeCell ref="AY115:AZ115"/>
    <mergeCell ref="BA115:BC115"/>
    <mergeCell ref="BD115:BE115"/>
    <mergeCell ref="BH115:BI115"/>
    <mergeCell ref="BJ115:BL115"/>
    <mergeCell ref="BM115:BN115"/>
    <mergeCell ref="GG113:GH113"/>
    <mergeCell ref="GI113:GJ113"/>
    <mergeCell ref="B114:C114"/>
    <mergeCell ref="D114:E114"/>
    <mergeCell ref="F114:G114"/>
    <mergeCell ref="H114:I114"/>
    <mergeCell ref="J114:K114"/>
    <mergeCell ref="L114:M114"/>
    <mergeCell ref="N114:O114"/>
    <mergeCell ref="P114:Q114"/>
    <mergeCell ref="V114:X114"/>
    <mergeCell ref="AB114:AF114"/>
    <mergeCell ref="AG114:AI114"/>
    <mergeCell ref="AO114:AP114"/>
    <mergeCell ref="AR114:AS114"/>
    <mergeCell ref="AY114:AZ114"/>
    <mergeCell ref="BA114:BC114"/>
    <mergeCell ref="BD114:BE114"/>
    <mergeCell ref="BH114:BI114"/>
    <mergeCell ref="BJ114:BL114"/>
    <mergeCell ref="BM114:BN114"/>
    <mergeCell ref="BO114:BP114"/>
    <mergeCell ref="BQ114:BT114"/>
    <mergeCell ref="BY114:BZ114"/>
    <mergeCell ref="CA114:CB114"/>
    <mergeCell ref="CE114:CG114"/>
    <mergeCell ref="CS114:CU114"/>
    <mergeCell ref="DN114:DQ114"/>
    <mergeCell ref="DZ114:EC114"/>
    <mergeCell ref="EV114:EW114"/>
    <mergeCell ref="EX114:EY114"/>
    <mergeCell ref="EZ114:FA114"/>
    <mergeCell ref="CS113:CU113"/>
    <mergeCell ref="DN113:DQ113"/>
    <mergeCell ref="DZ113:EC113"/>
    <mergeCell ref="EV113:EW113"/>
    <mergeCell ref="EX113:EY113"/>
    <mergeCell ref="EZ113:FA113"/>
    <mergeCell ref="FB113:FC113"/>
    <mergeCell ref="FG113:FH113"/>
    <mergeCell ref="FI113:FJ113"/>
    <mergeCell ref="FK113:FL113"/>
    <mergeCell ref="FM113:FN113"/>
    <mergeCell ref="FR113:FS113"/>
    <mergeCell ref="FT113:FU113"/>
    <mergeCell ref="FV113:FW113"/>
    <mergeCell ref="FX113:FY113"/>
    <mergeCell ref="GC113:GD113"/>
    <mergeCell ref="GE113:GF113"/>
    <mergeCell ref="FR112:FS112"/>
    <mergeCell ref="FT112:FU112"/>
    <mergeCell ref="FV112:FW112"/>
    <mergeCell ref="FX112:FY112"/>
    <mergeCell ref="GC112:GD112"/>
    <mergeCell ref="GE112:GF112"/>
    <mergeCell ref="GG112:GH112"/>
    <mergeCell ref="GI112:GJ112"/>
    <mergeCell ref="B113:C113"/>
    <mergeCell ref="D113:E113"/>
    <mergeCell ref="F113:G113"/>
    <mergeCell ref="H113:I113"/>
    <mergeCell ref="J113:K113"/>
    <mergeCell ref="L113:M113"/>
    <mergeCell ref="N113:O113"/>
    <mergeCell ref="P113:Q113"/>
    <mergeCell ref="V113:X113"/>
    <mergeCell ref="AB113:AF113"/>
    <mergeCell ref="AG113:AI113"/>
    <mergeCell ref="AO113:AP113"/>
    <mergeCell ref="AR113:AS113"/>
    <mergeCell ref="AY113:AZ113"/>
    <mergeCell ref="BA113:BC113"/>
    <mergeCell ref="BD113:BE113"/>
    <mergeCell ref="BH113:BI113"/>
    <mergeCell ref="BJ113:BL113"/>
    <mergeCell ref="BM113:BN113"/>
    <mergeCell ref="BO113:BP113"/>
    <mergeCell ref="BQ113:BT113"/>
    <mergeCell ref="BY113:BZ113"/>
    <mergeCell ref="CA113:CB113"/>
    <mergeCell ref="CE113:CG113"/>
    <mergeCell ref="BM112:BN112"/>
    <mergeCell ref="BO112:BP112"/>
    <mergeCell ref="BQ112:BT112"/>
    <mergeCell ref="BY112:BZ112"/>
    <mergeCell ref="CA112:CB112"/>
    <mergeCell ref="CE112:CG112"/>
    <mergeCell ref="CS112:CU112"/>
    <mergeCell ref="DN112:DQ112"/>
    <mergeCell ref="DZ112:EC112"/>
    <mergeCell ref="EV112:EW112"/>
    <mergeCell ref="EX112:EY112"/>
    <mergeCell ref="EZ112:FA112"/>
    <mergeCell ref="FB112:FC112"/>
    <mergeCell ref="FG112:FH112"/>
    <mergeCell ref="FI112:FJ112"/>
    <mergeCell ref="FK112:FL112"/>
    <mergeCell ref="FM112:FN112"/>
    <mergeCell ref="EZ111:FA111"/>
    <mergeCell ref="FB111:FC111"/>
    <mergeCell ref="FG111:FH111"/>
    <mergeCell ref="FI111:FJ111"/>
    <mergeCell ref="FK111:FL111"/>
    <mergeCell ref="FM111:FN111"/>
    <mergeCell ref="FR111:FS111"/>
    <mergeCell ref="FT111:FU111"/>
    <mergeCell ref="FV111:FW111"/>
    <mergeCell ref="FX111:FY111"/>
    <mergeCell ref="GC111:GD111"/>
    <mergeCell ref="GE111:GF111"/>
    <mergeCell ref="GG111:GH111"/>
    <mergeCell ref="GI111:GJ111"/>
    <mergeCell ref="B112:C112"/>
    <mergeCell ref="D112:E112"/>
    <mergeCell ref="F112:G112"/>
    <mergeCell ref="H112:I112"/>
    <mergeCell ref="J112:K112"/>
    <mergeCell ref="L112:M112"/>
    <mergeCell ref="N112:O112"/>
    <mergeCell ref="P112:Q112"/>
    <mergeCell ref="V112:X112"/>
    <mergeCell ref="AB112:AF112"/>
    <mergeCell ref="AG112:AI112"/>
    <mergeCell ref="AO112:AP112"/>
    <mergeCell ref="AR112:AS112"/>
    <mergeCell ref="AY112:AZ112"/>
    <mergeCell ref="BA112:BC112"/>
    <mergeCell ref="BD112:BE112"/>
    <mergeCell ref="BH112:BI112"/>
    <mergeCell ref="BJ112:BL112"/>
    <mergeCell ref="GE110:GF110"/>
    <mergeCell ref="GG110:GH110"/>
    <mergeCell ref="GI110:GJ110"/>
    <mergeCell ref="B111:C111"/>
    <mergeCell ref="D111:E111"/>
    <mergeCell ref="F111:G111"/>
    <mergeCell ref="H111:I111"/>
    <mergeCell ref="J111:K111"/>
    <mergeCell ref="L111:M111"/>
    <mergeCell ref="N111:O111"/>
    <mergeCell ref="P111:Q111"/>
    <mergeCell ref="V111:X111"/>
    <mergeCell ref="AB111:AF111"/>
    <mergeCell ref="AG111:AI111"/>
    <mergeCell ref="AO111:AP111"/>
    <mergeCell ref="AR111:AS111"/>
    <mergeCell ref="AY111:AZ111"/>
    <mergeCell ref="BA111:BC111"/>
    <mergeCell ref="BD111:BE111"/>
    <mergeCell ref="BH111:BI111"/>
    <mergeCell ref="BJ111:BL111"/>
    <mergeCell ref="BM111:BN111"/>
    <mergeCell ref="BO111:BP111"/>
    <mergeCell ref="BQ111:BT111"/>
    <mergeCell ref="BY111:BZ111"/>
    <mergeCell ref="CA111:CB111"/>
    <mergeCell ref="CE111:CG111"/>
    <mergeCell ref="CS111:CU111"/>
    <mergeCell ref="DN111:DQ111"/>
    <mergeCell ref="DZ111:EC111"/>
    <mergeCell ref="EV111:EW111"/>
    <mergeCell ref="EX111:EY111"/>
    <mergeCell ref="CE110:CG110"/>
    <mergeCell ref="CS110:CU110"/>
    <mergeCell ref="DN110:DQ110"/>
    <mergeCell ref="DZ110:EC110"/>
    <mergeCell ref="EV110:EW110"/>
    <mergeCell ref="EX110:EY110"/>
    <mergeCell ref="EZ110:FA110"/>
    <mergeCell ref="FB110:FC110"/>
    <mergeCell ref="FG110:FH110"/>
    <mergeCell ref="FI110:FJ110"/>
    <mergeCell ref="FK110:FL110"/>
    <mergeCell ref="FM110:FN110"/>
    <mergeCell ref="FR110:FS110"/>
    <mergeCell ref="FT110:FU110"/>
    <mergeCell ref="FV110:FW110"/>
    <mergeCell ref="FX110:FY110"/>
    <mergeCell ref="GC110:GD110"/>
    <mergeCell ref="CH110:CI110"/>
    <mergeCell ref="CJ110:CK110"/>
    <mergeCell ref="FM109:FN109"/>
    <mergeCell ref="FR109:FS109"/>
    <mergeCell ref="FT109:FU109"/>
    <mergeCell ref="FV109:FW109"/>
    <mergeCell ref="FX109:FY109"/>
    <mergeCell ref="GC109:GD109"/>
    <mergeCell ref="GE109:GF109"/>
    <mergeCell ref="GG109:GH109"/>
    <mergeCell ref="GI109:GJ109"/>
    <mergeCell ref="B110:C110"/>
    <mergeCell ref="D110:E110"/>
    <mergeCell ref="F110:G110"/>
    <mergeCell ref="H110:I110"/>
    <mergeCell ref="J110:K110"/>
    <mergeCell ref="L110:M110"/>
    <mergeCell ref="N110:O110"/>
    <mergeCell ref="P110:Q110"/>
    <mergeCell ref="V110:X110"/>
    <mergeCell ref="AB110:AF110"/>
    <mergeCell ref="AG110:AI110"/>
    <mergeCell ref="AO110:AP110"/>
    <mergeCell ref="AR110:AS110"/>
    <mergeCell ref="AY110:AZ110"/>
    <mergeCell ref="BA110:BC110"/>
    <mergeCell ref="BD110:BE110"/>
    <mergeCell ref="BH110:BI110"/>
    <mergeCell ref="BJ110:BL110"/>
    <mergeCell ref="BM110:BN110"/>
    <mergeCell ref="BO110:BP110"/>
    <mergeCell ref="BQ110:BT110"/>
    <mergeCell ref="BY110:BZ110"/>
    <mergeCell ref="CA110:CB110"/>
    <mergeCell ref="BJ109:BL109"/>
    <mergeCell ref="BM109:BN109"/>
    <mergeCell ref="BO109:BP109"/>
    <mergeCell ref="BQ109:BT109"/>
    <mergeCell ref="BY109:BZ109"/>
    <mergeCell ref="CA109:CB109"/>
    <mergeCell ref="CE109:CG109"/>
    <mergeCell ref="CS109:CU109"/>
    <mergeCell ref="DN109:DQ109"/>
    <mergeCell ref="DZ109:EC109"/>
    <mergeCell ref="EV109:EW109"/>
    <mergeCell ref="EX109:EY109"/>
    <mergeCell ref="EZ109:FA109"/>
    <mergeCell ref="FB109:FC109"/>
    <mergeCell ref="FG109:FH109"/>
    <mergeCell ref="FI109:FJ109"/>
    <mergeCell ref="FK109:FL109"/>
    <mergeCell ref="CH109:CI109"/>
    <mergeCell ref="CJ109:CK109"/>
    <mergeCell ref="B109:C109"/>
    <mergeCell ref="D109:E109"/>
    <mergeCell ref="F109:G109"/>
    <mergeCell ref="H109:I109"/>
    <mergeCell ref="J109:K109"/>
    <mergeCell ref="L109:M109"/>
    <mergeCell ref="N109:O109"/>
    <mergeCell ref="P109:Q109"/>
    <mergeCell ref="V109:X109"/>
    <mergeCell ref="AB109:AF109"/>
    <mergeCell ref="AG109:AI109"/>
    <mergeCell ref="AO109:AP109"/>
    <mergeCell ref="AR109:AS109"/>
    <mergeCell ref="AY109:AZ109"/>
    <mergeCell ref="BA109:BC109"/>
    <mergeCell ref="BD109:BE109"/>
    <mergeCell ref="BH109:BI109"/>
    <mergeCell ref="DZ108:EC108"/>
    <mergeCell ref="EV108:EW108"/>
    <mergeCell ref="EX108:EY108"/>
    <mergeCell ref="EZ108:FA108"/>
    <mergeCell ref="FB108:FC108"/>
    <mergeCell ref="FG108:FH108"/>
    <mergeCell ref="FI108:FJ108"/>
    <mergeCell ref="FK108:FL108"/>
    <mergeCell ref="FM108:FN108"/>
    <mergeCell ref="FR108:FS108"/>
    <mergeCell ref="FT108:FU108"/>
    <mergeCell ref="FV108:FW108"/>
    <mergeCell ref="FX108:FY108"/>
    <mergeCell ref="GC108:GD108"/>
    <mergeCell ref="GE108:GF108"/>
    <mergeCell ref="GG108:GH108"/>
    <mergeCell ref="GI108:GJ108"/>
    <mergeCell ref="FV107:FW107"/>
    <mergeCell ref="FX107:FY107"/>
    <mergeCell ref="GC107:GD107"/>
    <mergeCell ref="GE107:GF107"/>
    <mergeCell ref="GG107:GH107"/>
    <mergeCell ref="GI107:GJ107"/>
    <mergeCell ref="B108:C108"/>
    <mergeCell ref="D108:E108"/>
    <mergeCell ref="F108:G108"/>
    <mergeCell ref="H108:I108"/>
    <mergeCell ref="J108:K108"/>
    <mergeCell ref="L108:M108"/>
    <mergeCell ref="N108:O108"/>
    <mergeCell ref="P108:Q108"/>
    <mergeCell ref="V108:X108"/>
    <mergeCell ref="AB108:AF108"/>
    <mergeCell ref="AG108:AI108"/>
    <mergeCell ref="AO108:AP108"/>
    <mergeCell ref="AR108:AS108"/>
    <mergeCell ref="AY108:AZ108"/>
    <mergeCell ref="BA108:BC108"/>
    <mergeCell ref="BD108:BE108"/>
    <mergeCell ref="BH108:BI108"/>
    <mergeCell ref="BJ108:BL108"/>
    <mergeCell ref="BM108:BN108"/>
    <mergeCell ref="BO108:BP108"/>
    <mergeCell ref="BQ108:BT108"/>
    <mergeCell ref="BY108:BZ108"/>
    <mergeCell ref="CA108:CB108"/>
    <mergeCell ref="CE108:CG108"/>
    <mergeCell ref="CS108:CU108"/>
    <mergeCell ref="DN108:DQ108"/>
    <mergeCell ref="BQ107:BT107"/>
    <mergeCell ref="BY107:BZ107"/>
    <mergeCell ref="CA107:CB107"/>
    <mergeCell ref="CE107:CG107"/>
    <mergeCell ref="CS107:CU107"/>
    <mergeCell ref="DN107:DQ107"/>
    <mergeCell ref="DZ107:EC107"/>
    <mergeCell ref="EV107:EW107"/>
    <mergeCell ref="EX107:EY107"/>
    <mergeCell ref="EZ107:FA107"/>
    <mergeCell ref="FB107:FC107"/>
    <mergeCell ref="FG107:FH107"/>
    <mergeCell ref="FI107:FJ107"/>
    <mergeCell ref="FK107:FL107"/>
    <mergeCell ref="FM107:FN107"/>
    <mergeCell ref="FR107:FS107"/>
    <mergeCell ref="FT107:FU107"/>
    <mergeCell ref="FG106:FH106"/>
    <mergeCell ref="FI106:FJ106"/>
    <mergeCell ref="FK106:FL106"/>
    <mergeCell ref="FM106:FN106"/>
    <mergeCell ref="FR106:FS106"/>
    <mergeCell ref="FT106:FU106"/>
    <mergeCell ref="FV106:FW106"/>
    <mergeCell ref="FX106:FY106"/>
    <mergeCell ref="GC106:GD106"/>
    <mergeCell ref="GE106:GF106"/>
    <mergeCell ref="GG106:GH106"/>
    <mergeCell ref="GI106:GJ106"/>
    <mergeCell ref="B107:C107"/>
    <mergeCell ref="D107:E107"/>
    <mergeCell ref="F107:G107"/>
    <mergeCell ref="H107:I107"/>
    <mergeCell ref="J107:K107"/>
    <mergeCell ref="L107:M107"/>
    <mergeCell ref="N107:O107"/>
    <mergeCell ref="P107:Q107"/>
    <mergeCell ref="V107:X107"/>
    <mergeCell ref="AB107:AF107"/>
    <mergeCell ref="AG107:AI107"/>
    <mergeCell ref="AO107:AP107"/>
    <mergeCell ref="AR107:AS107"/>
    <mergeCell ref="AY107:AZ107"/>
    <mergeCell ref="BA107:BC107"/>
    <mergeCell ref="BD107:BE107"/>
    <mergeCell ref="BH107:BI107"/>
    <mergeCell ref="BJ107:BL107"/>
    <mergeCell ref="BM107:BN107"/>
    <mergeCell ref="BO107:BP107"/>
    <mergeCell ref="GI105:GJ105"/>
    <mergeCell ref="B106:C106"/>
    <mergeCell ref="D106:E106"/>
    <mergeCell ref="F106:G106"/>
    <mergeCell ref="H106:I106"/>
    <mergeCell ref="J106:K106"/>
    <mergeCell ref="L106:M106"/>
    <mergeCell ref="N106:O106"/>
    <mergeCell ref="P106:Q106"/>
    <mergeCell ref="V106:X106"/>
    <mergeCell ref="AB106:AF106"/>
    <mergeCell ref="AG106:AI106"/>
    <mergeCell ref="AO106:AP106"/>
    <mergeCell ref="AR106:AS106"/>
    <mergeCell ref="AY106:AZ106"/>
    <mergeCell ref="BA106:BC106"/>
    <mergeCell ref="BD106:BE106"/>
    <mergeCell ref="BH106:BI106"/>
    <mergeCell ref="BJ106:BL106"/>
    <mergeCell ref="BM106:BN106"/>
    <mergeCell ref="BO106:BP106"/>
    <mergeCell ref="BQ106:BT106"/>
    <mergeCell ref="BY106:BZ106"/>
    <mergeCell ref="CA106:CB106"/>
    <mergeCell ref="CE106:CG106"/>
    <mergeCell ref="CS106:CU106"/>
    <mergeCell ref="DN106:DQ106"/>
    <mergeCell ref="DZ106:EC106"/>
    <mergeCell ref="EV106:EW106"/>
    <mergeCell ref="EX106:EY106"/>
    <mergeCell ref="EZ106:FA106"/>
    <mergeCell ref="FB106:FC106"/>
    <mergeCell ref="DN105:DQ105"/>
    <mergeCell ref="DZ105:EC105"/>
    <mergeCell ref="EV105:EW105"/>
    <mergeCell ref="EX105:EY105"/>
    <mergeCell ref="EZ105:FA105"/>
    <mergeCell ref="FB105:FC105"/>
    <mergeCell ref="FG105:FH105"/>
    <mergeCell ref="FI105:FJ105"/>
    <mergeCell ref="FK105:FL105"/>
    <mergeCell ref="FM105:FN105"/>
    <mergeCell ref="FR105:FS105"/>
    <mergeCell ref="FT105:FU105"/>
    <mergeCell ref="FV105:FW105"/>
    <mergeCell ref="FX105:FY105"/>
    <mergeCell ref="GC105:GD105"/>
    <mergeCell ref="GE105:GF105"/>
    <mergeCell ref="GG105:GH105"/>
    <mergeCell ref="FT104:FU104"/>
    <mergeCell ref="FV104:FW104"/>
    <mergeCell ref="FX104:FY104"/>
    <mergeCell ref="GC104:GD104"/>
    <mergeCell ref="GE104:GF104"/>
    <mergeCell ref="GG104:GH104"/>
    <mergeCell ref="GI104:GJ104"/>
    <mergeCell ref="B105:C105"/>
    <mergeCell ref="D105:E105"/>
    <mergeCell ref="F105:G105"/>
    <mergeCell ref="H105:I105"/>
    <mergeCell ref="J105:K105"/>
    <mergeCell ref="L105:M105"/>
    <mergeCell ref="N105:O105"/>
    <mergeCell ref="P105:Q105"/>
    <mergeCell ref="V105:X105"/>
    <mergeCell ref="AB105:AF105"/>
    <mergeCell ref="AG105:AI105"/>
    <mergeCell ref="AO105:AP105"/>
    <mergeCell ref="AR105:AS105"/>
    <mergeCell ref="AY105:AZ105"/>
    <mergeCell ref="BA105:BC105"/>
    <mergeCell ref="BD105:BE105"/>
    <mergeCell ref="BH105:BI105"/>
    <mergeCell ref="BJ105:BL105"/>
    <mergeCell ref="BM105:BN105"/>
    <mergeCell ref="BO105:BP105"/>
    <mergeCell ref="BQ105:BT105"/>
    <mergeCell ref="BY105:BZ105"/>
    <mergeCell ref="CA105:CB105"/>
    <mergeCell ref="CE105:CG105"/>
    <mergeCell ref="CS105:CU105"/>
    <mergeCell ref="BO104:BP104"/>
    <mergeCell ref="BQ104:BT104"/>
    <mergeCell ref="BY104:BZ104"/>
    <mergeCell ref="CA104:CB104"/>
    <mergeCell ref="CE104:CG104"/>
    <mergeCell ref="CS104:CU104"/>
    <mergeCell ref="DN104:DQ104"/>
    <mergeCell ref="DZ104:EC104"/>
    <mergeCell ref="EV104:EW104"/>
    <mergeCell ref="EX104:EY104"/>
    <mergeCell ref="EZ104:FA104"/>
    <mergeCell ref="FB104:FC104"/>
    <mergeCell ref="FG104:FH104"/>
    <mergeCell ref="FI104:FJ104"/>
    <mergeCell ref="FK104:FL104"/>
    <mergeCell ref="FM104:FN104"/>
    <mergeCell ref="FR104:FS104"/>
    <mergeCell ref="FB103:FC103"/>
    <mergeCell ref="FG103:FH103"/>
    <mergeCell ref="FI103:FJ103"/>
    <mergeCell ref="FK103:FL103"/>
    <mergeCell ref="FM103:FN103"/>
    <mergeCell ref="FR103:FS103"/>
    <mergeCell ref="FT103:FU103"/>
    <mergeCell ref="FV103:FW103"/>
    <mergeCell ref="FX103:FY103"/>
    <mergeCell ref="GC103:GD103"/>
    <mergeCell ref="GE103:GF103"/>
    <mergeCell ref="GG103:GH103"/>
    <mergeCell ref="GI103:GJ103"/>
    <mergeCell ref="B104:C104"/>
    <mergeCell ref="D104:E104"/>
    <mergeCell ref="F104:G104"/>
    <mergeCell ref="H104:I104"/>
    <mergeCell ref="J104:K104"/>
    <mergeCell ref="L104:M104"/>
    <mergeCell ref="N104:O104"/>
    <mergeCell ref="P104:Q104"/>
    <mergeCell ref="V104:X104"/>
    <mergeCell ref="AB104:AF104"/>
    <mergeCell ref="AG104:AI104"/>
    <mergeCell ref="AO104:AP104"/>
    <mergeCell ref="AR104:AS104"/>
    <mergeCell ref="AY104:AZ104"/>
    <mergeCell ref="BA104:BC104"/>
    <mergeCell ref="BD104:BE104"/>
    <mergeCell ref="BH104:BI104"/>
    <mergeCell ref="BJ104:BL104"/>
    <mergeCell ref="BM104:BN104"/>
    <mergeCell ref="GG102:GH102"/>
    <mergeCell ref="GI102:GJ102"/>
    <mergeCell ref="B103:C103"/>
    <mergeCell ref="D103:E103"/>
    <mergeCell ref="F103:G103"/>
    <mergeCell ref="H103:I103"/>
    <mergeCell ref="J103:K103"/>
    <mergeCell ref="L103:M103"/>
    <mergeCell ref="N103:O103"/>
    <mergeCell ref="P103:Q103"/>
    <mergeCell ref="V103:X103"/>
    <mergeCell ref="AB103:AF103"/>
    <mergeCell ref="AG103:AI103"/>
    <mergeCell ref="AO103:AP103"/>
    <mergeCell ref="AR103:AS103"/>
    <mergeCell ref="AY103:AZ103"/>
    <mergeCell ref="BA103:BC103"/>
    <mergeCell ref="BD103:BE103"/>
    <mergeCell ref="BH103:BI103"/>
    <mergeCell ref="BJ103:BL103"/>
    <mergeCell ref="BM103:BN103"/>
    <mergeCell ref="BO103:BP103"/>
    <mergeCell ref="BQ103:BT103"/>
    <mergeCell ref="BY103:BZ103"/>
    <mergeCell ref="CA103:CB103"/>
    <mergeCell ref="CE103:CG103"/>
    <mergeCell ref="CS103:CU103"/>
    <mergeCell ref="DN103:DQ103"/>
    <mergeCell ref="DZ103:EC103"/>
    <mergeCell ref="EV103:EW103"/>
    <mergeCell ref="EX103:EY103"/>
    <mergeCell ref="EZ103:FA103"/>
    <mergeCell ref="CS102:CU102"/>
    <mergeCell ref="DN102:DQ102"/>
    <mergeCell ref="DZ102:EC102"/>
    <mergeCell ref="EV102:EW102"/>
    <mergeCell ref="EX102:EY102"/>
    <mergeCell ref="EZ102:FA102"/>
    <mergeCell ref="FB102:FC102"/>
    <mergeCell ref="FG102:FH102"/>
    <mergeCell ref="FI102:FJ102"/>
    <mergeCell ref="FK102:FL102"/>
    <mergeCell ref="FM102:FN102"/>
    <mergeCell ref="FR102:FS102"/>
    <mergeCell ref="FT102:FU102"/>
    <mergeCell ref="FV102:FW102"/>
    <mergeCell ref="FX102:FY102"/>
    <mergeCell ref="GC102:GD102"/>
    <mergeCell ref="GE102:GF102"/>
    <mergeCell ref="FR101:FS101"/>
    <mergeCell ref="FT101:FU101"/>
    <mergeCell ref="FV101:FW101"/>
    <mergeCell ref="FX101:FY101"/>
    <mergeCell ref="GC101:GD101"/>
    <mergeCell ref="GE101:GF101"/>
    <mergeCell ref="GG101:GH101"/>
    <mergeCell ref="GI101:GJ101"/>
    <mergeCell ref="B102:C102"/>
    <mergeCell ref="D102:E102"/>
    <mergeCell ref="F102:G102"/>
    <mergeCell ref="H102:I102"/>
    <mergeCell ref="J102:K102"/>
    <mergeCell ref="L102:M102"/>
    <mergeCell ref="N102:O102"/>
    <mergeCell ref="P102:Q102"/>
    <mergeCell ref="V102:X102"/>
    <mergeCell ref="AB102:AF102"/>
    <mergeCell ref="AG102:AI102"/>
    <mergeCell ref="AO102:AP102"/>
    <mergeCell ref="AR102:AS102"/>
    <mergeCell ref="AY102:AZ102"/>
    <mergeCell ref="BA102:BC102"/>
    <mergeCell ref="BD102:BE102"/>
    <mergeCell ref="BH102:BI102"/>
    <mergeCell ref="BJ102:BL102"/>
    <mergeCell ref="BM102:BN102"/>
    <mergeCell ref="BO102:BP102"/>
    <mergeCell ref="BQ102:BT102"/>
    <mergeCell ref="BY102:BZ102"/>
    <mergeCell ref="CA102:CB102"/>
    <mergeCell ref="CE102:CG102"/>
    <mergeCell ref="BM101:BN101"/>
    <mergeCell ref="BO101:BP101"/>
    <mergeCell ref="BQ101:BT101"/>
    <mergeCell ref="BY101:BZ101"/>
    <mergeCell ref="CA101:CB101"/>
    <mergeCell ref="CE101:CG101"/>
    <mergeCell ref="CS101:CU101"/>
    <mergeCell ref="DN101:DQ101"/>
    <mergeCell ref="DZ101:EC101"/>
    <mergeCell ref="EV101:EW101"/>
    <mergeCell ref="EX101:EY101"/>
    <mergeCell ref="EZ101:FA101"/>
    <mergeCell ref="FB101:FC101"/>
    <mergeCell ref="FG101:FH101"/>
    <mergeCell ref="FI101:FJ101"/>
    <mergeCell ref="FK101:FL101"/>
    <mergeCell ref="FM101:FN101"/>
    <mergeCell ref="EZ100:FA100"/>
    <mergeCell ref="FB100:FC100"/>
    <mergeCell ref="FG100:FH100"/>
    <mergeCell ref="FI100:FJ100"/>
    <mergeCell ref="FK100:FL100"/>
    <mergeCell ref="FM100:FN100"/>
    <mergeCell ref="FR100:FS100"/>
    <mergeCell ref="FT100:FU100"/>
    <mergeCell ref="FV100:FW100"/>
    <mergeCell ref="FX100:FY100"/>
    <mergeCell ref="GC100:GD100"/>
    <mergeCell ref="GE100:GF100"/>
    <mergeCell ref="GG100:GH100"/>
    <mergeCell ref="GI100:GJ100"/>
    <mergeCell ref="B101:C101"/>
    <mergeCell ref="D101:E101"/>
    <mergeCell ref="F101:G101"/>
    <mergeCell ref="H101:I101"/>
    <mergeCell ref="J101:K101"/>
    <mergeCell ref="L101:M101"/>
    <mergeCell ref="N101:O101"/>
    <mergeCell ref="P101:Q101"/>
    <mergeCell ref="V101:X101"/>
    <mergeCell ref="AB101:AF101"/>
    <mergeCell ref="AG101:AI101"/>
    <mergeCell ref="AO101:AP101"/>
    <mergeCell ref="AR101:AS101"/>
    <mergeCell ref="AY101:AZ101"/>
    <mergeCell ref="BA101:BC101"/>
    <mergeCell ref="BD101:BE101"/>
    <mergeCell ref="BH101:BI101"/>
    <mergeCell ref="BJ101:BL101"/>
    <mergeCell ref="GE99:GF99"/>
    <mergeCell ref="GG99:GH99"/>
    <mergeCell ref="GI99:GJ99"/>
    <mergeCell ref="B100:C100"/>
    <mergeCell ref="D100:E100"/>
    <mergeCell ref="F100:G100"/>
    <mergeCell ref="H100:I100"/>
    <mergeCell ref="J100:K100"/>
    <mergeCell ref="L100:M100"/>
    <mergeCell ref="N100:O100"/>
    <mergeCell ref="P100:Q100"/>
    <mergeCell ref="V100:X100"/>
    <mergeCell ref="AB100:AF100"/>
    <mergeCell ref="AG100:AI100"/>
    <mergeCell ref="AO100:AP100"/>
    <mergeCell ref="AR100:AS100"/>
    <mergeCell ref="AY100:AZ100"/>
    <mergeCell ref="BA100:BC100"/>
    <mergeCell ref="BD100:BE100"/>
    <mergeCell ref="BH100:BI100"/>
    <mergeCell ref="BJ100:BL100"/>
    <mergeCell ref="BM100:BN100"/>
    <mergeCell ref="BO100:BP100"/>
    <mergeCell ref="BQ100:BT100"/>
    <mergeCell ref="BY100:BZ100"/>
    <mergeCell ref="CA100:CB100"/>
    <mergeCell ref="CE100:CG100"/>
    <mergeCell ref="CS100:CU100"/>
    <mergeCell ref="DN100:DQ100"/>
    <mergeCell ref="DZ100:EC100"/>
    <mergeCell ref="EV100:EW100"/>
    <mergeCell ref="EX100:EY100"/>
    <mergeCell ref="CE99:CG99"/>
    <mergeCell ref="CS99:CU99"/>
    <mergeCell ref="DN99:DQ99"/>
    <mergeCell ref="DZ99:EC99"/>
    <mergeCell ref="EV99:EW99"/>
    <mergeCell ref="EX99:EY99"/>
    <mergeCell ref="EZ99:FA99"/>
    <mergeCell ref="FB99:FC99"/>
    <mergeCell ref="FG99:FH99"/>
    <mergeCell ref="FI99:FJ99"/>
    <mergeCell ref="FK99:FL99"/>
    <mergeCell ref="FM99:FN99"/>
    <mergeCell ref="FR99:FS99"/>
    <mergeCell ref="FT99:FU99"/>
    <mergeCell ref="FV99:FW99"/>
    <mergeCell ref="FX99:FY99"/>
    <mergeCell ref="GC99:GD99"/>
    <mergeCell ref="CH99:CI99"/>
    <mergeCell ref="CJ99:CK99"/>
    <mergeCell ref="FM98:FN98"/>
    <mergeCell ref="FR98:FS98"/>
    <mergeCell ref="FT98:FU98"/>
    <mergeCell ref="FV98:FW98"/>
    <mergeCell ref="FX98:FY98"/>
    <mergeCell ref="GC98:GD98"/>
    <mergeCell ref="GE98:GF98"/>
    <mergeCell ref="GG98:GH98"/>
    <mergeCell ref="GI98:GJ98"/>
    <mergeCell ref="B99:C99"/>
    <mergeCell ref="D99:E99"/>
    <mergeCell ref="F99:G99"/>
    <mergeCell ref="H99:I99"/>
    <mergeCell ref="J99:K99"/>
    <mergeCell ref="L99:M99"/>
    <mergeCell ref="N99:O99"/>
    <mergeCell ref="P99:Q99"/>
    <mergeCell ref="V99:X99"/>
    <mergeCell ref="AB99:AF99"/>
    <mergeCell ref="AG99:AI99"/>
    <mergeCell ref="AO99:AP99"/>
    <mergeCell ref="AR99:AS99"/>
    <mergeCell ref="AY99:AZ99"/>
    <mergeCell ref="BA99:BC99"/>
    <mergeCell ref="BD99:BE99"/>
    <mergeCell ref="BH99:BI99"/>
    <mergeCell ref="BJ99:BL99"/>
    <mergeCell ref="BM99:BN99"/>
    <mergeCell ref="BO99:BP99"/>
    <mergeCell ref="BQ99:BT99"/>
    <mergeCell ref="BY99:BZ99"/>
    <mergeCell ref="CA99:CB99"/>
    <mergeCell ref="BJ98:BL98"/>
    <mergeCell ref="BM98:BN98"/>
    <mergeCell ref="BO98:BP98"/>
    <mergeCell ref="BQ98:BT98"/>
    <mergeCell ref="BY98:BZ98"/>
    <mergeCell ref="CA98:CB98"/>
    <mergeCell ref="CE98:CG98"/>
    <mergeCell ref="CS98:CU98"/>
    <mergeCell ref="DN98:DQ98"/>
    <mergeCell ref="DZ98:EC98"/>
    <mergeCell ref="EV98:EW98"/>
    <mergeCell ref="EX98:EY98"/>
    <mergeCell ref="EZ98:FA98"/>
    <mergeCell ref="FB98:FC98"/>
    <mergeCell ref="FG98:FH98"/>
    <mergeCell ref="FI98:FJ98"/>
    <mergeCell ref="FK98:FL98"/>
    <mergeCell ref="CH98:CI98"/>
    <mergeCell ref="CJ98:CK98"/>
    <mergeCell ref="B98:C98"/>
    <mergeCell ref="D98:E98"/>
    <mergeCell ref="F98:G98"/>
    <mergeCell ref="H98:I98"/>
    <mergeCell ref="J98:K98"/>
    <mergeCell ref="L98:M98"/>
    <mergeCell ref="N98:O98"/>
    <mergeCell ref="P98:Q98"/>
    <mergeCell ref="V98:X98"/>
    <mergeCell ref="AB98:AF98"/>
    <mergeCell ref="AG98:AI98"/>
    <mergeCell ref="AO98:AP98"/>
    <mergeCell ref="AR98:AS98"/>
    <mergeCell ref="AY98:AZ98"/>
    <mergeCell ref="BA98:BC98"/>
    <mergeCell ref="BD98:BE98"/>
    <mergeCell ref="BH98:BI98"/>
    <mergeCell ref="DZ97:EC97"/>
    <mergeCell ref="EV97:EW97"/>
    <mergeCell ref="EX97:EY97"/>
    <mergeCell ref="EZ97:FA97"/>
    <mergeCell ref="FB97:FC97"/>
    <mergeCell ref="FG97:FH97"/>
    <mergeCell ref="FI97:FJ97"/>
    <mergeCell ref="FK97:FL97"/>
    <mergeCell ref="FM97:FN97"/>
    <mergeCell ref="FR97:FS97"/>
    <mergeCell ref="FT97:FU97"/>
    <mergeCell ref="FV97:FW97"/>
    <mergeCell ref="FX97:FY97"/>
    <mergeCell ref="GC97:GD97"/>
    <mergeCell ref="GE97:GF97"/>
    <mergeCell ref="GG97:GH97"/>
    <mergeCell ref="GI97:GJ97"/>
    <mergeCell ref="FV96:FW96"/>
    <mergeCell ref="FX96:FY96"/>
    <mergeCell ref="GC96:GD96"/>
    <mergeCell ref="GE96:GF96"/>
    <mergeCell ref="GG96:GH96"/>
    <mergeCell ref="GI96:GJ96"/>
    <mergeCell ref="B97:C97"/>
    <mergeCell ref="D97:E97"/>
    <mergeCell ref="F97:G97"/>
    <mergeCell ref="H97:I97"/>
    <mergeCell ref="J97:K97"/>
    <mergeCell ref="L97:M97"/>
    <mergeCell ref="N97:O97"/>
    <mergeCell ref="P97:Q97"/>
    <mergeCell ref="V97:X97"/>
    <mergeCell ref="AB97:AF97"/>
    <mergeCell ref="AG97:AI97"/>
    <mergeCell ref="AO97:AP97"/>
    <mergeCell ref="AR97:AS97"/>
    <mergeCell ref="AY97:AZ97"/>
    <mergeCell ref="BA97:BC97"/>
    <mergeCell ref="BD97:BE97"/>
    <mergeCell ref="BH97:BI97"/>
    <mergeCell ref="BJ97:BL97"/>
    <mergeCell ref="BM97:BN97"/>
    <mergeCell ref="BO97:BP97"/>
    <mergeCell ref="BQ97:BT97"/>
    <mergeCell ref="BY97:BZ97"/>
    <mergeCell ref="CA97:CB97"/>
    <mergeCell ref="CE97:CG97"/>
    <mergeCell ref="CS97:CU97"/>
    <mergeCell ref="DN97:DQ97"/>
    <mergeCell ref="BQ96:BT96"/>
    <mergeCell ref="BY96:BZ96"/>
    <mergeCell ref="CA96:CB96"/>
    <mergeCell ref="CE96:CG96"/>
    <mergeCell ref="CS96:CU96"/>
    <mergeCell ref="DN96:DQ96"/>
    <mergeCell ref="DZ96:EC96"/>
    <mergeCell ref="EV96:EW96"/>
    <mergeCell ref="EX96:EY96"/>
    <mergeCell ref="EZ96:FA96"/>
    <mergeCell ref="FB96:FC96"/>
    <mergeCell ref="FG96:FH96"/>
    <mergeCell ref="FI96:FJ96"/>
    <mergeCell ref="FK96:FL96"/>
    <mergeCell ref="FM96:FN96"/>
    <mergeCell ref="FR96:FS96"/>
    <mergeCell ref="FT96:FU96"/>
    <mergeCell ref="FG95:FH95"/>
    <mergeCell ref="FI95:FJ95"/>
    <mergeCell ref="FK95:FL95"/>
    <mergeCell ref="FM95:FN95"/>
    <mergeCell ref="FR95:FS95"/>
    <mergeCell ref="FT95:FU95"/>
    <mergeCell ref="FV95:FW95"/>
    <mergeCell ref="FX95:FY95"/>
    <mergeCell ref="GC95:GD95"/>
    <mergeCell ref="GE95:GF95"/>
    <mergeCell ref="GG95:GH95"/>
    <mergeCell ref="GI95:GJ95"/>
    <mergeCell ref="B96:C96"/>
    <mergeCell ref="D96:E96"/>
    <mergeCell ref="F96:G96"/>
    <mergeCell ref="H96:I96"/>
    <mergeCell ref="J96:K96"/>
    <mergeCell ref="L96:M96"/>
    <mergeCell ref="N96:O96"/>
    <mergeCell ref="P96:Q96"/>
    <mergeCell ref="V96:X96"/>
    <mergeCell ref="AB96:AF96"/>
    <mergeCell ref="AG96:AI96"/>
    <mergeCell ref="AO96:AP96"/>
    <mergeCell ref="AR96:AS96"/>
    <mergeCell ref="AY96:AZ96"/>
    <mergeCell ref="BA96:BC96"/>
    <mergeCell ref="BD96:BE96"/>
    <mergeCell ref="BH96:BI96"/>
    <mergeCell ref="BJ96:BL96"/>
    <mergeCell ref="BM96:BN96"/>
    <mergeCell ref="BO96:BP96"/>
    <mergeCell ref="GI94:GJ94"/>
    <mergeCell ref="B95:C95"/>
    <mergeCell ref="D95:E95"/>
    <mergeCell ref="F95:G95"/>
    <mergeCell ref="H95:I95"/>
    <mergeCell ref="J95:K95"/>
    <mergeCell ref="L95:M95"/>
    <mergeCell ref="N95:O95"/>
    <mergeCell ref="P95:Q95"/>
    <mergeCell ref="V95:X95"/>
    <mergeCell ref="AB95:AF95"/>
    <mergeCell ref="AG95:AI95"/>
    <mergeCell ref="AO95:AP95"/>
    <mergeCell ref="AR95:AS95"/>
    <mergeCell ref="AY95:AZ95"/>
    <mergeCell ref="BA95:BC95"/>
    <mergeCell ref="BD95:BE95"/>
    <mergeCell ref="BH95:BI95"/>
    <mergeCell ref="BJ95:BL95"/>
    <mergeCell ref="BM95:BN95"/>
    <mergeCell ref="BO95:BP95"/>
    <mergeCell ref="BQ95:BT95"/>
    <mergeCell ref="BY95:BZ95"/>
    <mergeCell ref="CA95:CB95"/>
    <mergeCell ref="CE95:CG95"/>
    <mergeCell ref="CS95:CU95"/>
    <mergeCell ref="DN95:DQ95"/>
    <mergeCell ref="DZ95:EC95"/>
    <mergeCell ref="EV95:EW95"/>
    <mergeCell ref="EX95:EY95"/>
    <mergeCell ref="EZ95:FA95"/>
    <mergeCell ref="FB95:FC95"/>
    <mergeCell ref="DN94:DQ94"/>
    <mergeCell ref="DZ94:EC94"/>
    <mergeCell ref="EV94:EW94"/>
    <mergeCell ref="EX94:EY94"/>
    <mergeCell ref="EZ94:FA94"/>
    <mergeCell ref="FB94:FC94"/>
    <mergeCell ref="FG94:FH94"/>
    <mergeCell ref="FI94:FJ94"/>
    <mergeCell ref="FK94:FL94"/>
    <mergeCell ref="FM94:FN94"/>
    <mergeCell ref="FR94:FS94"/>
    <mergeCell ref="FT94:FU94"/>
    <mergeCell ref="FV94:FW94"/>
    <mergeCell ref="FX94:FY94"/>
    <mergeCell ref="GC94:GD94"/>
    <mergeCell ref="GE94:GF94"/>
    <mergeCell ref="GG94:GH94"/>
    <mergeCell ref="FT93:FU93"/>
    <mergeCell ref="FV93:FW93"/>
    <mergeCell ref="FX93:FY93"/>
    <mergeCell ref="GC93:GD93"/>
    <mergeCell ref="GE93:GF93"/>
    <mergeCell ref="GG93:GH93"/>
    <mergeCell ref="GI93:GJ93"/>
    <mergeCell ref="B94:C94"/>
    <mergeCell ref="D94:E94"/>
    <mergeCell ref="F94:G94"/>
    <mergeCell ref="H94:I94"/>
    <mergeCell ref="J94:K94"/>
    <mergeCell ref="L94:M94"/>
    <mergeCell ref="N94:O94"/>
    <mergeCell ref="P94:Q94"/>
    <mergeCell ref="V94:X94"/>
    <mergeCell ref="AB94:AF94"/>
    <mergeCell ref="AG94:AI94"/>
    <mergeCell ref="AO94:AP94"/>
    <mergeCell ref="AR94:AS94"/>
    <mergeCell ref="AY94:AZ94"/>
    <mergeCell ref="BA94:BC94"/>
    <mergeCell ref="BD94:BE94"/>
    <mergeCell ref="BH94:BI94"/>
    <mergeCell ref="BJ94:BL94"/>
    <mergeCell ref="BM94:BN94"/>
    <mergeCell ref="BO94:BP94"/>
    <mergeCell ref="BQ94:BT94"/>
    <mergeCell ref="BY94:BZ94"/>
    <mergeCell ref="CA94:CB94"/>
    <mergeCell ref="CE94:CG94"/>
    <mergeCell ref="CS94:CU94"/>
    <mergeCell ref="BO93:BP93"/>
    <mergeCell ref="BQ93:BT93"/>
    <mergeCell ref="BY93:BZ93"/>
    <mergeCell ref="CA93:CB93"/>
    <mergeCell ref="CE93:CG93"/>
    <mergeCell ref="CS93:CU93"/>
    <mergeCell ref="DN93:DQ93"/>
    <mergeCell ref="DZ93:EC93"/>
    <mergeCell ref="EV93:EW93"/>
    <mergeCell ref="EX93:EY93"/>
    <mergeCell ref="EZ93:FA93"/>
    <mergeCell ref="FB93:FC93"/>
    <mergeCell ref="FG93:FH93"/>
    <mergeCell ref="FI93:FJ93"/>
    <mergeCell ref="FK93:FL93"/>
    <mergeCell ref="FM93:FN93"/>
    <mergeCell ref="FR93:FS93"/>
    <mergeCell ref="FB92:FC92"/>
    <mergeCell ref="FG92:FH92"/>
    <mergeCell ref="FI92:FJ92"/>
    <mergeCell ref="FK92:FL92"/>
    <mergeCell ref="FM92:FN92"/>
    <mergeCell ref="FR92:FS92"/>
    <mergeCell ref="FT92:FU92"/>
    <mergeCell ref="FV92:FW92"/>
    <mergeCell ref="FX92:FY92"/>
    <mergeCell ref="GC92:GD92"/>
    <mergeCell ref="GE92:GF92"/>
    <mergeCell ref="GG92:GH92"/>
    <mergeCell ref="GI92:GJ92"/>
    <mergeCell ref="B93:C93"/>
    <mergeCell ref="D93:E93"/>
    <mergeCell ref="F93:G93"/>
    <mergeCell ref="H93:I93"/>
    <mergeCell ref="J93:K93"/>
    <mergeCell ref="L93:M93"/>
    <mergeCell ref="N93:O93"/>
    <mergeCell ref="P93:Q93"/>
    <mergeCell ref="V93:X93"/>
    <mergeCell ref="AB93:AF93"/>
    <mergeCell ref="AG93:AI93"/>
    <mergeCell ref="AO93:AP93"/>
    <mergeCell ref="AR93:AS93"/>
    <mergeCell ref="AY93:AZ93"/>
    <mergeCell ref="BA93:BC93"/>
    <mergeCell ref="BD93:BE93"/>
    <mergeCell ref="BH93:BI93"/>
    <mergeCell ref="BJ93:BL93"/>
    <mergeCell ref="BM93:BN93"/>
    <mergeCell ref="GG91:GH91"/>
    <mergeCell ref="GI91:GJ91"/>
    <mergeCell ref="B92:C92"/>
    <mergeCell ref="D92:E92"/>
    <mergeCell ref="F92:G92"/>
    <mergeCell ref="H92:I92"/>
    <mergeCell ref="J92:K92"/>
    <mergeCell ref="L92:M92"/>
    <mergeCell ref="N92:O92"/>
    <mergeCell ref="P92:Q92"/>
    <mergeCell ref="V92:X92"/>
    <mergeCell ref="AB92:AF92"/>
    <mergeCell ref="AG92:AI92"/>
    <mergeCell ref="AO92:AP92"/>
    <mergeCell ref="AR92:AS92"/>
    <mergeCell ref="AY92:AZ92"/>
    <mergeCell ref="BA92:BC92"/>
    <mergeCell ref="BD92:BE92"/>
    <mergeCell ref="BH92:BI92"/>
    <mergeCell ref="BJ92:BL92"/>
    <mergeCell ref="BM92:BN92"/>
    <mergeCell ref="BO92:BP92"/>
    <mergeCell ref="BQ92:BT92"/>
    <mergeCell ref="BY92:BZ92"/>
    <mergeCell ref="CA92:CB92"/>
    <mergeCell ref="CE92:CG92"/>
    <mergeCell ref="CS92:CU92"/>
    <mergeCell ref="DN92:DQ92"/>
    <mergeCell ref="DZ92:EC92"/>
    <mergeCell ref="EV92:EW92"/>
    <mergeCell ref="EX92:EY92"/>
    <mergeCell ref="EZ92:FA92"/>
    <mergeCell ref="CS91:CU91"/>
    <mergeCell ref="DN91:DQ91"/>
    <mergeCell ref="DZ91:EC91"/>
    <mergeCell ref="EV91:EW91"/>
    <mergeCell ref="EX91:EY91"/>
    <mergeCell ref="EZ91:FA91"/>
    <mergeCell ref="FB91:FC91"/>
    <mergeCell ref="FG91:FH91"/>
    <mergeCell ref="FI91:FJ91"/>
    <mergeCell ref="FK91:FL91"/>
    <mergeCell ref="FM91:FN91"/>
    <mergeCell ref="FR91:FS91"/>
    <mergeCell ref="FT91:FU91"/>
    <mergeCell ref="FV91:FW91"/>
    <mergeCell ref="FX91:FY91"/>
    <mergeCell ref="GC91:GD91"/>
    <mergeCell ref="GE91:GF91"/>
    <mergeCell ref="FR90:FS90"/>
    <mergeCell ref="FT90:FU90"/>
    <mergeCell ref="FV90:FW90"/>
    <mergeCell ref="FX90:FY90"/>
    <mergeCell ref="GC90:GD90"/>
    <mergeCell ref="GE90:GF90"/>
    <mergeCell ref="GG90:GH90"/>
    <mergeCell ref="GI90:GJ90"/>
    <mergeCell ref="B91:C91"/>
    <mergeCell ref="D91:E91"/>
    <mergeCell ref="F91:G91"/>
    <mergeCell ref="H91:I91"/>
    <mergeCell ref="J91:K91"/>
    <mergeCell ref="L91:M91"/>
    <mergeCell ref="N91:O91"/>
    <mergeCell ref="P91:Q91"/>
    <mergeCell ref="V91:X91"/>
    <mergeCell ref="AB91:AF91"/>
    <mergeCell ref="AG91:AI91"/>
    <mergeCell ref="AO91:AP91"/>
    <mergeCell ref="AR91:AS91"/>
    <mergeCell ref="AY91:AZ91"/>
    <mergeCell ref="BA91:BC91"/>
    <mergeCell ref="BD91:BE91"/>
    <mergeCell ref="BH91:BI91"/>
    <mergeCell ref="BJ91:BL91"/>
    <mergeCell ref="BM91:BN91"/>
    <mergeCell ref="BO91:BP91"/>
    <mergeCell ref="BQ91:BT91"/>
    <mergeCell ref="BY91:BZ91"/>
    <mergeCell ref="CA91:CB91"/>
    <mergeCell ref="CE91:CG91"/>
    <mergeCell ref="BM90:BN90"/>
    <mergeCell ref="BO90:BP90"/>
    <mergeCell ref="BQ90:BT90"/>
    <mergeCell ref="BY90:BZ90"/>
    <mergeCell ref="CA90:CB90"/>
    <mergeCell ref="CE90:CG90"/>
    <mergeCell ref="CS90:CU90"/>
    <mergeCell ref="DN90:DQ90"/>
    <mergeCell ref="DZ90:EC90"/>
    <mergeCell ref="EV90:EW90"/>
    <mergeCell ref="EX90:EY90"/>
    <mergeCell ref="EZ90:FA90"/>
    <mergeCell ref="FB90:FC90"/>
    <mergeCell ref="FG90:FH90"/>
    <mergeCell ref="FI90:FJ90"/>
    <mergeCell ref="FK90:FL90"/>
    <mergeCell ref="FM90:FN90"/>
    <mergeCell ref="EZ89:FA89"/>
    <mergeCell ref="FB89:FC89"/>
    <mergeCell ref="FG89:FH89"/>
    <mergeCell ref="FI89:FJ89"/>
    <mergeCell ref="FK89:FL89"/>
    <mergeCell ref="FM89:FN89"/>
    <mergeCell ref="FR89:FS89"/>
    <mergeCell ref="FT89:FU89"/>
    <mergeCell ref="FV89:FW89"/>
    <mergeCell ref="FX89:FY89"/>
    <mergeCell ref="GC89:GD89"/>
    <mergeCell ref="GE89:GF89"/>
    <mergeCell ref="GG89:GH89"/>
    <mergeCell ref="GI89:GJ89"/>
    <mergeCell ref="B90:C90"/>
    <mergeCell ref="D90:E90"/>
    <mergeCell ref="F90:G90"/>
    <mergeCell ref="H90:I90"/>
    <mergeCell ref="J90:K90"/>
    <mergeCell ref="L90:M90"/>
    <mergeCell ref="N90:O90"/>
    <mergeCell ref="P90:Q90"/>
    <mergeCell ref="V90:X90"/>
    <mergeCell ref="AB90:AF90"/>
    <mergeCell ref="AG90:AI90"/>
    <mergeCell ref="AO90:AP90"/>
    <mergeCell ref="AR90:AS90"/>
    <mergeCell ref="AY90:AZ90"/>
    <mergeCell ref="BA90:BC90"/>
    <mergeCell ref="BD90:BE90"/>
    <mergeCell ref="BH90:BI90"/>
    <mergeCell ref="BJ90:BL90"/>
    <mergeCell ref="GE88:GF88"/>
    <mergeCell ref="GG88:GH88"/>
    <mergeCell ref="GI88:GJ88"/>
    <mergeCell ref="B89:C89"/>
    <mergeCell ref="D89:E89"/>
    <mergeCell ref="F89:G89"/>
    <mergeCell ref="H89:I89"/>
    <mergeCell ref="J89:K89"/>
    <mergeCell ref="L89:M89"/>
    <mergeCell ref="N89:O89"/>
    <mergeCell ref="P89:Q89"/>
    <mergeCell ref="V89:X89"/>
    <mergeCell ref="AB89:AF89"/>
    <mergeCell ref="AG89:AI89"/>
    <mergeCell ref="AO89:AP89"/>
    <mergeCell ref="AR89:AS89"/>
    <mergeCell ref="AY89:AZ89"/>
    <mergeCell ref="BA89:BC89"/>
    <mergeCell ref="BD89:BE89"/>
    <mergeCell ref="BH89:BI89"/>
    <mergeCell ref="BJ89:BL89"/>
    <mergeCell ref="BM89:BN89"/>
    <mergeCell ref="BO89:BP89"/>
    <mergeCell ref="BQ89:BT89"/>
    <mergeCell ref="BY89:BZ89"/>
    <mergeCell ref="CA89:CB89"/>
    <mergeCell ref="CE89:CG89"/>
    <mergeCell ref="CS89:CU89"/>
    <mergeCell ref="DN89:DQ89"/>
    <mergeCell ref="DZ89:EC89"/>
    <mergeCell ref="EV89:EW89"/>
    <mergeCell ref="EX89:EY89"/>
    <mergeCell ref="CE88:CG88"/>
    <mergeCell ref="CS88:CU88"/>
    <mergeCell ref="DN88:DQ88"/>
    <mergeCell ref="DZ88:EC88"/>
    <mergeCell ref="EV88:EW88"/>
    <mergeCell ref="EX88:EY88"/>
    <mergeCell ref="EZ88:FA88"/>
    <mergeCell ref="FB88:FC88"/>
    <mergeCell ref="FG88:FH88"/>
    <mergeCell ref="FI88:FJ88"/>
    <mergeCell ref="FK88:FL88"/>
    <mergeCell ref="FM88:FN88"/>
    <mergeCell ref="FR88:FS88"/>
    <mergeCell ref="FT88:FU88"/>
    <mergeCell ref="FV88:FW88"/>
    <mergeCell ref="FX88:FY88"/>
    <mergeCell ref="GC88:GD88"/>
    <mergeCell ref="CH88:CI88"/>
    <mergeCell ref="CJ88:CK88"/>
    <mergeCell ref="FM87:FN87"/>
    <mergeCell ref="FR87:FS87"/>
    <mergeCell ref="FT87:FU87"/>
    <mergeCell ref="FV87:FW87"/>
    <mergeCell ref="FX87:FY87"/>
    <mergeCell ref="GC87:GD87"/>
    <mergeCell ref="GE87:GF87"/>
    <mergeCell ref="GG87:GH87"/>
    <mergeCell ref="GI87:GJ87"/>
    <mergeCell ref="B88:C88"/>
    <mergeCell ref="D88:E88"/>
    <mergeCell ref="F88:G88"/>
    <mergeCell ref="H88:I88"/>
    <mergeCell ref="J88:K88"/>
    <mergeCell ref="L88:M88"/>
    <mergeCell ref="N88:O88"/>
    <mergeCell ref="P88:Q88"/>
    <mergeCell ref="V88:X88"/>
    <mergeCell ref="AB88:AF88"/>
    <mergeCell ref="AG88:AI88"/>
    <mergeCell ref="AO88:AP88"/>
    <mergeCell ref="AR88:AS88"/>
    <mergeCell ref="AY88:AZ88"/>
    <mergeCell ref="BA88:BC88"/>
    <mergeCell ref="BD88:BE88"/>
    <mergeCell ref="BH88:BI88"/>
    <mergeCell ref="BJ88:BL88"/>
    <mergeCell ref="BM88:BN88"/>
    <mergeCell ref="BO88:BP88"/>
    <mergeCell ref="BQ88:BT88"/>
    <mergeCell ref="BY88:BZ88"/>
    <mergeCell ref="CA88:CB88"/>
    <mergeCell ref="BJ87:BL87"/>
    <mergeCell ref="BM87:BN87"/>
    <mergeCell ref="BO87:BP87"/>
    <mergeCell ref="BQ87:BT87"/>
    <mergeCell ref="BY87:BZ87"/>
    <mergeCell ref="CA87:CB87"/>
    <mergeCell ref="CE87:CG87"/>
    <mergeCell ref="CS87:CU87"/>
    <mergeCell ref="DN87:DQ87"/>
    <mergeCell ref="DZ87:EC87"/>
    <mergeCell ref="EV87:EW87"/>
    <mergeCell ref="EX87:EY87"/>
    <mergeCell ref="EZ87:FA87"/>
    <mergeCell ref="FB87:FC87"/>
    <mergeCell ref="FG87:FH87"/>
    <mergeCell ref="FI87:FJ87"/>
    <mergeCell ref="FK87:FL87"/>
    <mergeCell ref="CH87:CI87"/>
    <mergeCell ref="CJ87:CK87"/>
    <mergeCell ref="B87:C87"/>
    <mergeCell ref="D87:E87"/>
    <mergeCell ref="F87:G87"/>
    <mergeCell ref="H87:I87"/>
    <mergeCell ref="J87:K87"/>
    <mergeCell ref="L87:M87"/>
    <mergeCell ref="N87:O87"/>
    <mergeCell ref="P87:Q87"/>
    <mergeCell ref="V87:X87"/>
    <mergeCell ref="AB87:AF87"/>
    <mergeCell ref="AG87:AI87"/>
    <mergeCell ref="AO87:AP87"/>
    <mergeCell ref="AR87:AS87"/>
    <mergeCell ref="AY87:AZ87"/>
    <mergeCell ref="BA87:BC87"/>
    <mergeCell ref="BD87:BE87"/>
    <mergeCell ref="BH87:BI87"/>
    <mergeCell ref="DZ86:EC86"/>
    <mergeCell ref="EV86:EW86"/>
    <mergeCell ref="EX86:EY86"/>
    <mergeCell ref="EZ86:FA86"/>
    <mergeCell ref="FB86:FC86"/>
    <mergeCell ref="FG86:FH86"/>
    <mergeCell ref="FI86:FJ86"/>
    <mergeCell ref="FK86:FL86"/>
    <mergeCell ref="FM86:FN86"/>
    <mergeCell ref="FR86:FS86"/>
    <mergeCell ref="FT86:FU86"/>
    <mergeCell ref="FV86:FW86"/>
    <mergeCell ref="FX86:FY86"/>
    <mergeCell ref="GC86:GD86"/>
    <mergeCell ref="GE86:GF86"/>
    <mergeCell ref="GG86:GH86"/>
    <mergeCell ref="GI86:GJ86"/>
    <mergeCell ref="FV85:FW85"/>
    <mergeCell ref="FX85:FY85"/>
    <mergeCell ref="GC85:GD85"/>
    <mergeCell ref="GE85:GF85"/>
    <mergeCell ref="GG85:GH85"/>
    <mergeCell ref="GI85:GJ85"/>
    <mergeCell ref="B86:C86"/>
    <mergeCell ref="D86:E86"/>
    <mergeCell ref="F86:G86"/>
    <mergeCell ref="H86:I86"/>
    <mergeCell ref="J86:K86"/>
    <mergeCell ref="L86:M86"/>
    <mergeCell ref="N86:O86"/>
    <mergeCell ref="P86:Q86"/>
    <mergeCell ref="V86:X86"/>
    <mergeCell ref="AB86:AF86"/>
    <mergeCell ref="AG86:AI86"/>
    <mergeCell ref="AO86:AP86"/>
    <mergeCell ref="AR86:AS86"/>
    <mergeCell ref="AY86:AZ86"/>
    <mergeCell ref="BA86:BC86"/>
    <mergeCell ref="BD86:BE86"/>
    <mergeCell ref="BH86:BI86"/>
    <mergeCell ref="BJ86:BL86"/>
    <mergeCell ref="BM86:BN86"/>
    <mergeCell ref="BO86:BP86"/>
    <mergeCell ref="BQ86:BT86"/>
    <mergeCell ref="BY86:BZ86"/>
    <mergeCell ref="CA86:CB86"/>
    <mergeCell ref="CE86:CG86"/>
    <mergeCell ref="CS86:CU86"/>
    <mergeCell ref="DN86:DQ86"/>
    <mergeCell ref="BQ85:BT85"/>
    <mergeCell ref="BY85:BZ85"/>
    <mergeCell ref="CA85:CB85"/>
    <mergeCell ref="CE85:CG85"/>
    <mergeCell ref="CS85:CU85"/>
    <mergeCell ref="DN85:DQ85"/>
    <mergeCell ref="DZ85:EC85"/>
    <mergeCell ref="EV85:EW85"/>
    <mergeCell ref="EX85:EY85"/>
    <mergeCell ref="EZ85:FA85"/>
    <mergeCell ref="FB85:FC85"/>
    <mergeCell ref="FG85:FH85"/>
    <mergeCell ref="FI85:FJ85"/>
    <mergeCell ref="FK85:FL85"/>
    <mergeCell ref="FM85:FN85"/>
    <mergeCell ref="FR85:FS85"/>
    <mergeCell ref="FT85:FU85"/>
    <mergeCell ref="FG84:FH84"/>
    <mergeCell ref="FI84:FJ84"/>
    <mergeCell ref="FK84:FL84"/>
    <mergeCell ref="FM84:FN84"/>
    <mergeCell ref="FR84:FS84"/>
    <mergeCell ref="FT84:FU84"/>
    <mergeCell ref="FV84:FW84"/>
    <mergeCell ref="FX84:FY84"/>
    <mergeCell ref="GC84:GD84"/>
    <mergeCell ref="GE84:GF84"/>
    <mergeCell ref="GG84:GH84"/>
    <mergeCell ref="GI84:GJ84"/>
    <mergeCell ref="B85:C85"/>
    <mergeCell ref="D85:E85"/>
    <mergeCell ref="F85:G85"/>
    <mergeCell ref="H85:I85"/>
    <mergeCell ref="J85:K85"/>
    <mergeCell ref="L85:M85"/>
    <mergeCell ref="N85:O85"/>
    <mergeCell ref="P85:Q85"/>
    <mergeCell ref="V85:X85"/>
    <mergeCell ref="AB85:AF85"/>
    <mergeCell ref="AG85:AI85"/>
    <mergeCell ref="AO85:AP85"/>
    <mergeCell ref="AR85:AS85"/>
    <mergeCell ref="AY85:AZ85"/>
    <mergeCell ref="BA85:BC85"/>
    <mergeCell ref="BD85:BE85"/>
    <mergeCell ref="BH85:BI85"/>
    <mergeCell ref="BJ85:BL85"/>
    <mergeCell ref="BM85:BN85"/>
    <mergeCell ref="BO85:BP85"/>
    <mergeCell ref="GI83:GJ83"/>
    <mergeCell ref="B84:C84"/>
    <mergeCell ref="D84:E84"/>
    <mergeCell ref="F84:G84"/>
    <mergeCell ref="H84:I84"/>
    <mergeCell ref="J84:K84"/>
    <mergeCell ref="L84:M84"/>
    <mergeCell ref="N84:O84"/>
    <mergeCell ref="P84:Q84"/>
    <mergeCell ref="V84:X84"/>
    <mergeCell ref="AB84:AF84"/>
    <mergeCell ref="AG84:AI84"/>
    <mergeCell ref="AO84:AP84"/>
    <mergeCell ref="AR84:AS84"/>
    <mergeCell ref="AY84:AZ84"/>
    <mergeCell ref="BA84:BC84"/>
    <mergeCell ref="BD84:BE84"/>
    <mergeCell ref="BH84:BI84"/>
    <mergeCell ref="BJ84:BL84"/>
    <mergeCell ref="BM84:BN84"/>
    <mergeCell ref="BO84:BP84"/>
    <mergeCell ref="BQ84:BT84"/>
    <mergeCell ref="BY84:BZ84"/>
    <mergeCell ref="CA84:CB84"/>
    <mergeCell ref="CE84:CG84"/>
    <mergeCell ref="CS84:CU84"/>
    <mergeCell ref="DN84:DQ84"/>
    <mergeCell ref="DZ84:EC84"/>
    <mergeCell ref="EV84:EW84"/>
    <mergeCell ref="EX84:EY84"/>
    <mergeCell ref="EZ84:FA84"/>
    <mergeCell ref="FB84:FC84"/>
    <mergeCell ref="DN83:DQ83"/>
    <mergeCell ref="DZ83:EC83"/>
    <mergeCell ref="EV83:EW83"/>
    <mergeCell ref="EX83:EY83"/>
    <mergeCell ref="EZ83:FA83"/>
    <mergeCell ref="FB83:FC83"/>
    <mergeCell ref="FG83:FH83"/>
    <mergeCell ref="FI83:FJ83"/>
    <mergeCell ref="FK83:FL83"/>
    <mergeCell ref="FM83:FN83"/>
    <mergeCell ref="FR83:FS83"/>
    <mergeCell ref="FT83:FU83"/>
    <mergeCell ref="FV83:FW83"/>
    <mergeCell ref="FX83:FY83"/>
    <mergeCell ref="GC83:GD83"/>
    <mergeCell ref="GE83:GF83"/>
    <mergeCell ref="GG83:GH83"/>
    <mergeCell ref="FT82:FU82"/>
    <mergeCell ref="FV82:FW82"/>
    <mergeCell ref="FX82:FY82"/>
    <mergeCell ref="GC82:GD82"/>
    <mergeCell ref="GE82:GF82"/>
    <mergeCell ref="GG82:GH82"/>
    <mergeCell ref="GI82:GJ82"/>
    <mergeCell ref="B83:C83"/>
    <mergeCell ref="D83:E83"/>
    <mergeCell ref="F83:G83"/>
    <mergeCell ref="H83:I83"/>
    <mergeCell ref="J83:K83"/>
    <mergeCell ref="L83:M83"/>
    <mergeCell ref="N83:O83"/>
    <mergeCell ref="P83:Q83"/>
    <mergeCell ref="V83:X83"/>
    <mergeCell ref="AB83:AF83"/>
    <mergeCell ref="AG83:AI83"/>
    <mergeCell ref="AO83:AP83"/>
    <mergeCell ref="AR83:AS83"/>
    <mergeCell ref="AY83:AZ83"/>
    <mergeCell ref="BA83:BC83"/>
    <mergeCell ref="BD83:BE83"/>
    <mergeCell ref="BH83:BI83"/>
    <mergeCell ref="BJ83:BL83"/>
    <mergeCell ref="BM83:BN83"/>
    <mergeCell ref="BO83:BP83"/>
    <mergeCell ref="BQ83:BT83"/>
    <mergeCell ref="BY83:BZ83"/>
    <mergeCell ref="CA83:CB83"/>
    <mergeCell ref="CE83:CG83"/>
    <mergeCell ref="CS83:CU83"/>
    <mergeCell ref="BO82:BP82"/>
    <mergeCell ref="BQ82:BT82"/>
    <mergeCell ref="BY82:BZ82"/>
    <mergeCell ref="CA82:CB82"/>
    <mergeCell ref="CE82:CG82"/>
    <mergeCell ref="CS82:CU82"/>
    <mergeCell ref="DN82:DQ82"/>
    <mergeCell ref="DZ82:EC82"/>
    <mergeCell ref="EV82:EW82"/>
    <mergeCell ref="EX82:EY82"/>
    <mergeCell ref="EZ82:FA82"/>
    <mergeCell ref="FB82:FC82"/>
    <mergeCell ref="FG82:FH82"/>
    <mergeCell ref="FI82:FJ82"/>
    <mergeCell ref="FK82:FL82"/>
    <mergeCell ref="FM82:FN82"/>
    <mergeCell ref="FR82:FS82"/>
    <mergeCell ref="FB81:FC81"/>
    <mergeCell ref="FG81:FH81"/>
    <mergeCell ref="FI81:FJ81"/>
    <mergeCell ref="FK81:FL81"/>
    <mergeCell ref="FM81:FN81"/>
    <mergeCell ref="FR81:FS81"/>
    <mergeCell ref="FT81:FU81"/>
    <mergeCell ref="FV81:FW81"/>
    <mergeCell ref="FX81:FY81"/>
    <mergeCell ref="GC81:GD81"/>
    <mergeCell ref="GE81:GF81"/>
    <mergeCell ref="GG81:GH81"/>
    <mergeCell ref="GI81:GJ81"/>
    <mergeCell ref="B82:C82"/>
    <mergeCell ref="D82:E82"/>
    <mergeCell ref="F82:G82"/>
    <mergeCell ref="H82:I82"/>
    <mergeCell ref="J82:K82"/>
    <mergeCell ref="L82:M82"/>
    <mergeCell ref="N82:O82"/>
    <mergeCell ref="P82:Q82"/>
    <mergeCell ref="V82:X82"/>
    <mergeCell ref="AB82:AF82"/>
    <mergeCell ref="AG82:AI82"/>
    <mergeCell ref="AO82:AP82"/>
    <mergeCell ref="AR82:AS82"/>
    <mergeCell ref="AY82:AZ82"/>
    <mergeCell ref="BA82:BC82"/>
    <mergeCell ref="BD82:BE82"/>
    <mergeCell ref="BH82:BI82"/>
    <mergeCell ref="BJ82:BL82"/>
    <mergeCell ref="BM82:BN82"/>
    <mergeCell ref="GG80:GH80"/>
    <mergeCell ref="GI80:GJ80"/>
    <mergeCell ref="B81:C81"/>
    <mergeCell ref="D81:E81"/>
    <mergeCell ref="F81:G81"/>
    <mergeCell ref="H81:I81"/>
    <mergeCell ref="J81:K81"/>
    <mergeCell ref="L81:M81"/>
    <mergeCell ref="N81:O81"/>
    <mergeCell ref="P81:Q81"/>
    <mergeCell ref="V81:X81"/>
    <mergeCell ref="AB81:AF81"/>
    <mergeCell ref="AG81:AI81"/>
    <mergeCell ref="AO81:AP81"/>
    <mergeCell ref="AR81:AS81"/>
    <mergeCell ref="AY81:AZ81"/>
    <mergeCell ref="BA81:BC81"/>
    <mergeCell ref="BD81:BE81"/>
    <mergeCell ref="BH81:BI81"/>
    <mergeCell ref="BJ81:BL81"/>
    <mergeCell ref="BM81:BN81"/>
    <mergeCell ref="BO81:BP81"/>
    <mergeCell ref="BQ81:BT81"/>
    <mergeCell ref="BY81:BZ81"/>
    <mergeCell ref="CA81:CB81"/>
    <mergeCell ref="CE81:CG81"/>
    <mergeCell ref="CS81:CU81"/>
    <mergeCell ref="DN81:DQ81"/>
    <mergeCell ref="DZ81:EC81"/>
    <mergeCell ref="EV81:EW81"/>
    <mergeCell ref="EX81:EY81"/>
    <mergeCell ref="EZ81:FA81"/>
    <mergeCell ref="CS80:CU80"/>
    <mergeCell ref="DN80:DQ80"/>
    <mergeCell ref="DZ80:EC80"/>
    <mergeCell ref="EV80:EW80"/>
    <mergeCell ref="EX80:EY80"/>
    <mergeCell ref="EZ80:FA80"/>
    <mergeCell ref="FB80:FC80"/>
    <mergeCell ref="FG80:FH80"/>
    <mergeCell ref="FI80:FJ80"/>
    <mergeCell ref="FK80:FL80"/>
    <mergeCell ref="FM80:FN80"/>
    <mergeCell ref="FR80:FS80"/>
    <mergeCell ref="FT80:FU80"/>
    <mergeCell ref="FV80:FW80"/>
    <mergeCell ref="FX80:FY80"/>
    <mergeCell ref="GC80:GD80"/>
    <mergeCell ref="GE80:GF80"/>
    <mergeCell ref="FR79:FS79"/>
    <mergeCell ref="FT79:FU79"/>
    <mergeCell ref="FV79:FW79"/>
    <mergeCell ref="FX79:FY79"/>
    <mergeCell ref="GC79:GD79"/>
    <mergeCell ref="GE79:GF79"/>
    <mergeCell ref="GG79:GH79"/>
    <mergeCell ref="GI79:GJ79"/>
    <mergeCell ref="B80:C80"/>
    <mergeCell ref="D80:E80"/>
    <mergeCell ref="F80:G80"/>
    <mergeCell ref="H80:I80"/>
    <mergeCell ref="J80:K80"/>
    <mergeCell ref="L80:M80"/>
    <mergeCell ref="N80:O80"/>
    <mergeCell ref="P80:Q80"/>
    <mergeCell ref="V80:X80"/>
    <mergeCell ref="AB80:AF80"/>
    <mergeCell ref="AG80:AI80"/>
    <mergeCell ref="AO80:AP80"/>
    <mergeCell ref="AR80:AS80"/>
    <mergeCell ref="AY80:AZ80"/>
    <mergeCell ref="BA80:BC80"/>
    <mergeCell ref="BD80:BE80"/>
    <mergeCell ref="BH80:BI80"/>
    <mergeCell ref="BJ80:BL80"/>
    <mergeCell ref="BM80:BN80"/>
    <mergeCell ref="BO80:BP80"/>
    <mergeCell ref="BQ80:BT80"/>
    <mergeCell ref="BY80:BZ80"/>
    <mergeCell ref="CA80:CB80"/>
    <mergeCell ref="CE80:CG80"/>
    <mergeCell ref="BM79:BN79"/>
    <mergeCell ref="BO79:BP79"/>
    <mergeCell ref="BQ79:BT79"/>
    <mergeCell ref="BY79:BZ79"/>
    <mergeCell ref="CA79:CB79"/>
    <mergeCell ref="CE79:CG79"/>
    <mergeCell ref="CS79:CU79"/>
    <mergeCell ref="DN79:DQ79"/>
    <mergeCell ref="DZ79:EC79"/>
    <mergeCell ref="EV79:EW79"/>
    <mergeCell ref="EX79:EY79"/>
    <mergeCell ref="EZ79:FA79"/>
    <mergeCell ref="FB79:FC79"/>
    <mergeCell ref="FG79:FH79"/>
    <mergeCell ref="FI79:FJ79"/>
    <mergeCell ref="FK79:FL79"/>
    <mergeCell ref="FM79:FN79"/>
    <mergeCell ref="EZ78:FA78"/>
    <mergeCell ref="FB78:FC78"/>
    <mergeCell ref="FG78:FH78"/>
    <mergeCell ref="FI78:FJ78"/>
    <mergeCell ref="FK78:FL78"/>
    <mergeCell ref="FM78:FN78"/>
    <mergeCell ref="FR78:FS78"/>
    <mergeCell ref="FT78:FU78"/>
    <mergeCell ref="FV78:FW78"/>
    <mergeCell ref="FX78:FY78"/>
    <mergeCell ref="GC78:GD78"/>
    <mergeCell ref="GE78:GF78"/>
    <mergeCell ref="GG78:GH78"/>
    <mergeCell ref="GI78:GJ78"/>
    <mergeCell ref="B79:C79"/>
    <mergeCell ref="D79:E79"/>
    <mergeCell ref="F79:G79"/>
    <mergeCell ref="H79:I79"/>
    <mergeCell ref="J79:K79"/>
    <mergeCell ref="L79:M79"/>
    <mergeCell ref="N79:O79"/>
    <mergeCell ref="P79:Q79"/>
    <mergeCell ref="V79:X79"/>
    <mergeCell ref="AB79:AF79"/>
    <mergeCell ref="AG79:AI79"/>
    <mergeCell ref="AO79:AP79"/>
    <mergeCell ref="AR79:AS79"/>
    <mergeCell ref="AY79:AZ79"/>
    <mergeCell ref="BA79:BC79"/>
    <mergeCell ref="BD79:BE79"/>
    <mergeCell ref="BH79:BI79"/>
    <mergeCell ref="BJ79:BL79"/>
    <mergeCell ref="GE77:GF77"/>
    <mergeCell ref="GG77:GH77"/>
    <mergeCell ref="GI77:GJ77"/>
    <mergeCell ref="B78:C78"/>
    <mergeCell ref="D78:E78"/>
    <mergeCell ref="F78:G78"/>
    <mergeCell ref="H78:I78"/>
    <mergeCell ref="J78:K78"/>
    <mergeCell ref="L78:M78"/>
    <mergeCell ref="N78:O78"/>
    <mergeCell ref="P78:Q78"/>
    <mergeCell ref="V78:X78"/>
    <mergeCell ref="AB78:AF78"/>
    <mergeCell ref="AG78:AI78"/>
    <mergeCell ref="AO78:AP78"/>
    <mergeCell ref="AR78:AS78"/>
    <mergeCell ref="AY78:AZ78"/>
    <mergeCell ref="BA78:BC78"/>
    <mergeCell ref="BD78:BE78"/>
    <mergeCell ref="BH78:BI78"/>
    <mergeCell ref="BJ78:BL78"/>
    <mergeCell ref="BM78:BN78"/>
    <mergeCell ref="BO78:BP78"/>
    <mergeCell ref="BQ78:BT78"/>
    <mergeCell ref="BY78:BZ78"/>
    <mergeCell ref="CA78:CB78"/>
    <mergeCell ref="CE78:CG78"/>
    <mergeCell ref="CS78:CU78"/>
    <mergeCell ref="DN78:DQ78"/>
    <mergeCell ref="DZ78:EC78"/>
    <mergeCell ref="EV78:EW78"/>
    <mergeCell ref="EX78:EY78"/>
    <mergeCell ref="CE77:CG77"/>
    <mergeCell ref="CS77:CU77"/>
    <mergeCell ref="DN77:DQ77"/>
    <mergeCell ref="DZ77:EC77"/>
    <mergeCell ref="EV77:EW77"/>
    <mergeCell ref="EX77:EY77"/>
    <mergeCell ref="EZ77:FA77"/>
    <mergeCell ref="FB77:FC77"/>
    <mergeCell ref="FG77:FH77"/>
    <mergeCell ref="FI77:FJ77"/>
    <mergeCell ref="FK77:FL77"/>
    <mergeCell ref="FM77:FN77"/>
    <mergeCell ref="FR77:FS77"/>
    <mergeCell ref="FT77:FU77"/>
    <mergeCell ref="FV77:FW77"/>
    <mergeCell ref="FX77:FY77"/>
    <mergeCell ref="GC77:GD77"/>
    <mergeCell ref="CH77:CI77"/>
    <mergeCell ref="CJ77:CK77"/>
    <mergeCell ref="FM76:FN76"/>
    <mergeCell ref="FR76:FS76"/>
    <mergeCell ref="FT76:FU76"/>
    <mergeCell ref="FV76:FW76"/>
    <mergeCell ref="FX76:FY76"/>
    <mergeCell ref="GC76:GD76"/>
    <mergeCell ref="GE76:GF76"/>
    <mergeCell ref="GG76:GH76"/>
    <mergeCell ref="GI76:GJ76"/>
    <mergeCell ref="B77:C77"/>
    <mergeCell ref="D77:E77"/>
    <mergeCell ref="F77:G77"/>
    <mergeCell ref="H77:I77"/>
    <mergeCell ref="J77:K77"/>
    <mergeCell ref="L77:M77"/>
    <mergeCell ref="N77:O77"/>
    <mergeCell ref="P77:Q77"/>
    <mergeCell ref="V77:X77"/>
    <mergeCell ref="AB77:AF77"/>
    <mergeCell ref="AG77:AI77"/>
    <mergeCell ref="AO77:AP77"/>
    <mergeCell ref="AR77:AS77"/>
    <mergeCell ref="AY77:AZ77"/>
    <mergeCell ref="BA77:BC77"/>
    <mergeCell ref="BD77:BE77"/>
    <mergeCell ref="BH77:BI77"/>
    <mergeCell ref="BJ77:BL77"/>
    <mergeCell ref="BM77:BN77"/>
    <mergeCell ref="BO77:BP77"/>
    <mergeCell ref="BQ77:BT77"/>
    <mergeCell ref="BY77:BZ77"/>
    <mergeCell ref="CA77:CB77"/>
    <mergeCell ref="BJ76:BL76"/>
    <mergeCell ref="BM76:BN76"/>
    <mergeCell ref="BO76:BP76"/>
    <mergeCell ref="BQ76:BT76"/>
    <mergeCell ref="BY76:BZ76"/>
    <mergeCell ref="CA76:CB76"/>
    <mergeCell ref="CE76:CG76"/>
    <mergeCell ref="CS76:CU76"/>
    <mergeCell ref="DN76:DQ76"/>
    <mergeCell ref="DZ76:EC76"/>
    <mergeCell ref="EV76:EW76"/>
    <mergeCell ref="EX76:EY76"/>
    <mergeCell ref="EZ76:FA76"/>
    <mergeCell ref="FB76:FC76"/>
    <mergeCell ref="FG76:FH76"/>
    <mergeCell ref="FI76:FJ76"/>
    <mergeCell ref="FK76:FL76"/>
    <mergeCell ref="CH76:CI76"/>
    <mergeCell ref="CJ76:CK76"/>
    <mergeCell ref="B76:C76"/>
    <mergeCell ref="D76:E76"/>
    <mergeCell ref="F76:G76"/>
    <mergeCell ref="H76:I76"/>
    <mergeCell ref="J76:K76"/>
    <mergeCell ref="L76:M76"/>
    <mergeCell ref="N76:O76"/>
    <mergeCell ref="P76:Q76"/>
    <mergeCell ref="V76:X76"/>
    <mergeCell ref="AB76:AF76"/>
    <mergeCell ref="AG76:AI76"/>
    <mergeCell ref="AO76:AP76"/>
    <mergeCell ref="AR76:AS76"/>
    <mergeCell ref="AY76:AZ76"/>
    <mergeCell ref="BA76:BC76"/>
    <mergeCell ref="BD76:BE76"/>
    <mergeCell ref="BH76:BI76"/>
    <mergeCell ref="DZ75:EC75"/>
    <mergeCell ref="EV75:EW75"/>
    <mergeCell ref="EX75:EY75"/>
    <mergeCell ref="EZ75:FA75"/>
    <mergeCell ref="FB75:FC75"/>
    <mergeCell ref="FG75:FH75"/>
    <mergeCell ref="FI75:FJ75"/>
    <mergeCell ref="FK75:FL75"/>
    <mergeCell ref="FM75:FN75"/>
    <mergeCell ref="FR75:FS75"/>
    <mergeCell ref="FT75:FU75"/>
    <mergeCell ref="FV75:FW75"/>
    <mergeCell ref="FX75:FY75"/>
    <mergeCell ref="GC75:GD75"/>
    <mergeCell ref="GE75:GF75"/>
    <mergeCell ref="GG75:GH75"/>
    <mergeCell ref="GI75:GJ75"/>
    <mergeCell ref="FV74:FW74"/>
    <mergeCell ref="FX74:FY74"/>
    <mergeCell ref="GC74:GD74"/>
    <mergeCell ref="GE74:GF74"/>
    <mergeCell ref="GG74:GH74"/>
    <mergeCell ref="GI74:GJ74"/>
    <mergeCell ref="B75:C75"/>
    <mergeCell ref="D75:E75"/>
    <mergeCell ref="F75:G75"/>
    <mergeCell ref="H75:I75"/>
    <mergeCell ref="J75:K75"/>
    <mergeCell ref="L75:M75"/>
    <mergeCell ref="N75:O75"/>
    <mergeCell ref="P75:Q75"/>
    <mergeCell ref="V75:X75"/>
    <mergeCell ref="AB75:AF75"/>
    <mergeCell ref="AG75:AI75"/>
    <mergeCell ref="AO75:AP75"/>
    <mergeCell ref="AR75:AS75"/>
    <mergeCell ref="AY75:AZ75"/>
    <mergeCell ref="BA75:BC75"/>
    <mergeCell ref="BD75:BE75"/>
    <mergeCell ref="BH75:BI75"/>
    <mergeCell ref="BJ75:BL75"/>
    <mergeCell ref="BM75:BN75"/>
    <mergeCell ref="BO75:BP75"/>
    <mergeCell ref="BQ75:BT75"/>
    <mergeCell ref="BY75:BZ75"/>
    <mergeCell ref="CA75:CB75"/>
    <mergeCell ref="CE75:CG75"/>
    <mergeCell ref="CS75:CU75"/>
    <mergeCell ref="DN75:DQ75"/>
    <mergeCell ref="BQ74:BT74"/>
    <mergeCell ref="BY74:BZ74"/>
    <mergeCell ref="CA74:CB74"/>
    <mergeCell ref="CE74:CG74"/>
    <mergeCell ref="CS74:CU74"/>
    <mergeCell ref="DN74:DQ74"/>
    <mergeCell ref="DZ74:EC74"/>
    <mergeCell ref="EV74:EW74"/>
    <mergeCell ref="EX74:EY74"/>
    <mergeCell ref="EZ74:FA74"/>
    <mergeCell ref="FB74:FC74"/>
    <mergeCell ref="FG74:FH74"/>
    <mergeCell ref="FI74:FJ74"/>
    <mergeCell ref="FK74:FL74"/>
    <mergeCell ref="FM74:FN74"/>
    <mergeCell ref="FR74:FS74"/>
    <mergeCell ref="FT74:FU74"/>
    <mergeCell ref="FG73:FH73"/>
    <mergeCell ref="FI73:FJ73"/>
    <mergeCell ref="FK73:FL73"/>
    <mergeCell ref="FM73:FN73"/>
    <mergeCell ref="FR73:FS73"/>
    <mergeCell ref="FT73:FU73"/>
    <mergeCell ref="FV73:FW73"/>
    <mergeCell ref="FX73:FY73"/>
    <mergeCell ref="GC73:GD73"/>
    <mergeCell ref="GE73:GF73"/>
    <mergeCell ref="GG73:GH73"/>
    <mergeCell ref="GI73:GJ73"/>
    <mergeCell ref="B74:C74"/>
    <mergeCell ref="D74:E74"/>
    <mergeCell ref="F74:G74"/>
    <mergeCell ref="H74:I74"/>
    <mergeCell ref="J74:K74"/>
    <mergeCell ref="L74:M74"/>
    <mergeCell ref="N74:O74"/>
    <mergeCell ref="P74:Q74"/>
    <mergeCell ref="V74:X74"/>
    <mergeCell ref="AB74:AF74"/>
    <mergeCell ref="AG74:AI74"/>
    <mergeCell ref="AO74:AP74"/>
    <mergeCell ref="AR74:AS74"/>
    <mergeCell ref="AY74:AZ74"/>
    <mergeCell ref="BA74:BC74"/>
    <mergeCell ref="BD74:BE74"/>
    <mergeCell ref="BH74:BI74"/>
    <mergeCell ref="BJ74:BL74"/>
    <mergeCell ref="BM74:BN74"/>
    <mergeCell ref="BO74:BP74"/>
    <mergeCell ref="GI72:GJ72"/>
    <mergeCell ref="B73:C73"/>
    <mergeCell ref="D73:E73"/>
    <mergeCell ref="F73:G73"/>
    <mergeCell ref="H73:I73"/>
    <mergeCell ref="J73:K73"/>
    <mergeCell ref="L73:M73"/>
    <mergeCell ref="N73:O73"/>
    <mergeCell ref="P73:Q73"/>
    <mergeCell ref="V73:X73"/>
    <mergeCell ref="AB73:AF73"/>
    <mergeCell ref="AG73:AI73"/>
    <mergeCell ref="AO73:AP73"/>
    <mergeCell ref="AR73:AS73"/>
    <mergeCell ref="AY73:AZ73"/>
    <mergeCell ref="BA73:BC73"/>
    <mergeCell ref="BD73:BE73"/>
    <mergeCell ref="BH73:BI73"/>
    <mergeCell ref="BJ73:BL73"/>
    <mergeCell ref="BM73:BN73"/>
    <mergeCell ref="BO73:BP73"/>
    <mergeCell ref="BQ73:BT73"/>
    <mergeCell ref="BY73:BZ73"/>
    <mergeCell ref="CA73:CB73"/>
    <mergeCell ref="CE73:CG73"/>
    <mergeCell ref="CS73:CU73"/>
    <mergeCell ref="DN73:DQ73"/>
    <mergeCell ref="DZ73:EC73"/>
    <mergeCell ref="EV73:EW73"/>
    <mergeCell ref="EX73:EY73"/>
    <mergeCell ref="EZ73:FA73"/>
    <mergeCell ref="FB73:FC73"/>
    <mergeCell ref="DN72:DQ72"/>
    <mergeCell ref="DZ72:EC72"/>
    <mergeCell ref="EV72:EW72"/>
    <mergeCell ref="EX72:EY72"/>
    <mergeCell ref="EZ72:FA72"/>
    <mergeCell ref="FB72:FC72"/>
    <mergeCell ref="FG72:FH72"/>
    <mergeCell ref="FI72:FJ72"/>
    <mergeCell ref="FK72:FL72"/>
    <mergeCell ref="FM72:FN72"/>
    <mergeCell ref="FR72:FS72"/>
    <mergeCell ref="FT72:FU72"/>
    <mergeCell ref="FV72:FW72"/>
    <mergeCell ref="FX72:FY72"/>
    <mergeCell ref="GC72:GD72"/>
    <mergeCell ref="GE72:GF72"/>
    <mergeCell ref="GG72:GH72"/>
    <mergeCell ref="FT71:FU71"/>
    <mergeCell ref="FV71:FW71"/>
    <mergeCell ref="FX71:FY71"/>
    <mergeCell ref="GC71:GD71"/>
    <mergeCell ref="GE71:GF71"/>
    <mergeCell ref="GG71:GH71"/>
    <mergeCell ref="GI71:GJ71"/>
    <mergeCell ref="B72:C72"/>
    <mergeCell ref="D72:E72"/>
    <mergeCell ref="F72:G72"/>
    <mergeCell ref="H72:I72"/>
    <mergeCell ref="J72:K72"/>
    <mergeCell ref="L72:M72"/>
    <mergeCell ref="N72:O72"/>
    <mergeCell ref="P72:Q72"/>
    <mergeCell ref="V72:X72"/>
    <mergeCell ref="AB72:AF72"/>
    <mergeCell ref="AG72:AI72"/>
    <mergeCell ref="AO72:AP72"/>
    <mergeCell ref="AR72:AS72"/>
    <mergeCell ref="AY72:AZ72"/>
    <mergeCell ref="BA72:BC72"/>
    <mergeCell ref="BD72:BE72"/>
    <mergeCell ref="BH72:BI72"/>
    <mergeCell ref="BJ72:BL72"/>
    <mergeCell ref="BM72:BN72"/>
    <mergeCell ref="BO72:BP72"/>
    <mergeCell ref="BQ72:BT72"/>
    <mergeCell ref="BY72:BZ72"/>
    <mergeCell ref="CA72:CB72"/>
    <mergeCell ref="CE72:CG72"/>
    <mergeCell ref="CS72:CU72"/>
    <mergeCell ref="BO71:BP71"/>
    <mergeCell ref="BQ71:BT71"/>
    <mergeCell ref="BY71:BZ71"/>
    <mergeCell ref="CA71:CB71"/>
    <mergeCell ref="CE71:CG71"/>
    <mergeCell ref="CS71:CU71"/>
    <mergeCell ref="DN71:DQ71"/>
    <mergeCell ref="DZ71:EC71"/>
    <mergeCell ref="EV71:EW71"/>
    <mergeCell ref="EX71:EY71"/>
    <mergeCell ref="EZ71:FA71"/>
    <mergeCell ref="FB71:FC71"/>
    <mergeCell ref="FG71:FH71"/>
    <mergeCell ref="FI71:FJ71"/>
    <mergeCell ref="FK71:FL71"/>
    <mergeCell ref="FM71:FN71"/>
    <mergeCell ref="FR71:FS71"/>
    <mergeCell ref="FB70:FC70"/>
    <mergeCell ref="FG70:FH70"/>
    <mergeCell ref="FI70:FJ70"/>
    <mergeCell ref="FK70:FL70"/>
    <mergeCell ref="FM70:FN70"/>
    <mergeCell ref="FR70:FS70"/>
    <mergeCell ref="FT70:FU70"/>
    <mergeCell ref="FV70:FW70"/>
    <mergeCell ref="FX70:FY70"/>
    <mergeCell ref="GC70:GD70"/>
    <mergeCell ref="GE70:GF70"/>
    <mergeCell ref="GG70:GH70"/>
    <mergeCell ref="GI70:GJ70"/>
    <mergeCell ref="B71:C71"/>
    <mergeCell ref="D71:E71"/>
    <mergeCell ref="F71:G71"/>
    <mergeCell ref="H71:I71"/>
    <mergeCell ref="J71:K71"/>
    <mergeCell ref="L71:M71"/>
    <mergeCell ref="N71:O71"/>
    <mergeCell ref="P71:Q71"/>
    <mergeCell ref="V71:X71"/>
    <mergeCell ref="AB71:AF71"/>
    <mergeCell ref="AG71:AI71"/>
    <mergeCell ref="AO71:AP71"/>
    <mergeCell ref="AR71:AS71"/>
    <mergeCell ref="AY71:AZ71"/>
    <mergeCell ref="BA71:BC71"/>
    <mergeCell ref="BD71:BE71"/>
    <mergeCell ref="BH71:BI71"/>
    <mergeCell ref="BJ71:BL71"/>
    <mergeCell ref="BM71:BN71"/>
    <mergeCell ref="GG69:GH69"/>
    <mergeCell ref="GI69:GJ69"/>
    <mergeCell ref="B70:C70"/>
    <mergeCell ref="D70:E70"/>
    <mergeCell ref="F70:G70"/>
    <mergeCell ref="H70:I70"/>
    <mergeCell ref="J70:K70"/>
    <mergeCell ref="L70:M70"/>
    <mergeCell ref="N70:O70"/>
    <mergeCell ref="P70:Q70"/>
    <mergeCell ref="V70:X70"/>
    <mergeCell ref="AB70:AF70"/>
    <mergeCell ref="AG70:AI70"/>
    <mergeCell ref="AO70:AP70"/>
    <mergeCell ref="AR70:AS70"/>
    <mergeCell ref="AY70:AZ70"/>
    <mergeCell ref="BA70:BC70"/>
    <mergeCell ref="BD70:BE70"/>
    <mergeCell ref="BH70:BI70"/>
    <mergeCell ref="BJ70:BL70"/>
    <mergeCell ref="BM70:BN70"/>
    <mergeCell ref="BO70:BP70"/>
    <mergeCell ref="BQ70:BT70"/>
    <mergeCell ref="BY70:BZ70"/>
    <mergeCell ref="CA70:CB70"/>
    <mergeCell ref="CE70:CG70"/>
    <mergeCell ref="CS70:CU70"/>
    <mergeCell ref="DN70:DQ70"/>
    <mergeCell ref="DZ70:EC70"/>
    <mergeCell ref="EV70:EW70"/>
    <mergeCell ref="EX70:EY70"/>
    <mergeCell ref="EZ70:FA70"/>
    <mergeCell ref="CS69:CU69"/>
    <mergeCell ref="DN69:DQ69"/>
    <mergeCell ref="DZ69:EC69"/>
    <mergeCell ref="EV69:EW69"/>
    <mergeCell ref="EX69:EY69"/>
    <mergeCell ref="EZ69:FA69"/>
    <mergeCell ref="FB69:FC69"/>
    <mergeCell ref="FG69:FH69"/>
    <mergeCell ref="FI69:FJ69"/>
    <mergeCell ref="FK69:FL69"/>
    <mergeCell ref="FM69:FN69"/>
    <mergeCell ref="FR69:FS69"/>
    <mergeCell ref="FT69:FU69"/>
    <mergeCell ref="FV69:FW69"/>
    <mergeCell ref="FX69:FY69"/>
    <mergeCell ref="GC69:GD69"/>
    <mergeCell ref="GE69:GF69"/>
    <mergeCell ref="FR68:FS68"/>
    <mergeCell ref="FT68:FU68"/>
    <mergeCell ref="FV68:FW68"/>
    <mergeCell ref="FX68:FY68"/>
    <mergeCell ref="GC68:GD68"/>
    <mergeCell ref="GE68:GF68"/>
    <mergeCell ref="GG68:GH68"/>
    <mergeCell ref="GI68:GJ68"/>
    <mergeCell ref="B69:C69"/>
    <mergeCell ref="D69:E69"/>
    <mergeCell ref="F69:G69"/>
    <mergeCell ref="H69:I69"/>
    <mergeCell ref="J69:K69"/>
    <mergeCell ref="L69:M69"/>
    <mergeCell ref="N69:O69"/>
    <mergeCell ref="P69:Q69"/>
    <mergeCell ref="V69:X69"/>
    <mergeCell ref="AB69:AF69"/>
    <mergeCell ref="AG69:AI69"/>
    <mergeCell ref="AO69:AP69"/>
    <mergeCell ref="AR69:AS69"/>
    <mergeCell ref="AY69:AZ69"/>
    <mergeCell ref="BA69:BC69"/>
    <mergeCell ref="BD69:BE69"/>
    <mergeCell ref="BH69:BI69"/>
    <mergeCell ref="BJ69:BL69"/>
    <mergeCell ref="BM69:BN69"/>
    <mergeCell ref="BO69:BP69"/>
    <mergeCell ref="BQ69:BT69"/>
    <mergeCell ref="BY69:BZ69"/>
    <mergeCell ref="CA69:CB69"/>
    <mergeCell ref="CE69:CG69"/>
    <mergeCell ref="BM68:BN68"/>
    <mergeCell ref="BO68:BP68"/>
    <mergeCell ref="BQ68:BT68"/>
    <mergeCell ref="BY68:BZ68"/>
    <mergeCell ref="CA68:CB68"/>
    <mergeCell ref="CE68:CG68"/>
    <mergeCell ref="CS68:CU68"/>
    <mergeCell ref="DN68:DQ68"/>
    <mergeCell ref="DZ68:EC68"/>
    <mergeCell ref="EV68:EW68"/>
    <mergeCell ref="EX68:EY68"/>
    <mergeCell ref="EZ68:FA68"/>
    <mergeCell ref="FB68:FC68"/>
    <mergeCell ref="FG68:FH68"/>
    <mergeCell ref="FI68:FJ68"/>
    <mergeCell ref="FK68:FL68"/>
    <mergeCell ref="FM68:FN68"/>
    <mergeCell ref="EZ67:FA67"/>
    <mergeCell ref="FB67:FC67"/>
    <mergeCell ref="FG67:FH67"/>
    <mergeCell ref="FI67:FJ67"/>
    <mergeCell ref="FK67:FL67"/>
    <mergeCell ref="FM67:FN67"/>
    <mergeCell ref="FR67:FS67"/>
    <mergeCell ref="FT67:FU67"/>
    <mergeCell ref="FV67:FW67"/>
    <mergeCell ref="FX67:FY67"/>
    <mergeCell ref="GC67:GD67"/>
    <mergeCell ref="GE67:GF67"/>
    <mergeCell ref="GG67:GH67"/>
    <mergeCell ref="GI67:GJ67"/>
    <mergeCell ref="B68:C68"/>
    <mergeCell ref="D68:E68"/>
    <mergeCell ref="F68:G68"/>
    <mergeCell ref="H68:I68"/>
    <mergeCell ref="J68:K68"/>
    <mergeCell ref="L68:M68"/>
    <mergeCell ref="N68:O68"/>
    <mergeCell ref="P68:Q68"/>
    <mergeCell ref="V68:X68"/>
    <mergeCell ref="AB68:AF68"/>
    <mergeCell ref="AG68:AI68"/>
    <mergeCell ref="AO68:AP68"/>
    <mergeCell ref="AR68:AS68"/>
    <mergeCell ref="AY68:AZ68"/>
    <mergeCell ref="BA68:BC68"/>
    <mergeCell ref="BD68:BE68"/>
    <mergeCell ref="BH68:BI68"/>
    <mergeCell ref="BJ68:BL68"/>
    <mergeCell ref="GE66:GF66"/>
    <mergeCell ref="GG66:GH66"/>
    <mergeCell ref="GI66:GJ66"/>
    <mergeCell ref="B67:C67"/>
    <mergeCell ref="D67:E67"/>
    <mergeCell ref="F67:G67"/>
    <mergeCell ref="H67:I67"/>
    <mergeCell ref="J67:K67"/>
    <mergeCell ref="L67:M67"/>
    <mergeCell ref="N67:O67"/>
    <mergeCell ref="P67:Q67"/>
    <mergeCell ref="V67:X67"/>
    <mergeCell ref="AB67:AF67"/>
    <mergeCell ref="AG67:AI67"/>
    <mergeCell ref="AO67:AP67"/>
    <mergeCell ref="AR67:AS67"/>
    <mergeCell ref="AY67:AZ67"/>
    <mergeCell ref="BA67:BC67"/>
    <mergeCell ref="BD67:BE67"/>
    <mergeCell ref="BH67:BI67"/>
    <mergeCell ref="BJ67:BL67"/>
    <mergeCell ref="BM67:BN67"/>
    <mergeCell ref="BO67:BP67"/>
    <mergeCell ref="BQ67:BT67"/>
    <mergeCell ref="BY67:BZ67"/>
    <mergeCell ref="CA67:CB67"/>
    <mergeCell ref="CE67:CG67"/>
    <mergeCell ref="CS67:CU67"/>
    <mergeCell ref="DN67:DQ67"/>
    <mergeCell ref="DZ67:EC67"/>
    <mergeCell ref="EV67:EW67"/>
    <mergeCell ref="EX67:EY67"/>
    <mergeCell ref="CE66:CG66"/>
    <mergeCell ref="CS66:CU66"/>
    <mergeCell ref="DN66:DQ66"/>
    <mergeCell ref="DZ66:EC66"/>
    <mergeCell ref="EV66:EW66"/>
    <mergeCell ref="EX66:EY66"/>
    <mergeCell ref="EZ66:FA66"/>
    <mergeCell ref="FB66:FC66"/>
    <mergeCell ref="FG66:FH66"/>
    <mergeCell ref="FI66:FJ66"/>
    <mergeCell ref="FK66:FL66"/>
    <mergeCell ref="FM66:FN66"/>
    <mergeCell ref="FR66:FS66"/>
    <mergeCell ref="FT66:FU66"/>
    <mergeCell ref="FV66:FW66"/>
    <mergeCell ref="FX66:FY66"/>
    <mergeCell ref="GC66:GD66"/>
    <mergeCell ref="CH66:CI66"/>
    <mergeCell ref="CJ66:CK66"/>
    <mergeCell ref="FM65:FN65"/>
    <mergeCell ref="FR65:FS65"/>
    <mergeCell ref="FT65:FU65"/>
    <mergeCell ref="FV65:FW65"/>
    <mergeCell ref="FX65:FY65"/>
    <mergeCell ref="GC65:GD65"/>
    <mergeCell ref="GE65:GF65"/>
    <mergeCell ref="GG65:GH65"/>
    <mergeCell ref="GI65:GJ65"/>
    <mergeCell ref="B66:C66"/>
    <mergeCell ref="D66:E66"/>
    <mergeCell ref="F66:G66"/>
    <mergeCell ref="H66:I66"/>
    <mergeCell ref="J66:K66"/>
    <mergeCell ref="L66:M66"/>
    <mergeCell ref="N66:O66"/>
    <mergeCell ref="P66:Q66"/>
    <mergeCell ref="V66:X66"/>
    <mergeCell ref="AB66:AF66"/>
    <mergeCell ref="AG66:AI66"/>
    <mergeCell ref="AO66:AP66"/>
    <mergeCell ref="AR66:AS66"/>
    <mergeCell ref="AY66:AZ66"/>
    <mergeCell ref="BA66:BC66"/>
    <mergeCell ref="BD66:BE66"/>
    <mergeCell ref="BH66:BI66"/>
    <mergeCell ref="BJ66:BL66"/>
    <mergeCell ref="BM66:BN66"/>
    <mergeCell ref="BO66:BP66"/>
    <mergeCell ref="BQ66:BT66"/>
    <mergeCell ref="BY66:BZ66"/>
    <mergeCell ref="CA66:CB66"/>
    <mergeCell ref="BJ65:BL65"/>
    <mergeCell ref="BM65:BN65"/>
    <mergeCell ref="BO65:BP65"/>
    <mergeCell ref="BQ65:BT65"/>
    <mergeCell ref="BY65:BZ65"/>
    <mergeCell ref="CA65:CB65"/>
    <mergeCell ref="CE65:CG65"/>
    <mergeCell ref="CS65:CU65"/>
    <mergeCell ref="DN65:DQ65"/>
    <mergeCell ref="DZ65:EC65"/>
    <mergeCell ref="EV65:EW65"/>
    <mergeCell ref="EX65:EY65"/>
    <mergeCell ref="EZ65:FA65"/>
    <mergeCell ref="FB65:FC65"/>
    <mergeCell ref="FG65:FH65"/>
    <mergeCell ref="FI65:FJ65"/>
    <mergeCell ref="FK65:FL65"/>
    <mergeCell ref="CH65:CI65"/>
    <mergeCell ref="CJ65:CK65"/>
    <mergeCell ref="B65:C65"/>
    <mergeCell ref="D65:E65"/>
    <mergeCell ref="F65:G65"/>
    <mergeCell ref="H65:I65"/>
    <mergeCell ref="J65:K65"/>
    <mergeCell ref="L65:M65"/>
    <mergeCell ref="N65:O65"/>
    <mergeCell ref="P65:Q65"/>
    <mergeCell ref="V65:X65"/>
    <mergeCell ref="AB65:AF65"/>
    <mergeCell ref="AG65:AI65"/>
    <mergeCell ref="AO65:AP65"/>
    <mergeCell ref="AR65:AS65"/>
    <mergeCell ref="AY65:AZ65"/>
    <mergeCell ref="BA65:BC65"/>
    <mergeCell ref="BD65:BE65"/>
    <mergeCell ref="BH65:BI65"/>
    <mergeCell ref="DD7:DF7"/>
    <mergeCell ref="DD8:DF8"/>
    <mergeCell ref="CX14:DF14"/>
    <mergeCell ref="AT12:BB12"/>
    <mergeCell ref="AI7:AK7"/>
    <mergeCell ref="AT13:BB13"/>
    <mergeCell ref="AU7:AZ7"/>
    <mergeCell ref="AU9:AZ9"/>
    <mergeCell ref="AU10:AZ10"/>
    <mergeCell ref="AU11:AZ11"/>
    <mergeCell ref="AI8:AK8"/>
    <mergeCell ref="AI9:AK9"/>
    <mergeCell ref="AI10:AK10"/>
    <mergeCell ref="AI11:AK11"/>
    <mergeCell ref="BM7:BU7"/>
    <mergeCell ref="BL8:BU8"/>
    <mergeCell ref="BM9:BU9"/>
    <mergeCell ref="BL10:BT10"/>
    <mergeCell ref="BL11:BT11"/>
    <mergeCell ref="CL7:CN7"/>
    <mergeCell ref="CL8:CN8"/>
    <mergeCell ref="CL10:CN10"/>
    <mergeCell ref="CS39:CU39"/>
    <mergeCell ref="DN39:DQ39"/>
    <mergeCell ref="BY40:BZ40"/>
    <mergeCell ref="CA40:CB40"/>
    <mergeCell ref="CE40:CG40"/>
    <mergeCell ref="FI40:FJ40"/>
    <mergeCell ref="B40:C40"/>
    <mergeCell ref="D40:E40"/>
    <mergeCell ref="F40:G40"/>
    <mergeCell ref="H40:I40"/>
    <mergeCell ref="J40:K40"/>
    <mergeCell ref="L40:M40"/>
    <mergeCell ref="FK39:FL39"/>
    <mergeCell ref="FM39:FN39"/>
    <mergeCell ref="FR39:FS39"/>
    <mergeCell ref="FT39:FU39"/>
    <mergeCell ref="FV39:FW39"/>
    <mergeCell ref="AO40:AP40"/>
    <mergeCell ref="BM40:BN40"/>
    <mergeCell ref="BO40:BP40"/>
    <mergeCell ref="BQ40:BT40"/>
    <mergeCell ref="AR40:AS40"/>
    <mergeCell ref="AY40:AZ40"/>
    <mergeCell ref="BA40:BC40"/>
    <mergeCell ref="BD40:BE40"/>
    <mergeCell ref="BH40:BI40"/>
    <mergeCell ref="BJ40:BL40"/>
    <mergeCell ref="CS40:CU40"/>
    <mergeCell ref="DN40:DQ40"/>
    <mergeCell ref="DZ40:EC40"/>
    <mergeCell ref="EV40:EW40"/>
    <mergeCell ref="EX40:EY40"/>
    <mergeCell ref="J16:X17"/>
    <mergeCell ref="GI40:GJ40"/>
    <mergeCell ref="FT40:FU40"/>
    <mergeCell ref="FV40:FW40"/>
    <mergeCell ref="FX40:FY40"/>
    <mergeCell ref="GC40:GD40"/>
    <mergeCell ref="GE40:GF40"/>
    <mergeCell ref="GG40:GH40"/>
    <mergeCell ref="FB40:FC40"/>
    <mergeCell ref="FG40:FH40"/>
    <mergeCell ref="FK40:FL40"/>
    <mergeCell ref="FM40:FN40"/>
    <mergeCell ref="FR40:FS40"/>
    <mergeCell ref="GC39:GD39"/>
    <mergeCell ref="GE39:GF39"/>
    <mergeCell ref="GG39:GH39"/>
    <mergeCell ref="DZ39:EC39"/>
    <mergeCell ref="BD39:BE39"/>
    <mergeCell ref="BH39:BI39"/>
    <mergeCell ref="BJ39:BL39"/>
    <mergeCell ref="BM39:BN39"/>
    <mergeCell ref="FX39:FY39"/>
    <mergeCell ref="EV39:EW39"/>
    <mergeCell ref="EX39:EY39"/>
    <mergeCell ref="EZ39:FA39"/>
    <mergeCell ref="FB39:FC39"/>
    <mergeCell ref="FG39:FH39"/>
    <mergeCell ref="N40:O40"/>
    <mergeCell ref="P40:Q40"/>
    <mergeCell ref="V40:X40"/>
    <mergeCell ref="AB40:AF40"/>
    <mergeCell ref="AG40:AI40"/>
    <mergeCell ref="EZ40:FA40"/>
    <mergeCell ref="BO39:BP39"/>
    <mergeCell ref="BQ39:BT39"/>
    <mergeCell ref="BY39:BZ39"/>
    <mergeCell ref="CA39:CB39"/>
    <mergeCell ref="CE39:CG39"/>
    <mergeCell ref="GI38:GJ38"/>
    <mergeCell ref="B39:C39"/>
    <mergeCell ref="D39:E39"/>
    <mergeCell ref="F39:G39"/>
    <mergeCell ref="H39:I39"/>
    <mergeCell ref="J39:K39"/>
    <mergeCell ref="L39:M39"/>
    <mergeCell ref="N39:O39"/>
    <mergeCell ref="P39:Q39"/>
    <mergeCell ref="V39:X39"/>
    <mergeCell ref="FT38:FU38"/>
    <mergeCell ref="FV38:FW38"/>
    <mergeCell ref="FX38:FY38"/>
    <mergeCell ref="GC38:GD38"/>
    <mergeCell ref="GE38:GF38"/>
    <mergeCell ref="GG38:GH38"/>
    <mergeCell ref="FB38:FC38"/>
    <mergeCell ref="FI39:FJ39"/>
    <mergeCell ref="AB39:AF39"/>
    <mergeCell ref="AG39:AI39"/>
    <mergeCell ref="AO39:AP39"/>
    <mergeCell ref="AR39:AS39"/>
    <mergeCell ref="AY39:AZ39"/>
    <mergeCell ref="BA39:BC39"/>
    <mergeCell ref="GI39:GJ39"/>
    <mergeCell ref="DZ38:EC38"/>
    <mergeCell ref="FT37:FU37"/>
    <mergeCell ref="FV37:FW37"/>
    <mergeCell ref="FX37:FY37"/>
    <mergeCell ref="EV37:EW37"/>
    <mergeCell ref="EX37:EY37"/>
    <mergeCell ref="EZ37:FA37"/>
    <mergeCell ref="FB37:FC37"/>
    <mergeCell ref="FG37:FH37"/>
    <mergeCell ref="FI37:FJ37"/>
    <mergeCell ref="FK36:FL36"/>
    <mergeCell ref="FM36:FN36"/>
    <mergeCell ref="FR36:FS36"/>
    <mergeCell ref="CS36:CU36"/>
    <mergeCell ref="DN36:DQ36"/>
    <mergeCell ref="DZ36:EC36"/>
    <mergeCell ref="EV36:EW36"/>
    <mergeCell ref="EX36:EY36"/>
    <mergeCell ref="FK37:FL37"/>
    <mergeCell ref="FM37:FN37"/>
    <mergeCell ref="FR37:FS37"/>
    <mergeCell ref="B37:C37"/>
    <mergeCell ref="D37:E37"/>
    <mergeCell ref="F37:G37"/>
    <mergeCell ref="H37:I37"/>
    <mergeCell ref="J37:K37"/>
    <mergeCell ref="L37:M37"/>
    <mergeCell ref="N37:O37"/>
    <mergeCell ref="P37:Q37"/>
    <mergeCell ref="V37:X37"/>
    <mergeCell ref="FG38:FH38"/>
    <mergeCell ref="FI38:FJ38"/>
    <mergeCell ref="EV38:EW38"/>
    <mergeCell ref="EX38:EY38"/>
    <mergeCell ref="CS38:CU38"/>
    <mergeCell ref="DN38:DQ38"/>
    <mergeCell ref="BH38:BI38"/>
    <mergeCell ref="BJ38:BL38"/>
    <mergeCell ref="P38:Q38"/>
    <mergeCell ref="BY37:BZ37"/>
    <mergeCell ref="CA37:CB37"/>
    <mergeCell ref="BQ37:BT37"/>
    <mergeCell ref="V38:X38"/>
    <mergeCell ref="AB38:AF38"/>
    <mergeCell ref="FK38:FL38"/>
    <mergeCell ref="FM38:FN38"/>
    <mergeCell ref="FR38:FS38"/>
    <mergeCell ref="B38:C38"/>
    <mergeCell ref="D38:E38"/>
    <mergeCell ref="F38:G38"/>
    <mergeCell ref="H38:I38"/>
    <mergeCell ref="J38:K38"/>
    <mergeCell ref="L38:M38"/>
    <mergeCell ref="EZ38:FA38"/>
    <mergeCell ref="BM38:BN38"/>
    <mergeCell ref="BO38:BP38"/>
    <mergeCell ref="BQ38:BT38"/>
    <mergeCell ref="BY38:BZ38"/>
    <mergeCell ref="CA38:CB38"/>
    <mergeCell ref="CE38:CG38"/>
    <mergeCell ref="AR38:AS38"/>
    <mergeCell ref="AY38:AZ38"/>
    <mergeCell ref="BA38:BC38"/>
    <mergeCell ref="BD38:BE38"/>
    <mergeCell ref="N38:O38"/>
    <mergeCell ref="AG38:AI38"/>
    <mergeCell ref="AO38:AP38"/>
    <mergeCell ref="GI36:GJ36"/>
    <mergeCell ref="GI37:GJ37"/>
    <mergeCell ref="CA36:CB36"/>
    <mergeCell ref="CE36:CG36"/>
    <mergeCell ref="AR36:AS36"/>
    <mergeCell ref="AY36:AZ36"/>
    <mergeCell ref="BA36:BC36"/>
    <mergeCell ref="BD36:BE36"/>
    <mergeCell ref="BH36:BI36"/>
    <mergeCell ref="BJ36:BL36"/>
    <mergeCell ref="FT36:FU36"/>
    <mergeCell ref="FV36:FW36"/>
    <mergeCell ref="FX36:FY36"/>
    <mergeCell ref="GC36:GD36"/>
    <mergeCell ref="GE36:GF36"/>
    <mergeCell ref="GG36:GH36"/>
    <mergeCell ref="FB36:FC36"/>
    <mergeCell ref="FG36:FH36"/>
    <mergeCell ref="CE37:CG37"/>
    <mergeCell ref="CS37:CU37"/>
    <mergeCell ref="DN37:DQ37"/>
    <mergeCell ref="DZ37:EC37"/>
    <mergeCell ref="GC37:GD37"/>
    <mergeCell ref="BO36:BP36"/>
    <mergeCell ref="AR37:AS37"/>
    <mergeCell ref="AY37:AZ37"/>
    <mergeCell ref="BA37:BC37"/>
    <mergeCell ref="BM36:BN36"/>
    <mergeCell ref="GE37:GF37"/>
    <mergeCell ref="GG37:GH37"/>
    <mergeCell ref="FI36:FJ36"/>
    <mergeCell ref="BD37:BE37"/>
    <mergeCell ref="DZ35:EC35"/>
    <mergeCell ref="BD35:BE35"/>
    <mergeCell ref="BH35:BI35"/>
    <mergeCell ref="BJ35:BL35"/>
    <mergeCell ref="BM35:BN35"/>
    <mergeCell ref="BO35:BP35"/>
    <mergeCell ref="P34:Q34"/>
    <mergeCell ref="BQ36:BT36"/>
    <mergeCell ref="BY36:BZ36"/>
    <mergeCell ref="EZ36:FA36"/>
    <mergeCell ref="N34:O34"/>
    <mergeCell ref="V34:X34"/>
    <mergeCell ref="AB34:AF34"/>
    <mergeCell ref="AG34:AI34"/>
    <mergeCell ref="AB37:AF37"/>
    <mergeCell ref="AG37:AI37"/>
    <mergeCell ref="AO37:AP37"/>
    <mergeCell ref="N36:O36"/>
    <mergeCell ref="P36:Q36"/>
    <mergeCell ref="AG35:AI35"/>
    <mergeCell ref="AO35:AP35"/>
    <mergeCell ref="AR35:AS35"/>
    <mergeCell ref="AY35:AZ35"/>
    <mergeCell ref="BA35:BC35"/>
    <mergeCell ref="AY34:AZ34"/>
    <mergeCell ref="CS34:CU34"/>
    <mergeCell ref="BH37:BI37"/>
    <mergeCell ref="BJ37:BL37"/>
    <mergeCell ref="BM37:BN37"/>
    <mergeCell ref="BO37:BP37"/>
    <mergeCell ref="B36:C36"/>
    <mergeCell ref="D36:E36"/>
    <mergeCell ref="F36:G36"/>
    <mergeCell ref="H36:I36"/>
    <mergeCell ref="J36:K36"/>
    <mergeCell ref="L36:M36"/>
    <mergeCell ref="FK35:FL35"/>
    <mergeCell ref="FM35:FN35"/>
    <mergeCell ref="FR35:FS35"/>
    <mergeCell ref="FT35:FU35"/>
    <mergeCell ref="FV35:FW35"/>
    <mergeCell ref="FX35:FY35"/>
    <mergeCell ref="EV35:EW35"/>
    <mergeCell ref="EX35:EY35"/>
    <mergeCell ref="EZ35:FA35"/>
    <mergeCell ref="FB35:FC35"/>
    <mergeCell ref="FG35:FH35"/>
    <mergeCell ref="V36:X36"/>
    <mergeCell ref="AB36:AF36"/>
    <mergeCell ref="AG36:AI36"/>
    <mergeCell ref="AO36:AP36"/>
    <mergeCell ref="B35:C35"/>
    <mergeCell ref="D35:E35"/>
    <mergeCell ref="F35:G35"/>
    <mergeCell ref="H35:I35"/>
    <mergeCell ref="J35:K35"/>
    <mergeCell ref="L35:M35"/>
    <mergeCell ref="N35:O35"/>
    <mergeCell ref="P35:Q35"/>
    <mergeCell ref="V35:X35"/>
    <mergeCell ref="BQ35:BT35"/>
    <mergeCell ref="AB35:AF35"/>
    <mergeCell ref="GE35:GF35"/>
    <mergeCell ref="B34:C34"/>
    <mergeCell ref="FT34:FU34"/>
    <mergeCell ref="FV34:FW34"/>
    <mergeCell ref="FX34:FY34"/>
    <mergeCell ref="GC34:GD34"/>
    <mergeCell ref="GE34:GF34"/>
    <mergeCell ref="GG34:GH34"/>
    <mergeCell ref="FB34:FC34"/>
    <mergeCell ref="FG34:FH34"/>
    <mergeCell ref="F34:G34"/>
    <mergeCell ref="H34:I34"/>
    <mergeCell ref="J34:K34"/>
    <mergeCell ref="L34:M34"/>
    <mergeCell ref="BA34:BC34"/>
    <mergeCell ref="BD34:BE34"/>
    <mergeCell ref="BH34:BI34"/>
    <mergeCell ref="BJ34:BL34"/>
    <mergeCell ref="AO34:AP34"/>
    <mergeCell ref="DZ34:EC34"/>
    <mergeCell ref="EV34:EW34"/>
    <mergeCell ref="EX34:EY34"/>
    <mergeCell ref="EZ34:FA34"/>
    <mergeCell ref="BM34:BN34"/>
    <mergeCell ref="BO34:BP34"/>
    <mergeCell ref="BQ34:BT34"/>
    <mergeCell ref="BY34:BZ34"/>
    <mergeCell ref="CA34:CB34"/>
    <mergeCell ref="CE34:CG34"/>
    <mergeCell ref="AR34:AS34"/>
    <mergeCell ref="D34:E34"/>
    <mergeCell ref="GG35:GH35"/>
    <mergeCell ref="FI35:FJ35"/>
    <mergeCell ref="BY35:BZ35"/>
    <mergeCell ref="CA35:CB35"/>
    <mergeCell ref="CE35:CG35"/>
    <mergeCell ref="CS35:CU35"/>
    <mergeCell ref="DN35:DQ35"/>
    <mergeCell ref="FI34:FJ34"/>
    <mergeCell ref="FK34:FL34"/>
    <mergeCell ref="EF22:EF29"/>
    <mergeCell ref="DN34:DQ34"/>
    <mergeCell ref="CA32:CB33"/>
    <mergeCell ref="HD20:HD33"/>
    <mergeCell ref="EZ21:FA33"/>
    <mergeCell ref="FB21:FC33"/>
    <mergeCell ref="EF21:EG21"/>
    <mergeCell ref="EL30:EL33"/>
    <mergeCell ref="FM34:FN34"/>
    <mergeCell ref="EV21:EW33"/>
    <mergeCell ref="EM30:EM33"/>
    <mergeCell ref="EN30:EN33"/>
    <mergeCell ref="EO30:EO33"/>
    <mergeCell ref="EH29:EH33"/>
    <mergeCell ref="EP21:EP29"/>
    <mergeCell ref="EM21:EM29"/>
    <mergeCell ref="EN21:EN29"/>
    <mergeCell ref="EO21:EO29"/>
    <mergeCell ref="FD21:FD33"/>
    <mergeCell ref="FE21:FE33"/>
    <mergeCell ref="FF21:FF33"/>
    <mergeCell ref="FK20:FL20"/>
    <mergeCell ref="GI35:GJ35"/>
    <mergeCell ref="GC35:GD35"/>
    <mergeCell ref="GI34:GJ34"/>
    <mergeCell ref="FR34:FS34"/>
    <mergeCell ref="DR22:DR29"/>
    <mergeCell ref="DS22:DS29"/>
    <mergeCell ref="DT22:DT29"/>
    <mergeCell ref="DU22:DU29"/>
    <mergeCell ref="HM22:HM28"/>
    <mergeCell ref="HN22:HN28"/>
    <mergeCell ref="HM29:HM33"/>
    <mergeCell ref="HN29:HN33"/>
    <mergeCell ref="HO29:HO33"/>
    <mergeCell ref="HP29:HP33"/>
    <mergeCell ref="DV29:DV33"/>
    <mergeCell ref="DW29:DW33"/>
    <mergeCell ref="DX29:DX33"/>
    <mergeCell ref="DY29:DY33"/>
    <mergeCell ref="ES21:ES33"/>
    <mergeCell ref="EX21:EY33"/>
    <mergeCell ref="GR23:GS23"/>
    <mergeCell ref="GO24:GP24"/>
    <mergeCell ref="GR24:GS24"/>
    <mergeCell ref="GC21:GD33"/>
    <mergeCell ref="GE21:GF33"/>
    <mergeCell ref="GG21:GH33"/>
    <mergeCell ref="GI21:GJ33"/>
    <mergeCell ref="GO25:GP25"/>
    <mergeCell ref="GR25:GS25"/>
    <mergeCell ref="GO26:GP26"/>
    <mergeCell ref="GR26:GS26"/>
    <mergeCell ref="GO27:GP27"/>
    <mergeCell ref="DU30:DU33"/>
    <mergeCell ref="DR30:DR33"/>
    <mergeCell ref="AM20:AM33"/>
    <mergeCell ref="AN20:AN33"/>
    <mergeCell ref="AQ20:AQ33"/>
    <mergeCell ref="HB20:HB33"/>
    <mergeCell ref="AW21:AW33"/>
    <mergeCell ref="HE20:HE33"/>
    <mergeCell ref="CQ20:CU20"/>
    <mergeCell ref="CV20:CY20"/>
    <mergeCell ref="CL21:CL33"/>
    <mergeCell ref="GO22:GP22"/>
    <mergeCell ref="EH20:EK20"/>
    <mergeCell ref="BM22:BN33"/>
    <mergeCell ref="BV30:BV33"/>
    <mergeCell ref="BW30:BW33"/>
    <mergeCell ref="BX30:BX33"/>
    <mergeCell ref="CC30:CC33"/>
    <mergeCell ref="HA20:HA33"/>
    <mergeCell ref="GY20:GY33"/>
    <mergeCell ref="AT20:AT29"/>
    <mergeCell ref="GZ20:GZ33"/>
    <mergeCell ref="AO21:AP33"/>
    <mergeCell ref="AR21:AS33"/>
    <mergeCell ref="AU20:AU29"/>
    <mergeCell ref="BA22:BC33"/>
    <mergeCell ref="BD22:BE33"/>
    <mergeCell ref="GE20:GF20"/>
    <mergeCell ref="GG20:GH20"/>
    <mergeCell ref="GI20:GJ20"/>
    <mergeCell ref="DX22:DX28"/>
    <mergeCell ref="DY22:DY28"/>
    <mergeCell ref="EH22:EH28"/>
    <mergeCell ref="EI22:EI28"/>
    <mergeCell ref="BG21:BG33"/>
    <mergeCell ref="BH21:BI33"/>
    <mergeCell ref="BJ21:BN21"/>
    <mergeCell ref="HT22:HT28"/>
    <mergeCell ref="EG22:EG29"/>
    <mergeCell ref="HQ22:HQ28"/>
    <mergeCell ref="FD20:FF20"/>
    <mergeCell ref="HK21:HL21"/>
    <mergeCell ref="EX20:EY20"/>
    <mergeCell ref="EZ20:FA20"/>
    <mergeCell ref="FB20:FC20"/>
    <mergeCell ref="BJ22:BL33"/>
    <mergeCell ref="DD21:DD33"/>
    <mergeCell ref="HZ20:HZ33"/>
    <mergeCell ref="EI29:EI33"/>
    <mergeCell ref="EJ29:EJ33"/>
    <mergeCell ref="EK29:EK33"/>
    <mergeCell ref="HR29:HR33"/>
    <mergeCell ref="HS29:HS33"/>
    <mergeCell ref="HT29:HT33"/>
    <mergeCell ref="HV22:HV29"/>
    <mergeCell ref="HW22:HW29"/>
    <mergeCell ref="HY30:HY33"/>
    <mergeCell ref="ED30:ED33"/>
    <mergeCell ref="EF30:EF33"/>
    <mergeCell ref="EG30:EG33"/>
    <mergeCell ref="HV30:HV33"/>
    <mergeCell ref="HW30:HW33"/>
    <mergeCell ref="EE30:EE33"/>
    <mergeCell ref="HX22:HX29"/>
    <mergeCell ref="HY22:HY29"/>
    <mergeCell ref="CD27:CD33"/>
    <mergeCell ref="EL21:EL29"/>
    <mergeCell ref="EJ22:EJ28"/>
    <mergeCell ref="EK22:EK28"/>
    <mergeCell ref="ET21:ET33"/>
    <mergeCell ref="EU21:EU33"/>
    <mergeCell ref="HQ20:HT20"/>
    <mergeCell ref="IA20:IA33"/>
    <mergeCell ref="HQ21:HR21"/>
    <mergeCell ref="HS21:HT21"/>
    <mergeCell ref="FM20:FN20"/>
    <mergeCell ref="FO20:FQ20"/>
    <mergeCell ref="FR20:FS20"/>
    <mergeCell ref="FT20:FU20"/>
    <mergeCell ref="FV20:FW20"/>
    <mergeCell ref="GC20:GD20"/>
    <mergeCell ref="FX21:FY33"/>
    <mergeCell ref="FZ21:FZ33"/>
    <mergeCell ref="FM21:FN33"/>
    <mergeCell ref="FO21:FO33"/>
    <mergeCell ref="FP21:FP33"/>
    <mergeCell ref="GA21:GA33"/>
    <mergeCell ref="GB21:GB33"/>
    <mergeCell ref="FQ21:FQ33"/>
    <mergeCell ref="FR21:FS33"/>
    <mergeCell ref="FT21:FU33"/>
    <mergeCell ref="FV21:FW33"/>
    <mergeCell ref="HF20:HF33"/>
    <mergeCell ref="GR27:GS27"/>
    <mergeCell ref="GR28:GS28"/>
    <mergeCell ref="GO28:GP28"/>
    <mergeCell ref="IH20:IH33"/>
    <mergeCell ref="ES20:EU20"/>
    <mergeCell ref="EV20:EW20"/>
    <mergeCell ref="IE20:IE33"/>
    <mergeCell ref="IF20:IF33"/>
    <mergeCell ref="IG20:IG33"/>
    <mergeCell ref="EM20:EP20"/>
    <mergeCell ref="IB20:IB33"/>
    <mergeCell ref="EQ20:EQ29"/>
    <mergeCell ref="IC20:IC33"/>
    <mergeCell ref="ER20:ER29"/>
    <mergeCell ref="ID20:ID33"/>
    <mergeCell ref="EP30:EP33"/>
    <mergeCell ref="EQ30:EQ33"/>
    <mergeCell ref="ER30:ER33"/>
    <mergeCell ref="HR22:HR28"/>
    <mergeCell ref="HS22:HS28"/>
    <mergeCell ref="HQ29:HQ33"/>
    <mergeCell ref="DT30:DT33"/>
    <mergeCell ref="DV21:DW21"/>
    <mergeCell ref="HX30:HX33"/>
    <mergeCell ref="HO22:HO28"/>
    <mergeCell ref="HP22:HP28"/>
    <mergeCell ref="DV22:DV28"/>
    <mergeCell ref="DW22:DW28"/>
    <mergeCell ref="DN20:DQ33"/>
    <mergeCell ref="DR20:DU20"/>
    <mergeCell ref="HM20:HP20"/>
    <mergeCell ref="DV20:DY20"/>
    <mergeCell ref="HU20:HU33"/>
    <mergeCell ref="HV20:HY20"/>
    <mergeCell ref="DR21:DS21"/>
    <mergeCell ref="DT21:DU21"/>
    <mergeCell ref="HM21:HN21"/>
    <mergeCell ref="HO21:HP21"/>
    <mergeCell ref="DX21:DY21"/>
    <mergeCell ref="HV21:HW21"/>
    <mergeCell ref="HX21:HY21"/>
    <mergeCell ref="EH21:EI21"/>
    <mergeCell ref="EJ21:EK21"/>
    <mergeCell ref="FI20:FJ20"/>
    <mergeCell ref="FG20:FH20"/>
    <mergeCell ref="GR22:GS22"/>
    <mergeCell ref="GO23:GP23"/>
    <mergeCell ref="FG21:FH33"/>
    <mergeCell ref="FI21:FJ33"/>
    <mergeCell ref="FK21:FL33"/>
    <mergeCell ref="HG20:HG33"/>
    <mergeCell ref="FX20:FY20"/>
    <mergeCell ref="FZ20:GB20"/>
    <mergeCell ref="AV20:AV33"/>
    <mergeCell ref="CL20:CN20"/>
    <mergeCell ref="CO20:CP20"/>
    <mergeCell ref="DK20:DK29"/>
    <mergeCell ref="DL20:DL29"/>
    <mergeCell ref="DM20:DM29"/>
    <mergeCell ref="HH20:HH33"/>
    <mergeCell ref="HI20:HL20"/>
    <mergeCell ref="HI21:HJ21"/>
    <mergeCell ref="DH30:DH33"/>
    <mergeCell ref="DI30:DI33"/>
    <mergeCell ref="DJ30:DJ33"/>
    <mergeCell ref="DK30:DK33"/>
    <mergeCell ref="DF21:DF33"/>
    <mergeCell ref="DE21:DE33"/>
    <mergeCell ref="DJ20:DJ29"/>
    <mergeCell ref="HK22:HK29"/>
    <mergeCell ref="HL22:HL29"/>
    <mergeCell ref="HI22:HI29"/>
    <mergeCell ref="HJ22:HJ29"/>
    <mergeCell ref="DL30:DL33"/>
    <mergeCell ref="DM30:DM33"/>
    <mergeCell ref="HI30:HI33"/>
    <mergeCell ref="HJ30:HJ33"/>
    <mergeCell ref="HK30:HK33"/>
    <mergeCell ref="HL30:HL33"/>
    <mergeCell ref="DZ20:EC33"/>
    <mergeCell ref="ED20:EG20"/>
    <mergeCell ref="ED22:ED29"/>
    <mergeCell ref="EE22:EE29"/>
    <mergeCell ref="ED21:EE21"/>
    <mergeCell ref="DS30:DS33"/>
    <mergeCell ref="CZ21:CZ33"/>
    <mergeCell ref="DA21:DA33"/>
    <mergeCell ref="DB21:DB33"/>
    <mergeCell ref="AJ30:AJ33"/>
    <mergeCell ref="AT30:AT33"/>
    <mergeCell ref="AU30:AU33"/>
    <mergeCell ref="BF21:BF33"/>
    <mergeCell ref="AO8:AS8"/>
    <mergeCell ref="BX8:BY8"/>
    <mergeCell ref="CP8:CQ8"/>
    <mergeCell ref="HC20:HC33"/>
    <mergeCell ref="GW20:GW33"/>
    <mergeCell ref="AV19:BP19"/>
    <mergeCell ref="BQ19:CB19"/>
    <mergeCell ref="CL19:CP19"/>
    <mergeCell ref="CQ19:DG19"/>
    <mergeCell ref="FZ19:GJ19"/>
    <mergeCell ref="DI19:DM19"/>
    <mergeCell ref="ES19:FC19"/>
    <mergeCell ref="FD19:FN19"/>
    <mergeCell ref="FO19:FY19"/>
    <mergeCell ref="EQ18:ER18"/>
    <mergeCell ref="EL19:EP19"/>
    <mergeCell ref="ED19:EK19"/>
    <mergeCell ref="AX21:AX33"/>
    <mergeCell ref="AY21:AZ33"/>
    <mergeCell ref="CQ21:CQ33"/>
    <mergeCell ref="CR21:CR33"/>
    <mergeCell ref="ES18:FY18"/>
    <mergeCell ref="CS21:CU33"/>
    <mergeCell ref="CV21:CV33"/>
    <mergeCell ref="CX21:CX33"/>
    <mergeCell ref="F2:G2"/>
    <mergeCell ref="AM6:AN6"/>
    <mergeCell ref="BE6:BF6"/>
    <mergeCell ref="BE7:BF7"/>
    <mergeCell ref="AK20:AK33"/>
    <mergeCell ref="AL20:AL33"/>
    <mergeCell ref="BJ7:BK7"/>
    <mergeCell ref="BX7:BY7"/>
    <mergeCell ref="CP7:CQ7"/>
    <mergeCell ref="J18:K33"/>
    <mergeCell ref="L18:M33"/>
    <mergeCell ref="BE9:BF9"/>
    <mergeCell ref="CO21:CO29"/>
    <mergeCell ref="GU20:GU33"/>
    <mergeCell ref="Y20:Y29"/>
    <mergeCell ref="GV20:GV33"/>
    <mergeCell ref="Z20:Z29"/>
    <mergeCell ref="AA20:AA33"/>
    <mergeCell ref="AB20:AF33"/>
    <mergeCell ref="T18:T33"/>
    <mergeCell ref="U18:U33"/>
    <mergeCell ref="CO30:CO33"/>
    <mergeCell ref="BU30:BU33"/>
    <mergeCell ref="BY21:BZ31"/>
    <mergeCell ref="CA21:CB31"/>
    <mergeCell ref="BY32:BZ33"/>
    <mergeCell ref="CE21:CG31"/>
    <mergeCell ref="CE32:CG33"/>
    <mergeCell ref="DC21:DC33"/>
    <mergeCell ref="DG21:DG33"/>
    <mergeCell ref="DH20:DH29"/>
    <mergeCell ref="CW21:CW33"/>
    <mergeCell ref="A18:A33"/>
    <mergeCell ref="B18:C33"/>
    <mergeCell ref="D18:E33"/>
    <mergeCell ref="F18:G33"/>
    <mergeCell ref="H18:I33"/>
    <mergeCell ref="AN11:AS11"/>
    <mergeCell ref="AN10:AS10"/>
    <mergeCell ref="V18:X33"/>
    <mergeCell ref="AJ20:AJ29"/>
    <mergeCell ref="GX20:GX33"/>
    <mergeCell ref="AG20:AI33"/>
    <mergeCell ref="CM21:CM33"/>
    <mergeCell ref="CN21:CN33"/>
    <mergeCell ref="CP21:CP29"/>
    <mergeCell ref="CY21:CY33"/>
    <mergeCell ref="CP30:CP33"/>
    <mergeCell ref="Y30:Y33"/>
    <mergeCell ref="Z30:Z33"/>
    <mergeCell ref="DI20:DI29"/>
    <mergeCell ref="BQ20:BT33"/>
    <mergeCell ref="BU20:BV29"/>
    <mergeCell ref="BW20:CB20"/>
    <mergeCell ref="AW20:BE20"/>
    <mergeCell ref="BF20:BN20"/>
    <mergeCell ref="BO20:BP33"/>
    <mergeCell ref="CZ20:DC20"/>
    <mergeCell ref="DD20:DG20"/>
    <mergeCell ref="N18:O33"/>
    <mergeCell ref="P18:Q33"/>
    <mergeCell ref="R18:R33"/>
    <mergeCell ref="S18:S33"/>
    <mergeCell ref="BA21:BE21"/>
    <mergeCell ref="CS41:CU41"/>
    <mergeCell ref="DN41:DQ41"/>
    <mergeCell ref="DZ41:EC41"/>
    <mergeCell ref="AB41:AF41"/>
    <mergeCell ref="AG41:AI41"/>
    <mergeCell ref="AO41:AP41"/>
    <mergeCell ref="AR41:AS41"/>
    <mergeCell ref="AY41:AZ41"/>
    <mergeCell ref="BA41:BC41"/>
    <mergeCell ref="BD41:BE41"/>
    <mergeCell ref="BH41:BI41"/>
    <mergeCell ref="BJ41:BL41"/>
    <mergeCell ref="B41:C41"/>
    <mergeCell ref="D41:E41"/>
    <mergeCell ref="F41:G41"/>
    <mergeCell ref="H41:I41"/>
    <mergeCell ref="J41:K41"/>
    <mergeCell ref="L41:M41"/>
    <mergeCell ref="N41:O41"/>
    <mergeCell ref="P41:Q41"/>
    <mergeCell ref="V41:X41"/>
    <mergeCell ref="CH41:CI41"/>
    <mergeCell ref="CJ41:CK41"/>
    <mergeCell ref="B42:C42"/>
    <mergeCell ref="D42:E42"/>
    <mergeCell ref="F42:G42"/>
    <mergeCell ref="H42:I42"/>
    <mergeCell ref="J42:K42"/>
    <mergeCell ref="L42:M42"/>
    <mergeCell ref="N42:O42"/>
    <mergeCell ref="P42:Q42"/>
    <mergeCell ref="V42:X42"/>
    <mergeCell ref="AB42:AF42"/>
    <mergeCell ref="AG42:AI42"/>
    <mergeCell ref="AO42:AP42"/>
    <mergeCell ref="AR42:AS42"/>
    <mergeCell ref="AY42:AZ42"/>
    <mergeCell ref="BA42:BC42"/>
    <mergeCell ref="BD42:BE42"/>
    <mergeCell ref="BH42:BI42"/>
    <mergeCell ref="FM42:FN42"/>
    <mergeCell ref="BJ42:BL42"/>
    <mergeCell ref="BM42:BN42"/>
    <mergeCell ref="BO42:BP42"/>
    <mergeCell ref="BQ42:BT42"/>
    <mergeCell ref="BY42:BZ42"/>
    <mergeCell ref="CA42:CB42"/>
    <mergeCell ref="CE42:CG42"/>
    <mergeCell ref="CS42:CU42"/>
    <mergeCell ref="DN42:DQ42"/>
    <mergeCell ref="FT41:FU41"/>
    <mergeCell ref="FV41:FW41"/>
    <mergeCell ref="FX41:FY41"/>
    <mergeCell ref="GC41:GD41"/>
    <mergeCell ref="GE41:GF41"/>
    <mergeCell ref="GG41:GH41"/>
    <mergeCell ref="GI41:GJ41"/>
    <mergeCell ref="EV41:EW41"/>
    <mergeCell ref="EX41:EY41"/>
    <mergeCell ref="EZ41:FA41"/>
    <mergeCell ref="FB41:FC41"/>
    <mergeCell ref="FG41:FH41"/>
    <mergeCell ref="FI41:FJ41"/>
    <mergeCell ref="FK41:FL41"/>
    <mergeCell ref="FM41:FN41"/>
    <mergeCell ref="FR41:FS41"/>
    <mergeCell ref="BM41:BN41"/>
    <mergeCell ref="BO41:BP41"/>
    <mergeCell ref="BQ41:BT41"/>
    <mergeCell ref="BY41:BZ41"/>
    <mergeCell ref="CA41:CB41"/>
    <mergeCell ref="CE41:CG41"/>
    <mergeCell ref="FR42:FS42"/>
    <mergeCell ref="FT42:FU42"/>
    <mergeCell ref="FV42:FW42"/>
    <mergeCell ref="FX42:FY42"/>
    <mergeCell ref="GC42:GD42"/>
    <mergeCell ref="GE42:GF42"/>
    <mergeCell ref="GG42:GH42"/>
    <mergeCell ref="GI42:GJ42"/>
    <mergeCell ref="B43:C43"/>
    <mergeCell ref="D43:E43"/>
    <mergeCell ref="F43:G43"/>
    <mergeCell ref="H43:I43"/>
    <mergeCell ref="J43:K43"/>
    <mergeCell ref="L43:M43"/>
    <mergeCell ref="N43:O43"/>
    <mergeCell ref="P43:Q43"/>
    <mergeCell ref="V43:X43"/>
    <mergeCell ref="AB43:AF43"/>
    <mergeCell ref="AG43:AI43"/>
    <mergeCell ref="AO43:AP43"/>
    <mergeCell ref="AR43:AS43"/>
    <mergeCell ref="AY43:AZ43"/>
    <mergeCell ref="BA43:BC43"/>
    <mergeCell ref="BD43:BE43"/>
    <mergeCell ref="DZ42:EC42"/>
    <mergeCell ref="EV42:EW42"/>
    <mergeCell ref="EX42:EY42"/>
    <mergeCell ref="EZ42:FA42"/>
    <mergeCell ref="FB42:FC42"/>
    <mergeCell ref="FG42:FH42"/>
    <mergeCell ref="FI42:FJ42"/>
    <mergeCell ref="FK42:FL42"/>
    <mergeCell ref="GI43:GJ43"/>
    <mergeCell ref="DN43:DQ43"/>
    <mergeCell ref="DZ43:EC43"/>
    <mergeCell ref="EV43:EW43"/>
    <mergeCell ref="EX43:EY43"/>
    <mergeCell ref="EZ43:FA43"/>
    <mergeCell ref="FB43:FC43"/>
    <mergeCell ref="FG43:FH43"/>
    <mergeCell ref="FI43:FJ43"/>
    <mergeCell ref="FK43:FL43"/>
    <mergeCell ref="BH43:BI43"/>
    <mergeCell ref="BJ43:BL43"/>
    <mergeCell ref="BM43:BN43"/>
    <mergeCell ref="BO43:BP43"/>
    <mergeCell ref="BQ43:BT43"/>
    <mergeCell ref="BY43:BZ43"/>
    <mergeCell ref="CA43:CB43"/>
    <mergeCell ref="CE43:CG43"/>
    <mergeCell ref="CS43:CU43"/>
    <mergeCell ref="B44:C44"/>
    <mergeCell ref="D44:E44"/>
    <mergeCell ref="F44:G44"/>
    <mergeCell ref="H44:I44"/>
    <mergeCell ref="J44:K44"/>
    <mergeCell ref="L44:M44"/>
    <mergeCell ref="N44:O44"/>
    <mergeCell ref="P44:Q44"/>
    <mergeCell ref="V44:X44"/>
    <mergeCell ref="FM43:FN43"/>
    <mergeCell ref="FR43:FS43"/>
    <mergeCell ref="FT43:FU43"/>
    <mergeCell ref="FV43:FW43"/>
    <mergeCell ref="FX43:FY43"/>
    <mergeCell ref="GC43:GD43"/>
    <mergeCell ref="GE43:GF43"/>
    <mergeCell ref="GG43:GH43"/>
    <mergeCell ref="FR44:FS44"/>
    <mergeCell ref="BM44:BN44"/>
    <mergeCell ref="BO44:BP44"/>
    <mergeCell ref="BQ44:BT44"/>
    <mergeCell ref="BY44:BZ44"/>
    <mergeCell ref="CA44:CB44"/>
    <mergeCell ref="CE44:CG44"/>
    <mergeCell ref="CS44:CU44"/>
    <mergeCell ref="DN44:DQ44"/>
    <mergeCell ref="DZ44:EC44"/>
    <mergeCell ref="AB44:AF44"/>
    <mergeCell ref="AG44:AI44"/>
    <mergeCell ref="AO44:AP44"/>
    <mergeCell ref="AR44:AS44"/>
    <mergeCell ref="AY44:AZ44"/>
    <mergeCell ref="BA44:BC44"/>
    <mergeCell ref="BD44:BE44"/>
    <mergeCell ref="BH44:BI44"/>
    <mergeCell ref="BJ44:BL44"/>
    <mergeCell ref="FT44:FU44"/>
    <mergeCell ref="FV44:FW44"/>
    <mergeCell ref="FX44:FY44"/>
    <mergeCell ref="GC44:GD44"/>
    <mergeCell ref="GE44:GF44"/>
    <mergeCell ref="GG44:GH44"/>
    <mergeCell ref="GI44:GJ44"/>
    <mergeCell ref="B45:C45"/>
    <mergeCell ref="D45:E45"/>
    <mergeCell ref="F45:G45"/>
    <mergeCell ref="H45:I45"/>
    <mergeCell ref="J45:K45"/>
    <mergeCell ref="L45:M45"/>
    <mergeCell ref="N45:O45"/>
    <mergeCell ref="P45:Q45"/>
    <mergeCell ref="V45:X45"/>
    <mergeCell ref="AB45:AF45"/>
    <mergeCell ref="AG45:AI45"/>
    <mergeCell ref="AO45:AP45"/>
    <mergeCell ref="AR45:AS45"/>
    <mergeCell ref="AY45:AZ45"/>
    <mergeCell ref="BA45:BC45"/>
    <mergeCell ref="BD45:BE45"/>
    <mergeCell ref="BH45:BI45"/>
    <mergeCell ref="EV44:EW44"/>
    <mergeCell ref="EX44:EY44"/>
    <mergeCell ref="EZ44:FA44"/>
    <mergeCell ref="FB44:FC44"/>
    <mergeCell ref="FG44:FH44"/>
    <mergeCell ref="FI44:FJ44"/>
    <mergeCell ref="FK44:FL44"/>
    <mergeCell ref="FM44:FN44"/>
    <mergeCell ref="B46:C46"/>
    <mergeCell ref="D46:E46"/>
    <mergeCell ref="F46:G46"/>
    <mergeCell ref="H46:I46"/>
    <mergeCell ref="J46:K46"/>
    <mergeCell ref="L46:M46"/>
    <mergeCell ref="N46:O46"/>
    <mergeCell ref="P46:Q46"/>
    <mergeCell ref="V46:X46"/>
    <mergeCell ref="AB46:AF46"/>
    <mergeCell ref="AG46:AI46"/>
    <mergeCell ref="AO46:AP46"/>
    <mergeCell ref="AR46:AS46"/>
    <mergeCell ref="AY46:AZ46"/>
    <mergeCell ref="BA46:BC46"/>
    <mergeCell ref="BD46:BE46"/>
    <mergeCell ref="DZ45:EC45"/>
    <mergeCell ref="BJ45:BL45"/>
    <mergeCell ref="BM45:BN45"/>
    <mergeCell ref="BO45:BP45"/>
    <mergeCell ref="BQ45:BT45"/>
    <mergeCell ref="BY45:BZ45"/>
    <mergeCell ref="CA45:CB45"/>
    <mergeCell ref="CE45:CG45"/>
    <mergeCell ref="CS45:CU45"/>
    <mergeCell ref="DN45:DQ45"/>
    <mergeCell ref="BH46:BI46"/>
    <mergeCell ref="BJ46:BL46"/>
    <mergeCell ref="FR45:FS45"/>
    <mergeCell ref="FT45:FU45"/>
    <mergeCell ref="FV45:FW45"/>
    <mergeCell ref="FX45:FY45"/>
    <mergeCell ref="GC45:GD45"/>
    <mergeCell ref="GE45:GF45"/>
    <mergeCell ref="GG45:GH45"/>
    <mergeCell ref="GI45:GJ45"/>
    <mergeCell ref="EV45:EW45"/>
    <mergeCell ref="EX45:EY45"/>
    <mergeCell ref="EZ45:FA45"/>
    <mergeCell ref="FB45:FC45"/>
    <mergeCell ref="FG45:FH45"/>
    <mergeCell ref="FI45:FJ45"/>
    <mergeCell ref="FK45:FL45"/>
    <mergeCell ref="FM45:FN45"/>
    <mergeCell ref="FM46:FN46"/>
    <mergeCell ref="FR46:FS46"/>
    <mergeCell ref="FT46:FU46"/>
    <mergeCell ref="FV46:FW46"/>
    <mergeCell ref="FX46:FY46"/>
    <mergeCell ref="GC46:GD46"/>
    <mergeCell ref="GE46:GF46"/>
    <mergeCell ref="GG46:GH46"/>
    <mergeCell ref="GI46:GJ46"/>
    <mergeCell ref="DN46:DQ46"/>
    <mergeCell ref="DZ46:EC46"/>
    <mergeCell ref="EV46:EW46"/>
    <mergeCell ref="EX46:EY46"/>
    <mergeCell ref="EZ46:FA46"/>
    <mergeCell ref="FB46:FC46"/>
    <mergeCell ref="FG46:FH46"/>
    <mergeCell ref="FI46:FJ46"/>
    <mergeCell ref="FK46:FL46"/>
    <mergeCell ref="CS47:CU47"/>
    <mergeCell ref="DN47:DQ47"/>
    <mergeCell ref="DZ47:EC47"/>
    <mergeCell ref="AB47:AF47"/>
    <mergeCell ref="AG47:AI47"/>
    <mergeCell ref="AO47:AP47"/>
    <mergeCell ref="AR47:AS47"/>
    <mergeCell ref="AY47:AZ47"/>
    <mergeCell ref="BA47:BC47"/>
    <mergeCell ref="BD47:BE47"/>
    <mergeCell ref="BH47:BI47"/>
    <mergeCell ref="BJ47:BL47"/>
    <mergeCell ref="BM46:BN46"/>
    <mergeCell ref="BO46:BP46"/>
    <mergeCell ref="BQ46:BT46"/>
    <mergeCell ref="BY46:BZ46"/>
    <mergeCell ref="CA46:CB46"/>
    <mergeCell ref="CE46:CG46"/>
    <mergeCell ref="CS46:CU46"/>
    <mergeCell ref="B47:C47"/>
    <mergeCell ref="D47:E47"/>
    <mergeCell ref="F47:G47"/>
    <mergeCell ref="H47:I47"/>
    <mergeCell ref="J47:K47"/>
    <mergeCell ref="L47:M47"/>
    <mergeCell ref="N47:O47"/>
    <mergeCell ref="P47:Q47"/>
    <mergeCell ref="V47:X47"/>
    <mergeCell ref="B48:C48"/>
    <mergeCell ref="D48:E48"/>
    <mergeCell ref="F48:G48"/>
    <mergeCell ref="H48:I48"/>
    <mergeCell ref="J48:K48"/>
    <mergeCell ref="L48:M48"/>
    <mergeCell ref="N48:O48"/>
    <mergeCell ref="P48:Q48"/>
    <mergeCell ref="V48:X48"/>
    <mergeCell ref="AB48:AF48"/>
    <mergeCell ref="AG48:AI48"/>
    <mergeCell ref="AO48:AP48"/>
    <mergeCell ref="AR48:AS48"/>
    <mergeCell ref="AY48:AZ48"/>
    <mergeCell ref="BA48:BC48"/>
    <mergeCell ref="BD48:BE48"/>
    <mergeCell ref="BH48:BI48"/>
    <mergeCell ref="FM48:FN48"/>
    <mergeCell ref="BJ48:BL48"/>
    <mergeCell ref="BM48:BN48"/>
    <mergeCell ref="BO48:BP48"/>
    <mergeCell ref="BQ48:BT48"/>
    <mergeCell ref="BY48:BZ48"/>
    <mergeCell ref="CA48:CB48"/>
    <mergeCell ref="CE48:CG48"/>
    <mergeCell ref="CS48:CU48"/>
    <mergeCell ref="DN48:DQ48"/>
    <mergeCell ref="FT47:FU47"/>
    <mergeCell ref="FV47:FW47"/>
    <mergeCell ref="FX47:FY47"/>
    <mergeCell ref="GC47:GD47"/>
    <mergeCell ref="GE47:GF47"/>
    <mergeCell ref="GG47:GH47"/>
    <mergeCell ref="GI47:GJ47"/>
    <mergeCell ref="EV47:EW47"/>
    <mergeCell ref="EX47:EY47"/>
    <mergeCell ref="EZ47:FA47"/>
    <mergeCell ref="FB47:FC47"/>
    <mergeCell ref="FG47:FH47"/>
    <mergeCell ref="FI47:FJ47"/>
    <mergeCell ref="FK47:FL47"/>
    <mergeCell ref="FM47:FN47"/>
    <mergeCell ref="FR47:FS47"/>
    <mergeCell ref="BM47:BN47"/>
    <mergeCell ref="BO47:BP47"/>
    <mergeCell ref="BQ47:BT47"/>
    <mergeCell ref="BY47:BZ47"/>
    <mergeCell ref="CA47:CB47"/>
    <mergeCell ref="CE47:CG47"/>
    <mergeCell ref="FR48:FS48"/>
    <mergeCell ref="FT48:FU48"/>
    <mergeCell ref="FV48:FW48"/>
    <mergeCell ref="FX48:FY48"/>
    <mergeCell ref="GC48:GD48"/>
    <mergeCell ref="GE48:GF48"/>
    <mergeCell ref="GG48:GH48"/>
    <mergeCell ref="GI48:GJ48"/>
    <mergeCell ref="B49:C49"/>
    <mergeCell ref="D49:E49"/>
    <mergeCell ref="F49:G49"/>
    <mergeCell ref="H49:I49"/>
    <mergeCell ref="J49:K49"/>
    <mergeCell ref="L49:M49"/>
    <mergeCell ref="N49:O49"/>
    <mergeCell ref="P49:Q49"/>
    <mergeCell ref="V49:X49"/>
    <mergeCell ref="AB49:AF49"/>
    <mergeCell ref="AG49:AI49"/>
    <mergeCell ref="AO49:AP49"/>
    <mergeCell ref="AR49:AS49"/>
    <mergeCell ref="AY49:AZ49"/>
    <mergeCell ref="BA49:BC49"/>
    <mergeCell ref="BD49:BE49"/>
    <mergeCell ref="DZ48:EC48"/>
    <mergeCell ref="EV48:EW48"/>
    <mergeCell ref="EX48:EY48"/>
    <mergeCell ref="EZ48:FA48"/>
    <mergeCell ref="FB48:FC48"/>
    <mergeCell ref="FG48:FH48"/>
    <mergeCell ref="FI48:FJ48"/>
    <mergeCell ref="FK48:FL48"/>
    <mergeCell ref="GI49:GJ49"/>
    <mergeCell ref="DN49:DQ49"/>
    <mergeCell ref="DZ49:EC49"/>
    <mergeCell ref="EV49:EW49"/>
    <mergeCell ref="EX49:EY49"/>
    <mergeCell ref="EZ49:FA49"/>
    <mergeCell ref="FB49:FC49"/>
    <mergeCell ref="FG49:FH49"/>
    <mergeCell ref="FI49:FJ49"/>
    <mergeCell ref="FK49:FL49"/>
    <mergeCell ref="BH49:BI49"/>
    <mergeCell ref="BJ49:BL49"/>
    <mergeCell ref="BM49:BN49"/>
    <mergeCell ref="BO49:BP49"/>
    <mergeCell ref="BQ49:BT49"/>
    <mergeCell ref="BY49:BZ49"/>
    <mergeCell ref="CA49:CB49"/>
    <mergeCell ref="CE49:CG49"/>
    <mergeCell ref="CS49:CU49"/>
    <mergeCell ref="CH49:CI49"/>
    <mergeCell ref="CJ49:CK49"/>
    <mergeCell ref="B50:C50"/>
    <mergeCell ref="D50:E50"/>
    <mergeCell ref="F50:G50"/>
    <mergeCell ref="H50:I50"/>
    <mergeCell ref="J50:K50"/>
    <mergeCell ref="L50:M50"/>
    <mergeCell ref="N50:O50"/>
    <mergeCell ref="P50:Q50"/>
    <mergeCell ref="V50:X50"/>
    <mergeCell ref="FM49:FN49"/>
    <mergeCell ref="FR49:FS49"/>
    <mergeCell ref="FT49:FU49"/>
    <mergeCell ref="FV49:FW49"/>
    <mergeCell ref="FX49:FY49"/>
    <mergeCell ref="GC49:GD49"/>
    <mergeCell ref="GE49:GF49"/>
    <mergeCell ref="GG49:GH49"/>
    <mergeCell ref="FR50:FS50"/>
    <mergeCell ref="BM50:BN50"/>
    <mergeCell ref="BO50:BP50"/>
    <mergeCell ref="BQ50:BT50"/>
    <mergeCell ref="BY50:BZ50"/>
    <mergeCell ref="CA50:CB50"/>
    <mergeCell ref="CE50:CG50"/>
    <mergeCell ref="CS50:CU50"/>
    <mergeCell ref="DN50:DQ50"/>
    <mergeCell ref="DZ50:EC50"/>
    <mergeCell ref="AB50:AF50"/>
    <mergeCell ref="AG50:AI50"/>
    <mergeCell ref="AO50:AP50"/>
    <mergeCell ref="AR50:AS50"/>
    <mergeCell ref="AY50:AZ50"/>
    <mergeCell ref="BA50:BC50"/>
    <mergeCell ref="BD50:BE50"/>
    <mergeCell ref="BH50:BI50"/>
    <mergeCell ref="BJ50:BL50"/>
    <mergeCell ref="FT50:FU50"/>
    <mergeCell ref="FV50:FW50"/>
    <mergeCell ref="FX50:FY50"/>
    <mergeCell ref="GC50:GD50"/>
    <mergeCell ref="GE50:GF50"/>
    <mergeCell ref="GG50:GH50"/>
    <mergeCell ref="GI50:GJ50"/>
    <mergeCell ref="B51:C51"/>
    <mergeCell ref="D51:E51"/>
    <mergeCell ref="F51:G51"/>
    <mergeCell ref="H51:I51"/>
    <mergeCell ref="J51:K51"/>
    <mergeCell ref="L51:M51"/>
    <mergeCell ref="N51:O51"/>
    <mergeCell ref="P51:Q51"/>
    <mergeCell ref="V51:X51"/>
    <mergeCell ref="AB51:AF51"/>
    <mergeCell ref="AG51:AI51"/>
    <mergeCell ref="AO51:AP51"/>
    <mergeCell ref="AR51:AS51"/>
    <mergeCell ref="AY51:AZ51"/>
    <mergeCell ref="BA51:BC51"/>
    <mergeCell ref="BD51:BE51"/>
    <mergeCell ref="BH51:BI51"/>
    <mergeCell ref="EV50:EW50"/>
    <mergeCell ref="EX50:EY50"/>
    <mergeCell ref="EZ50:FA50"/>
    <mergeCell ref="FB50:FC50"/>
    <mergeCell ref="FG50:FH50"/>
    <mergeCell ref="FI50:FJ50"/>
    <mergeCell ref="FK50:FL50"/>
    <mergeCell ref="FM50:FN50"/>
    <mergeCell ref="B52:C52"/>
    <mergeCell ref="D52:E52"/>
    <mergeCell ref="F52:G52"/>
    <mergeCell ref="H52:I52"/>
    <mergeCell ref="J52:K52"/>
    <mergeCell ref="L52:M52"/>
    <mergeCell ref="N52:O52"/>
    <mergeCell ref="P52:Q52"/>
    <mergeCell ref="V52:X52"/>
    <mergeCell ref="AB52:AF52"/>
    <mergeCell ref="AG52:AI52"/>
    <mergeCell ref="AO52:AP52"/>
    <mergeCell ref="AR52:AS52"/>
    <mergeCell ref="AY52:AZ52"/>
    <mergeCell ref="BA52:BC52"/>
    <mergeCell ref="BD52:BE52"/>
    <mergeCell ref="DZ51:EC51"/>
    <mergeCell ref="BJ51:BL51"/>
    <mergeCell ref="BM51:BN51"/>
    <mergeCell ref="BO51:BP51"/>
    <mergeCell ref="BQ51:BT51"/>
    <mergeCell ref="BY51:BZ51"/>
    <mergeCell ref="CA51:CB51"/>
    <mergeCell ref="CE51:CG51"/>
    <mergeCell ref="CS51:CU51"/>
    <mergeCell ref="DN51:DQ51"/>
    <mergeCell ref="BH52:BI52"/>
    <mergeCell ref="BJ52:BL52"/>
    <mergeCell ref="FR51:FS51"/>
    <mergeCell ref="FT51:FU51"/>
    <mergeCell ref="FV51:FW51"/>
    <mergeCell ref="FX51:FY51"/>
    <mergeCell ref="GC51:GD51"/>
    <mergeCell ref="GE51:GF51"/>
    <mergeCell ref="GG51:GH51"/>
    <mergeCell ref="GI51:GJ51"/>
    <mergeCell ref="EV51:EW51"/>
    <mergeCell ref="EX51:EY51"/>
    <mergeCell ref="EZ51:FA51"/>
    <mergeCell ref="FB51:FC51"/>
    <mergeCell ref="FG51:FH51"/>
    <mergeCell ref="FI51:FJ51"/>
    <mergeCell ref="FK51:FL51"/>
    <mergeCell ref="FM51:FN51"/>
    <mergeCell ref="FM52:FN52"/>
    <mergeCell ref="FR52:FS52"/>
    <mergeCell ref="FT52:FU52"/>
    <mergeCell ref="FV52:FW52"/>
    <mergeCell ref="FX52:FY52"/>
    <mergeCell ref="GC52:GD52"/>
    <mergeCell ref="GE52:GF52"/>
    <mergeCell ref="GG52:GH52"/>
    <mergeCell ref="GI52:GJ52"/>
    <mergeCell ref="DN52:DQ52"/>
    <mergeCell ref="DZ52:EC52"/>
    <mergeCell ref="EV52:EW52"/>
    <mergeCell ref="EX52:EY52"/>
    <mergeCell ref="EZ52:FA52"/>
    <mergeCell ref="FB52:FC52"/>
    <mergeCell ref="FG52:FH52"/>
    <mergeCell ref="FI52:FJ52"/>
    <mergeCell ref="FK52:FL52"/>
    <mergeCell ref="CS53:CU53"/>
    <mergeCell ref="DN53:DQ53"/>
    <mergeCell ref="DZ53:EC53"/>
    <mergeCell ref="AB53:AF53"/>
    <mergeCell ref="AG53:AI53"/>
    <mergeCell ref="AO53:AP53"/>
    <mergeCell ref="AR53:AS53"/>
    <mergeCell ref="AY53:AZ53"/>
    <mergeCell ref="BA53:BC53"/>
    <mergeCell ref="BD53:BE53"/>
    <mergeCell ref="BH53:BI53"/>
    <mergeCell ref="BJ53:BL53"/>
    <mergeCell ref="BM52:BN52"/>
    <mergeCell ref="BO52:BP52"/>
    <mergeCell ref="BQ52:BT52"/>
    <mergeCell ref="BY52:BZ52"/>
    <mergeCell ref="CA52:CB52"/>
    <mergeCell ref="CE52:CG52"/>
    <mergeCell ref="CS52:CU52"/>
    <mergeCell ref="CH52:CI52"/>
    <mergeCell ref="CJ52:CK52"/>
    <mergeCell ref="CH53:CI53"/>
    <mergeCell ref="CJ53:CK53"/>
    <mergeCell ref="B53:C53"/>
    <mergeCell ref="D53:E53"/>
    <mergeCell ref="F53:G53"/>
    <mergeCell ref="H53:I53"/>
    <mergeCell ref="J53:K53"/>
    <mergeCell ref="L53:M53"/>
    <mergeCell ref="N53:O53"/>
    <mergeCell ref="P53:Q53"/>
    <mergeCell ref="V53:X53"/>
    <mergeCell ref="B54:C54"/>
    <mergeCell ref="D54:E54"/>
    <mergeCell ref="F54:G54"/>
    <mergeCell ref="H54:I54"/>
    <mergeCell ref="J54:K54"/>
    <mergeCell ref="L54:M54"/>
    <mergeCell ref="N54:O54"/>
    <mergeCell ref="P54:Q54"/>
    <mergeCell ref="V54:X54"/>
    <mergeCell ref="AB54:AF54"/>
    <mergeCell ref="AG54:AI54"/>
    <mergeCell ref="AO54:AP54"/>
    <mergeCell ref="AR54:AS54"/>
    <mergeCell ref="AY54:AZ54"/>
    <mergeCell ref="BA54:BC54"/>
    <mergeCell ref="BD54:BE54"/>
    <mergeCell ref="BH54:BI54"/>
    <mergeCell ref="FM54:FN54"/>
    <mergeCell ref="BJ54:BL54"/>
    <mergeCell ref="BM54:BN54"/>
    <mergeCell ref="BO54:BP54"/>
    <mergeCell ref="BQ54:BT54"/>
    <mergeCell ref="BY54:BZ54"/>
    <mergeCell ref="CA54:CB54"/>
    <mergeCell ref="CE54:CG54"/>
    <mergeCell ref="CS54:CU54"/>
    <mergeCell ref="DN54:DQ54"/>
    <mergeCell ref="CH54:CI54"/>
    <mergeCell ref="CJ54:CK54"/>
    <mergeCell ref="FT53:FU53"/>
    <mergeCell ref="FV53:FW53"/>
    <mergeCell ref="FX53:FY53"/>
    <mergeCell ref="GC53:GD53"/>
    <mergeCell ref="GE53:GF53"/>
    <mergeCell ref="GG53:GH53"/>
    <mergeCell ref="GI53:GJ53"/>
    <mergeCell ref="EV53:EW53"/>
    <mergeCell ref="EX53:EY53"/>
    <mergeCell ref="EZ53:FA53"/>
    <mergeCell ref="FB53:FC53"/>
    <mergeCell ref="FG53:FH53"/>
    <mergeCell ref="FI53:FJ53"/>
    <mergeCell ref="FK53:FL53"/>
    <mergeCell ref="FM53:FN53"/>
    <mergeCell ref="FR53:FS53"/>
    <mergeCell ref="BM53:BN53"/>
    <mergeCell ref="BO53:BP53"/>
    <mergeCell ref="BQ53:BT53"/>
    <mergeCell ref="BY53:BZ53"/>
    <mergeCell ref="CA53:CB53"/>
    <mergeCell ref="CE53:CG53"/>
    <mergeCell ref="FR54:FS54"/>
    <mergeCell ref="FT54:FU54"/>
    <mergeCell ref="FV54:FW54"/>
    <mergeCell ref="FX54:FY54"/>
    <mergeCell ref="GC54:GD54"/>
    <mergeCell ref="GE54:GF54"/>
    <mergeCell ref="GG54:GH54"/>
    <mergeCell ref="GI54:GJ54"/>
    <mergeCell ref="B55:C55"/>
    <mergeCell ref="D55:E55"/>
    <mergeCell ref="F55:G55"/>
    <mergeCell ref="H55:I55"/>
    <mergeCell ref="J55:K55"/>
    <mergeCell ref="L55:M55"/>
    <mergeCell ref="N55:O55"/>
    <mergeCell ref="P55:Q55"/>
    <mergeCell ref="V55:X55"/>
    <mergeCell ref="AB55:AF55"/>
    <mergeCell ref="AG55:AI55"/>
    <mergeCell ref="AO55:AP55"/>
    <mergeCell ref="AR55:AS55"/>
    <mergeCell ref="AY55:AZ55"/>
    <mergeCell ref="BA55:BC55"/>
    <mergeCell ref="BD55:BE55"/>
    <mergeCell ref="DZ54:EC54"/>
    <mergeCell ref="EV54:EW54"/>
    <mergeCell ref="EX54:EY54"/>
    <mergeCell ref="EZ54:FA54"/>
    <mergeCell ref="FB54:FC54"/>
    <mergeCell ref="FG54:FH54"/>
    <mergeCell ref="FI54:FJ54"/>
    <mergeCell ref="FK54:FL54"/>
    <mergeCell ref="GI55:GJ55"/>
    <mergeCell ref="DN55:DQ55"/>
    <mergeCell ref="DZ55:EC55"/>
    <mergeCell ref="EV55:EW55"/>
    <mergeCell ref="EX55:EY55"/>
    <mergeCell ref="EZ55:FA55"/>
    <mergeCell ref="FB55:FC55"/>
    <mergeCell ref="FG55:FH55"/>
    <mergeCell ref="FI55:FJ55"/>
    <mergeCell ref="FK55:FL55"/>
    <mergeCell ref="BH55:BI55"/>
    <mergeCell ref="BJ55:BL55"/>
    <mergeCell ref="BM55:BN55"/>
    <mergeCell ref="BO55:BP55"/>
    <mergeCell ref="BQ55:BT55"/>
    <mergeCell ref="BY55:BZ55"/>
    <mergeCell ref="CA55:CB55"/>
    <mergeCell ref="CE55:CG55"/>
    <mergeCell ref="CS55:CU55"/>
    <mergeCell ref="CH55:CI55"/>
    <mergeCell ref="CJ55:CK55"/>
    <mergeCell ref="B56:C56"/>
    <mergeCell ref="D56:E56"/>
    <mergeCell ref="F56:G56"/>
    <mergeCell ref="H56:I56"/>
    <mergeCell ref="J56:K56"/>
    <mergeCell ref="L56:M56"/>
    <mergeCell ref="N56:O56"/>
    <mergeCell ref="P56:Q56"/>
    <mergeCell ref="V56:X56"/>
    <mergeCell ref="FM55:FN55"/>
    <mergeCell ref="FR55:FS55"/>
    <mergeCell ref="FT55:FU55"/>
    <mergeCell ref="FV55:FW55"/>
    <mergeCell ref="FX55:FY55"/>
    <mergeCell ref="GC55:GD55"/>
    <mergeCell ref="GE55:GF55"/>
    <mergeCell ref="GG55:GH55"/>
    <mergeCell ref="FR56:FS56"/>
    <mergeCell ref="BM56:BN56"/>
    <mergeCell ref="BO56:BP56"/>
    <mergeCell ref="BQ56:BT56"/>
    <mergeCell ref="BY56:BZ56"/>
    <mergeCell ref="CA56:CB56"/>
    <mergeCell ref="CE56:CG56"/>
    <mergeCell ref="CS56:CU56"/>
    <mergeCell ref="DN56:DQ56"/>
    <mergeCell ref="DZ56:EC56"/>
    <mergeCell ref="AB56:AF56"/>
    <mergeCell ref="AG56:AI56"/>
    <mergeCell ref="AO56:AP56"/>
    <mergeCell ref="AR56:AS56"/>
    <mergeCell ref="AY56:AZ56"/>
    <mergeCell ref="BA56:BC56"/>
    <mergeCell ref="BD56:BE56"/>
    <mergeCell ref="BH56:BI56"/>
    <mergeCell ref="BJ56:BL56"/>
    <mergeCell ref="FT56:FU56"/>
    <mergeCell ref="FV56:FW56"/>
    <mergeCell ref="FX56:FY56"/>
    <mergeCell ref="GC56:GD56"/>
    <mergeCell ref="GE56:GF56"/>
    <mergeCell ref="GG56:GH56"/>
    <mergeCell ref="GI56:GJ56"/>
    <mergeCell ref="B57:C57"/>
    <mergeCell ref="D57:E57"/>
    <mergeCell ref="F57:G57"/>
    <mergeCell ref="H57:I57"/>
    <mergeCell ref="J57:K57"/>
    <mergeCell ref="L57:M57"/>
    <mergeCell ref="N57:O57"/>
    <mergeCell ref="P57:Q57"/>
    <mergeCell ref="V57:X57"/>
    <mergeCell ref="AB57:AF57"/>
    <mergeCell ref="AG57:AI57"/>
    <mergeCell ref="AO57:AP57"/>
    <mergeCell ref="AR57:AS57"/>
    <mergeCell ref="AY57:AZ57"/>
    <mergeCell ref="BA57:BC57"/>
    <mergeCell ref="BD57:BE57"/>
    <mergeCell ref="BH57:BI57"/>
    <mergeCell ref="EV56:EW56"/>
    <mergeCell ref="EX56:EY56"/>
    <mergeCell ref="EZ56:FA56"/>
    <mergeCell ref="FB56:FC56"/>
    <mergeCell ref="FG56:FH56"/>
    <mergeCell ref="FI56:FJ56"/>
    <mergeCell ref="FK56:FL56"/>
    <mergeCell ref="FM56:FN56"/>
    <mergeCell ref="B58:C58"/>
    <mergeCell ref="D58:E58"/>
    <mergeCell ref="F58:G58"/>
    <mergeCell ref="H58:I58"/>
    <mergeCell ref="J58:K58"/>
    <mergeCell ref="L58:M58"/>
    <mergeCell ref="N58:O58"/>
    <mergeCell ref="P58:Q58"/>
    <mergeCell ref="V58:X58"/>
    <mergeCell ref="AB58:AF58"/>
    <mergeCell ref="AG58:AI58"/>
    <mergeCell ref="AO58:AP58"/>
    <mergeCell ref="AR58:AS58"/>
    <mergeCell ref="AY58:AZ58"/>
    <mergeCell ref="BA58:BC58"/>
    <mergeCell ref="BD58:BE58"/>
    <mergeCell ref="DZ57:EC57"/>
    <mergeCell ref="BJ57:BL57"/>
    <mergeCell ref="BM57:BN57"/>
    <mergeCell ref="BO57:BP57"/>
    <mergeCell ref="BQ57:BT57"/>
    <mergeCell ref="BY57:BZ57"/>
    <mergeCell ref="CA57:CB57"/>
    <mergeCell ref="CE57:CG57"/>
    <mergeCell ref="CS57:CU57"/>
    <mergeCell ref="DN57:DQ57"/>
    <mergeCell ref="BH58:BI58"/>
    <mergeCell ref="BJ58:BL58"/>
    <mergeCell ref="FR57:FS57"/>
    <mergeCell ref="FT57:FU57"/>
    <mergeCell ref="FV57:FW57"/>
    <mergeCell ref="FX57:FY57"/>
    <mergeCell ref="GC57:GD57"/>
    <mergeCell ref="GE57:GF57"/>
    <mergeCell ref="GG57:GH57"/>
    <mergeCell ref="GI57:GJ57"/>
    <mergeCell ref="EV57:EW57"/>
    <mergeCell ref="EX57:EY57"/>
    <mergeCell ref="EZ57:FA57"/>
    <mergeCell ref="FB57:FC57"/>
    <mergeCell ref="FG57:FH57"/>
    <mergeCell ref="FI57:FJ57"/>
    <mergeCell ref="FK57:FL57"/>
    <mergeCell ref="FM57:FN57"/>
    <mergeCell ref="FM58:FN58"/>
    <mergeCell ref="FR58:FS58"/>
    <mergeCell ref="FT58:FU58"/>
    <mergeCell ref="FV58:FW58"/>
    <mergeCell ref="FX58:FY58"/>
    <mergeCell ref="GC58:GD58"/>
    <mergeCell ref="GE58:GF58"/>
    <mergeCell ref="GG58:GH58"/>
    <mergeCell ref="GI58:GJ58"/>
    <mergeCell ref="DN58:DQ58"/>
    <mergeCell ref="DZ58:EC58"/>
    <mergeCell ref="EV58:EW58"/>
    <mergeCell ref="EX58:EY58"/>
    <mergeCell ref="EZ58:FA58"/>
    <mergeCell ref="FB58:FC58"/>
    <mergeCell ref="FG58:FH58"/>
    <mergeCell ref="FI58:FJ58"/>
    <mergeCell ref="FK58:FL58"/>
    <mergeCell ref="CS59:CU59"/>
    <mergeCell ref="DN59:DQ59"/>
    <mergeCell ref="DZ59:EC59"/>
    <mergeCell ref="AB59:AF59"/>
    <mergeCell ref="AG59:AI59"/>
    <mergeCell ref="AO59:AP59"/>
    <mergeCell ref="AR59:AS59"/>
    <mergeCell ref="AY59:AZ59"/>
    <mergeCell ref="BA59:BC59"/>
    <mergeCell ref="BD59:BE59"/>
    <mergeCell ref="BH59:BI59"/>
    <mergeCell ref="BJ59:BL59"/>
    <mergeCell ref="BM58:BN58"/>
    <mergeCell ref="BO58:BP58"/>
    <mergeCell ref="BQ58:BT58"/>
    <mergeCell ref="BY58:BZ58"/>
    <mergeCell ref="CA58:CB58"/>
    <mergeCell ref="CE58:CG58"/>
    <mergeCell ref="CS58:CU58"/>
    <mergeCell ref="CH59:CI59"/>
    <mergeCell ref="CJ59:CK59"/>
    <mergeCell ref="BA60:BC60"/>
    <mergeCell ref="BD60:BE60"/>
    <mergeCell ref="BH60:BI60"/>
    <mergeCell ref="FM60:FN60"/>
    <mergeCell ref="BJ60:BL60"/>
    <mergeCell ref="BM60:BN60"/>
    <mergeCell ref="BO60:BP60"/>
    <mergeCell ref="BQ60:BT60"/>
    <mergeCell ref="BY60:BZ60"/>
    <mergeCell ref="CA60:CB60"/>
    <mergeCell ref="CE60:CG60"/>
    <mergeCell ref="CS60:CU60"/>
    <mergeCell ref="DN60:DQ60"/>
    <mergeCell ref="B59:C59"/>
    <mergeCell ref="D59:E59"/>
    <mergeCell ref="F59:G59"/>
    <mergeCell ref="H59:I59"/>
    <mergeCell ref="J59:K59"/>
    <mergeCell ref="L59:M59"/>
    <mergeCell ref="N59:O59"/>
    <mergeCell ref="P59:Q59"/>
    <mergeCell ref="V59:X59"/>
    <mergeCell ref="B60:C60"/>
    <mergeCell ref="D60:E60"/>
    <mergeCell ref="F60:G60"/>
    <mergeCell ref="H60:I60"/>
    <mergeCell ref="J60:K60"/>
    <mergeCell ref="L60:M60"/>
    <mergeCell ref="N60:O60"/>
    <mergeCell ref="P60:Q60"/>
    <mergeCell ref="V60:X60"/>
    <mergeCell ref="CH60:CI60"/>
    <mergeCell ref="GC59:GD59"/>
    <mergeCell ref="GE59:GF59"/>
    <mergeCell ref="GG59:GH59"/>
    <mergeCell ref="GI59:GJ59"/>
    <mergeCell ref="EV59:EW59"/>
    <mergeCell ref="EX59:EY59"/>
    <mergeCell ref="EZ59:FA59"/>
    <mergeCell ref="FB59:FC59"/>
    <mergeCell ref="FG59:FH59"/>
    <mergeCell ref="FI59:FJ59"/>
    <mergeCell ref="FK59:FL59"/>
    <mergeCell ref="FM59:FN59"/>
    <mergeCell ref="FR59:FS59"/>
    <mergeCell ref="BM59:BN59"/>
    <mergeCell ref="BO59:BP59"/>
    <mergeCell ref="BQ59:BT59"/>
    <mergeCell ref="BY59:BZ59"/>
    <mergeCell ref="CA59:CB59"/>
    <mergeCell ref="CE59:CG59"/>
    <mergeCell ref="FT59:FU59"/>
    <mergeCell ref="FV59:FW59"/>
    <mergeCell ref="FX59:FY59"/>
    <mergeCell ref="GC60:GD60"/>
    <mergeCell ref="GE60:GF60"/>
    <mergeCell ref="GG60:GH60"/>
    <mergeCell ref="GI60:GJ60"/>
    <mergeCell ref="B61:C61"/>
    <mergeCell ref="D61:E61"/>
    <mergeCell ref="F61:G61"/>
    <mergeCell ref="H61:I61"/>
    <mergeCell ref="J61:K61"/>
    <mergeCell ref="L61:M61"/>
    <mergeCell ref="N61:O61"/>
    <mergeCell ref="P61:Q61"/>
    <mergeCell ref="V61:X61"/>
    <mergeCell ref="AB61:AF61"/>
    <mergeCell ref="AG60:AI60"/>
    <mergeCell ref="AO61:AP61"/>
    <mergeCell ref="AR61:AS61"/>
    <mergeCell ref="AY61:AZ61"/>
    <mergeCell ref="BA61:BC61"/>
    <mergeCell ref="BD61:BE61"/>
    <mergeCell ref="DZ60:EC60"/>
    <mergeCell ref="EV60:EW60"/>
    <mergeCell ref="EX60:EY60"/>
    <mergeCell ref="EZ60:FA60"/>
    <mergeCell ref="FB60:FC60"/>
    <mergeCell ref="FG60:FH60"/>
    <mergeCell ref="FI60:FJ60"/>
    <mergeCell ref="FK60:FL60"/>
    <mergeCell ref="AB60:AF60"/>
    <mergeCell ref="AO60:AP60"/>
    <mergeCell ref="AR60:AS60"/>
    <mergeCell ref="AY60:AZ60"/>
    <mergeCell ref="GI61:GJ61"/>
    <mergeCell ref="DN61:DQ61"/>
    <mergeCell ref="DZ61:EC61"/>
    <mergeCell ref="EV61:EW61"/>
    <mergeCell ref="EX61:EY61"/>
    <mergeCell ref="EZ61:FA61"/>
    <mergeCell ref="FB61:FC61"/>
    <mergeCell ref="FG61:FH61"/>
    <mergeCell ref="FI61:FJ61"/>
    <mergeCell ref="FK61:FL61"/>
    <mergeCell ref="BH61:BI61"/>
    <mergeCell ref="BJ61:BL61"/>
    <mergeCell ref="BM61:BN61"/>
    <mergeCell ref="BO61:BP61"/>
    <mergeCell ref="BQ61:BT61"/>
    <mergeCell ref="BY61:BZ61"/>
    <mergeCell ref="CA61:CB61"/>
    <mergeCell ref="CE61:CG61"/>
    <mergeCell ref="CS61:CU61"/>
    <mergeCell ref="CH61:CI61"/>
    <mergeCell ref="CJ61:CK61"/>
    <mergeCell ref="B62:C62"/>
    <mergeCell ref="D62:E62"/>
    <mergeCell ref="F62:G62"/>
    <mergeCell ref="H62:I62"/>
    <mergeCell ref="J62:K62"/>
    <mergeCell ref="L62:M62"/>
    <mergeCell ref="N62:O62"/>
    <mergeCell ref="P62:Q62"/>
    <mergeCell ref="V62:X62"/>
    <mergeCell ref="FM61:FN61"/>
    <mergeCell ref="FR61:FS61"/>
    <mergeCell ref="FT61:FU61"/>
    <mergeCell ref="FV61:FW61"/>
    <mergeCell ref="FX61:FY61"/>
    <mergeCell ref="GC61:GD61"/>
    <mergeCell ref="GE61:GF61"/>
    <mergeCell ref="GG61:GH61"/>
    <mergeCell ref="FR62:FS62"/>
    <mergeCell ref="BM62:BN62"/>
    <mergeCell ref="BO62:BP62"/>
    <mergeCell ref="BQ62:BT62"/>
    <mergeCell ref="BY62:BZ62"/>
    <mergeCell ref="CA62:CB62"/>
    <mergeCell ref="CE62:CG62"/>
    <mergeCell ref="CS62:CU62"/>
    <mergeCell ref="DN62:DQ62"/>
    <mergeCell ref="DZ62:EC62"/>
    <mergeCell ref="AB62:AF62"/>
    <mergeCell ref="AG62:AI62"/>
    <mergeCell ref="AO62:AP62"/>
    <mergeCell ref="AR62:AS62"/>
    <mergeCell ref="AY62:AZ62"/>
    <mergeCell ref="BA62:BC62"/>
    <mergeCell ref="BD62:BE62"/>
    <mergeCell ref="BH62:BI62"/>
    <mergeCell ref="BJ62:BL62"/>
    <mergeCell ref="FT62:FU62"/>
    <mergeCell ref="FV62:FW62"/>
    <mergeCell ref="FX62:FY62"/>
    <mergeCell ref="GC62:GD62"/>
    <mergeCell ref="GE62:GF62"/>
    <mergeCell ref="GG62:GH62"/>
    <mergeCell ref="GI62:GJ62"/>
    <mergeCell ref="B63:C63"/>
    <mergeCell ref="D63:E63"/>
    <mergeCell ref="F63:G63"/>
    <mergeCell ref="H63:I63"/>
    <mergeCell ref="J63:K63"/>
    <mergeCell ref="L63:M63"/>
    <mergeCell ref="N63:O63"/>
    <mergeCell ref="P63:Q63"/>
    <mergeCell ref="V63:X63"/>
    <mergeCell ref="AB63:AF63"/>
    <mergeCell ref="AG63:AI63"/>
    <mergeCell ref="AO63:AP63"/>
    <mergeCell ref="AR63:AS63"/>
    <mergeCell ref="AY63:AZ63"/>
    <mergeCell ref="BA63:BC63"/>
    <mergeCell ref="BD63:BE63"/>
    <mergeCell ref="BH63:BI63"/>
    <mergeCell ref="EV62:EW62"/>
    <mergeCell ref="EX62:EY62"/>
    <mergeCell ref="EZ62:FA62"/>
    <mergeCell ref="FB62:FC62"/>
    <mergeCell ref="B64:C64"/>
    <mergeCell ref="D64:E64"/>
    <mergeCell ref="F64:G64"/>
    <mergeCell ref="H64:I64"/>
    <mergeCell ref="J64:K64"/>
    <mergeCell ref="L64:M64"/>
    <mergeCell ref="N64:O64"/>
    <mergeCell ref="P64:Q64"/>
    <mergeCell ref="V64:X64"/>
    <mergeCell ref="AB64:AF64"/>
    <mergeCell ref="AG64:AI64"/>
    <mergeCell ref="AO64:AP64"/>
    <mergeCell ref="AR64:AS64"/>
    <mergeCell ref="AY64:AZ64"/>
    <mergeCell ref="BA64:BC64"/>
    <mergeCell ref="BD64:BE64"/>
    <mergeCell ref="DZ63:EC63"/>
    <mergeCell ref="BJ63:BL63"/>
    <mergeCell ref="BM63:BN63"/>
    <mergeCell ref="BO63:BP63"/>
    <mergeCell ref="BQ63:BT63"/>
    <mergeCell ref="BY63:BZ63"/>
    <mergeCell ref="CA63:CB63"/>
    <mergeCell ref="CE63:CG63"/>
    <mergeCell ref="CS63:CU63"/>
    <mergeCell ref="DN63:DQ63"/>
    <mergeCell ref="BH64:BI64"/>
    <mergeCell ref="BJ64:BL64"/>
    <mergeCell ref="DN64:DQ64"/>
    <mergeCell ref="DZ64:EC64"/>
    <mergeCell ref="BM64:BN64"/>
    <mergeCell ref="BO64:BP64"/>
    <mergeCell ref="GC63:GD63"/>
    <mergeCell ref="GE63:GF63"/>
    <mergeCell ref="GG63:GH63"/>
    <mergeCell ref="GI63:GJ63"/>
    <mergeCell ref="EV63:EW63"/>
    <mergeCell ref="EX63:EY63"/>
    <mergeCell ref="EZ63:FA63"/>
    <mergeCell ref="FB63:FC63"/>
    <mergeCell ref="FG63:FH63"/>
    <mergeCell ref="FI63:FJ63"/>
    <mergeCell ref="FK63:FL63"/>
    <mergeCell ref="FM63:FN63"/>
    <mergeCell ref="FM64:FN64"/>
    <mergeCell ref="FR64:FS64"/>
    <mergeCell ref="FT64:FU64"/>
    <mergeCell ref="FV64:FW64"/>
    <mergeCell ref="FX64:FY64"/>
    <mergeCell ref="GC64:GD64"/>
    <mergeCell ref="GE64:GF64"/>
    <mergeCell ref="GG64:GH64"/>
    <mergeCell ref="GI64:GJ64"/>
    <mergeCell ref="EV64:EW64"/>
    <mergeCell ref="EX64:EY64"/>
    <mergeCell ref="EZ64:FA64"/>
    <mergeCell ref="FB64:FC64"/>
    <mergeCell ref="FG64:FH64"/>
    <mergeCell ref="FI64:FJ64"/>
    <mergeCell ref="FK64:FL64"/>
    <mergeCell ref="BQ64:BT64"/>
    <mergeCell ref="BY64:BZ64"/>
    <mergeCell ref="CA64:CB64"/>
    <mergeCell ref="CE64:CG64"/>
    <mergeCell ref="CS64:CU64"/>
    <mergeCell ref="FR63:FS63"/>
    <mergeCell ref="FT63:FU63"/>
    <mergeCell ref="FV63:FW63"/>
    <mergeCell ref="FX63:FY63"/>
    <mergeCell ref="FG62:FH62"/>
    <mergeCell ref="FI62:FJ62"/>
    <mergeCell ref="FK62:FL62"/>
    <mergeCell ref="FM62:FN62"/>
    <mergeCell ref="FR60:FS60"/>
    <mergeCell ref="FT60:FU60"/>
    <mergeCell ref="FV60:FW60"/>
    <mergeCell ref="FX60:FY60"/>
    <mergeCell ref="CJ60:CK60"/>
    <mergeCell ref="CH62:CI62"/>
    <mergeCell ref="CJ62:CK62"/>
    <mergeCell ref="CH63:CI63"/>
    <mergeCell ref="CJ63:CK63"/>
    <mergeCell ref="CH64:CI64"/>
    <mergeCell ref="CJ64:CK64"/>
  </mergeCells>
  <phoneticPr fontId="3"/>
  <dataValidations count="69">
    <dataValidation type="list" showInputMessage="1" showErrorMessage="1" sqref="EM34:EP34 CO34 AU34" xr:uid="{00000000-0002-0000-0100-000000000000}">
      <formula1>等級0_3</formula1>
    </dataValidation>
    <dataValidation type="list" allowBlank="1" showInputMessage="1" showErrorMessage="1" sqref="HZ34:IA134 HH36:HH134 HH34 HU34:HU134" xr:uid="{00000000-0002-0000-0100-000001000000}">
      <formula1>選択</formula1>
    </dataValidation>
    <dataValidation type="list" showInputMessage="1" showErrorMessage="1" sqref="AT34 Z34 EL34" xr:uid="{00000000-0002-0000-0100-000002000000}">
      <formula1>等級0_4</formula1>
    </dataValidation>
    <dataValidation type="list" showInputMessage="1" showErrorMessage="1" sqref="ED34:EG34 DR34:DU34 ER34" xr:uid="{00000000-0002-0000-0100-000003000000}">
      <formula1>等級0_5</formula1>
    </dataValidation>
    <dataValidation type="list" showInputMessage="1" showErrorMessage="1" sqref="DV34:DY34 EH34:EK34" xr:uid="{00000000-0002-0000-0100-000004000000}">
      <formula1>スラブ厚</formula1>
    </dataValidation>
    <dataValidation type="list" showInputMessage="1" showErrorMessage="1" sqref="FR34:FY34 FG34:FN34 EV34:FC34 GC34:GJ34" xr:uid="{00000000-0002-0000-0100-000005000000}">
      <formula1>出入口</formula1>
    </dataValidation>
    <dataValidation type="list" showInputMessage="1" showErrorMessage="1" sqref="EQ34" xr:uid="{00000000-0002-0000-0100-000006000000}">
      <formula1>等級1_5</formula1>
    </dataValidation>
    <dataValidation type="list" showInputMessage="1" showErrorMessage="1" sqref="FE34 FP34 ET34 GA34" xr:uid="{00000000-0002-0000-0100-000007000000}">
      <formula1>開口部住戸位置</formula1>
    </dataValidation>
    <dataValidation type="list" showInputMessage="1" showErrorMessage="1" sqref="ES34 FD34 FO34 FZ34 R34:U34" xr:uid="{00000000-0002-0000-0100-000008000000}">
      <formula1>選択○×</formula1>
    </dataValidation>
    <dataValidation type="list" allowBlank="1" showInputMessage="1" showErrorMessage="1" sqref="DZ34:EC34" xr:uid="{00000000-0002-0000-0100-000009000000}">
      <formula1>軽量床衝撃音対策</formula1>
    </dataValidation>
    <dataValidation type="list" allowBlank="1" showInputMessage="1" showErrorMessage="1" sqref="DN34:DQ34" xr:uid="{00000000-0002-0000-0100-00000A000000}">
      <formula1>重量床衝撃音対策</formula1>
    </dataValidation>
    <dataValidation type="list" showInputMessage="1" showErrorMessage="1" sqref="CQ34:CR34 AV34 AK34:AN34 CV34:DG34 AA34 CL34:CN34 AQ34" xr:uid="{00000000-0002-0000-0100-00000B000000}">
      <formula1>選択</formula1>
    </dataValidation>
    <dataValidation type="list" allowBlank="1" showInputMessage="1" showErrorMessage="1" sqref="AT8 CX9:CX13" xr:uid="{00000000-0002-0000-0100-00000C000000}">
      <formula1>"□,■"</formula1>
    </dataValidation>
    <dataValidation type="list" showInputMessage="1" showErrorMessage="1" sqref="CP34" xr:uid="{00000000-0002-0000-0100-00000D000000}">
      <formula1>等級_320</formula1>
    </dataValidation>
    <dataValidation type="list" showInputMessage="1" showErrorMessage="1" sqref="BX34 Y34 BV34:BV134" xr:uid="{00000000-0002-0000-0100-00000E000000}">
      <formula1>等級1_4</formula1>
    </dataValidation>
    <dataValidation type="list" showInputMessage="1" showErrorMessage="1" sqref="BU34:BU134" xr:uid="{00000000-0002-0000-0100-00000F000000}">
      <formula1>地域区分</formula1>
    </dataValidation>
    <dataValidation type="list" showInputMessage="1" showErrorMessage="1" sqref="CC34 BW34" xr:uid="{00000000-0002-0000-0100-000010000000}">
      <formula1>等級1_8</formula1>
    </dataValidation>
    <dataValidation type="list" showInputMessage="1" showErrorMessage="1" sqref="AJ34" xr:uid="{00000000-0002-0000-0100-000011000000}">
      <formula1>等級1_3</formula1>
    </dataValidation>
    <dataValidation type="list" showInputMessage="1" showErrorMessage="1" sqref="BA34:BC34 BJ34:BL34" xr:uid="{00000000-0002-0000-0100-000012000000}">
      <formula1>異なる天井</formula1>
    </dataValidation>
    <dataValidation type="list" showInputMessage="1" showErrorMessage="1" sqref="BO34:BP34" xr:uid="{00000000-0002-0000-0100-000013000000}">
      <formula1>変更障害</formula1>
    </dataValidation>
    <dataValidation type="list" showInputMessage="1" showErrorMessage="1" sqref="AO34:AP34" xr:uid="{00000000-0002-0000-0100-000014000000}">
      <formula1>避難器具種類</formula1>
    </dataValidation>
    <dataValidation type="list" showInputMessage="1" showErrorMessage="1" sqref="AW34 BF34" xr:uid="{00000000-0002-0000-0100-000015000000}">
      <formula1>躯体天井</formula1>
    </dataValidation>
    <dataValidation imeMode="halfAlpha" allowBlank="1" showInputMessage="1" showErrorMessage="1" sqref="BN13:BO14 BL10:BL11" xr:uid="{00000000-0002-0000-0100-000016000000}"/>
    <dataValidation type="list" allowBlank="1" showInputMessage="1" showErrorMessage="1" sqref="BQ34:BT134" xr:uid="{00000000-0002-0000-0100-000017000000}">
      <formula1>温熱環境に関すること</formula1>
    </dataValidation>
    <dataValidation type="list" showInputMessage="1" showErrorMessage="1" sqref="CD34" xr:uid="{00000000-0002-0000-0100-000018000000}">
      <formula1>等級5_2</formula1>
    </dataValidation>
    <dataValidation type="list" showInputMessage="1" showErrorMessage="1" sqref="AB34:AF34" xr:uid="{00000000-0002-0000-0100-000019000000}">
      <formula1>排煙形式</formula1>
    </dataValidation>
    <dataValidation type="list" showInputMessage="1" showErrorMessage="1" sqref="AG34:AI34" xr:uid="{00000000-0002-0000-0100-00001A000000}">
      <formula1>平面形状</formula1>
    </dataValidation>
    <dataValidation type="list" showInputMessage="1" showErrorMessage="1" sqref="V34:X34" xr:uid="{00000000-0002-0000-0100-00001B000000}">
      <formula1>界床</formula1>
    </dataValidation>
    <dataValidation allowBlank="1" showInputMessage="1" sqref="BC14:BE14" xr:uid="{00000000-0002-0000-0100-00001D000000}"/>
    <dataValidation type="list" allowBlank="1" showInputMessage="1" showErrorMessage="1" sqref="HE7:HG7 CL7 HG7:HG8 DD7:DD8" xr:uid="{00000000-0002-0000-0100-000028000000}">
      <formula1>"0,3,2,1"</formula1>
    </dataValidation>
    <dataValidation type="list" allowBlank="1" showInputMessage="1" showErrorMessage="1" sqref="BW35:BW134 CC35:CC134" xr:uid="{00000000-0002-0000-0100-000029000000}">
      <formula1>"1,2,3,4,5,6,7,8"</formula1>
    </dataValidation>
    <dataValidation type="list" allowBlank="1" showInputMessage="1" showErrorMessage="1" sqref="CQ35:CR134 AA35:AA134 AQ35:AQ134 AV35:AV134 CL35:CN134 AK35:AN134 CV35:DG134" xr:uid="{00000000-0002-0000-0100-00002B000000}">
      <formula1>"　,○"</formula1>
    </dataValidation>
    <dataValidation type="list" allowBlank="1" showInputMessage="1" showErrorMessage="1" sqref="AB35:AF134" xr:uid="{00000000-0002-0000-0100-00002C000000}">
      <formula1>"　,a.開放型廊下,b.自然排煙,c.機械排煙(一般),d.機械排煙(加圧式),e.その他"</formula1>
    </dataValidation>
    <dataValidation type="list" allowBlank="1" showInputMessage="1" showErrorMessage="1" sqref="AJ35:AJ134" xr:uid="{00000000-0002-0000-0100-00002E000000}">
      <formula1>"　,1,2,3"</formula1>
    </dataValidation>
    <dataValidation type="list" allowBlank="1" showInputMessage="1" showErrorMessage="1" sqref="AT35:AT134 EL35:EL134" xr:uid="{00000000-0002-0000-0100-00002F000000}">
      <formula1>"　,4,3,2,1,0"</formula1>
    </dataValidation>
    <dataValidation type="list" allowBlank="1" showInputMessage="1" showErrorMessage="1" sqref="CO35:CO134 EM35:EP134" xr:uid="{00000000-0002-0000-0100-000031000000}">
      <formula1>"　,3,2,1,0"</formula1>
    </dataValidation>
    <dataValidation type="list" allowBlank="1" showInputMessage="1" showErrorMessage="1" sqref="CP35:CP134" xr:uid="{00000000-0002-0000-0100-000032000000}">
      <formula1>"　,3,2,,0"</formula1>
    </dataValidation>
    <dataValidation type="list" allowBlank="1" showInputMessage="1" showErrorMessage="1" sqref="ER35:ER134 ED35:EG134 DR35:DU134" xr:uid="{00000000-0002-0000-0100-000033000000}">
      <formula1>"　,5,4,3,2,1,0"</formula1>
    </dataValidation>
    <dataValidation type="list" allowBlank="1" showInputMessage="1" showErrorMessage="1" sqref="DV35:DY134 EH35:EK134" xr:uid="{00000000-0002-0000-0100-000034000000}">
      <formula1>"　,a,b,c,d,e,0"</formula1>
    </dataValidation>
    <dataValidation type="list" allowBlank="1" showInputMessage="1" showErrorMessage="1" sqref="EQ35:EQ134" xr:uid="{00000000-0002-0000-0100-000035000000}">
      <formula1>"　,5,4,3,2,1"</formula1>
    </dataValidation>
    <dataValidation type="list" allowBlank="1" showInputMessage="1" showErrorMessage="1" sqref="DN35:DQ134" xr:uid="{00000000-0002-0000-0100-000036000000}">
      <formula1>"対策等級,相当スラブ厚"</formula1>
    </dataValidation>
    <dataValidation type="list" allowBlank="1" showInputMessage="1" showErrorMessage="1" sqref="DZ35:EC134" xr:uid="{00000000-0002-0000-0100-000037000000}">
      <formula1>"対策等級,レベル低減量"</formula1>
    </dataValidation>
    <dataValidation type="list" allowBlank="1" showInputMessage="1" showErrorMessage="1" sqref="V35:X134" xr:uid="{00000000-0002-0000-0100-000038000000}">
      <formula1>"なし,上階,下階,上階及び下階"</formula1>
    </dataValidation>
    <dataValidation type="list" allowBlank="1" showInputMessage="1" showErrorMessage="1" sqref="AW35:AW134 BF35:BF134" xr:uid="{00000000-0002-0000-0100-000039000000}">
      <formula1>"地上,地下,その他"</formula1>
    </dataValidation>
    <dataValidation type="list" allowBlank="1" showInputMessage="1" showErrorMessage="1" sqref="AO35:AP134" xr:uid="{00000000-0002-0000-0100-00003C000000}">
      <formula1>"避難はしご,滑り棒,避難ロープ,避難用タラップ,滑り台,緩降機,避難橋,救助袋"</formula1>
    </dataValidation>
    <dataValidation type="list" allowBlank="1" showInputMessage="1" showErrorMessage="1" sqref="Y35:Z134" xr:uid="{00000000-0002-0000-0100-00003E000000}">
      <formula1>"4,3,2,1,0"</formula1>
    </dataValidation>
    <dataValidation type="list" allowBlank="1" showInputMessage="1" showErrorMessage="1" sqref="AU35:AU134" xr:uid="{00000000-0002-0000-0100-00003F000000}">
      <formula1>"3,2,1,0"</formula1>
    </dataValidation>
    <dataValidation type="list" allowBlank="1" showInputMessage="1" showErrorMessage="1" sqref="ES35:ES134 FD35:FD134 FO35:FO134 FZ35:FZ134 R35:U134" xr:uid="{00000000-0002-0000-0100-000041000000}">
      <formula1>"○,×"</formula1>
    </dataValidation>
    <dataValidation type="list" allowBlank="1" showInputMessage="1" showErrorMessage="1" sqref="FE35:FE134 FP35:FP134 GA35:GA134 ET35:ET134" xr:uid="{00000000-0002-0000-0100-000049000000}">
      <formula1>"地下,地上,屋上,中間階,その他"</formula1>
    </dataValidation>
    <dataValidation type="list" allowBlank="1" showInputMessage="1" showErrorMessage="1" sqref="FG35:FN134 FR35:FY134 GC35:GJ134 EV35:FC134" xr:uid="{00000000-0002-0000-0100-00004A000000}">
      <formula1>"有効,シャッター,その他,無し"</formula1>
    </dataValidation>
    <dataValidation type="list" showInputMessage="1" showErrorMessage="1" sqref="EN8:EN9" xr:uid="{C251BB01-9DC3-4BAF-B81D-D2AABD59776A}">
      <formula1>"□,■"</formula1>
    </dataValidation>
    <dataValidation type="list" allowBlank="1" showInputMessage="1" showErrorMessage="1" sqref="BX35:BX134" xr:uid="{2D51DB01-386D-4128-ABE1-FFD28F8F6601}">
      <formula1>"7,6,5,4,3,2,1"</formula1>
    </dataValidation>
    <dataValidation type="list" allowBlank="1" showInputMessage="1" showErrorMessage="1" sqref="AG35:AI60 AG62:AI134" xr:uid="{00000000-0002-0000-0100-00002D000000}">
      <formula1>"　,a.２方向避難,b.直通階段,c.その他"</formula1>
    </dataValidation>
    <dataValidation type="list" allowBlank="1" showInputMessage="1" showErrorMessage="1" sqref="GX7:IH7 AI7" xr:uid="{00000000-0002-0000-0100-00001E000000}">
      <formula1>"　,3,2,1,評価対象外"</formula1>
    </dataValidation>
    <dataValidation type="list" allowBlank="1" showInputMessage="1" showErrorMessage="1" sqref="GX9:IH9 AI9" xr:uid="{00000000-0002-0000-0100-00001F000000}">
      <formula1>"　,免震建築物,その他"</formula1>
    </dataValidation>
    <dataValidation type="list" allowBlank="1" showInputMessage="1" showErrorMessage="1" sqref="GX8:IH8" xr:uid="{00000000-0002-0000-0100-000025000000}">
      <formula1>"0,3,2,1,評価対象外"</formula1>
    </dataValidation>
    <dataValidation type="list" allowBlank="1" showInputMessage="1" showErrorMessage="1" sqref="GX10:IH10" xr:uid="{00000000-0002-0000-0100-000026000000}">
      <formula1>"0,2,1"</formula1>
    </dataValidation>
    <dataValidation type="list" allowBlank="1" showInputMessage="1" showErrorMessage="1" sqref="GX11:IH11" xr:uid="{00000000-0002-0000-0100-000027000000}">
      <formula1>"2,1,0"</formula1>
    </dataValidation>
    <dataValidation type="list" allowBlank="1" showInputMessage="1" sqref="GZ14:HL14 AT13" xr:uid="{00000000-0002-0000-0100-00003D000000}">
      <formula1>"表層改良,浅層混合処理工法,補強土工法,置換工法,RES-P工法,細径鋼管工法,柱状改良,深層混合処理工法,小口径鋼管工法,木杭,プレストレストコンクリート杭,鉄筋コンクリート杭"</formula1>
    </dataValidation>
    <dataValidation type="list" allowBlank="1" showInputMessage="1" showErrorMessage="1" sqref="GZ12:HL13 AT12:AT13" xr:uid="{BD4BE350-5846-422B-9245-2B685C1A16E9}">
      <formula1>"　,スクリューウエイト貫入試験,スウェーデン式サウンディング試験,標準貫入試験,平板載荷試験,動的コーン貫入試験,ポータブルコーン貫入試験,オランダ式二重管コーン貫入試験,レイリー波探査,表面波探査法,周辺状況による,近隣データによる"</formula1>
    </dataValidation>
    <dataValidation type="list" allowBlank="1" showInputMessage="1" showErrorMessage="1" sqref="HB7:HG7 BM7" xr:uid="{00000000-0002-0000-0100-000020000000}">
      <formula1>"鉄筋コンクリート造,無筋コンクリート造等"</formula1>
    </dataValidation>
    <dataValidation type="list" allowBlank="1" showInputMessage="1" showErrorMessage="1" sqref="HB8:HG8 BL8" xr:uid="{00000000-0002-0000-0100-000021000000}">
      <formula1>"布基礎,ベタ基礎,独立基礎等"</formula1>
    </dataValidation>
    <dataValidation type="list" allowBlank="1" showInputMessage="1" showErrorMessage="1" sqref="HB9:HG9 BM9" xr:uid="{00000000-0002-0000-0100-000023000000}">
      <formula1>"支持杭,摩擦杭"</formula1>
    </dataValidation>
    <dataValidation type="list" allowBlank="1" showInputMessage="1" showErrorMessage="1" sqref="HE10:HG10 CL10 AI7:AK7" xr:uid="{00000000-0002-0000-0100-000022000000}">
      <formula1>"　,3,2,1"</formula1>
    </dataValidation>
    <dataValidation type="list" allowBlank="1" showInputMessage="1" showErrorMessage="1" sqref="HE8:HG8 CL8" xr:uid="{00000000-0002-0000-0100-000024000000}">
      <formula1>"0,4,3,2,1"</formula1>
    </dataValidation>
    <dataValidation type="list" allowBlank="1" showInputMessage="1" showErrorMessage="1" sqref="AI8:AK8" xr:uid="{B9E29A8B-E0F9-42D6-A60B-1209A4A9962D}">
      <formula1>",3,2,1,評価対象外"</formula1>
    </dataValidation>
    <dataValidation type="list" allowBlank="1" showInputMessage="1" showErrorMessage="1" sqref="AI11:AK11" xr:uid="{4A13DDA0-6FC5-498F-8047-D7F88D2F9ECE}">
      <formula1>"　,2,1,該当区域外"</formula1>
    </dataValidation>
    <dataValidation type="list" allowBlank="1" showInputMessage="1" showErrorMessage="1" sqref="AI10:AK10" xr:uid="{603E6AF0-3F1E-4594-BAC1-3B82EB9F1D36}">
      <formula1>"　,2,1"</formula1>
    </dataValidation>
    <dataValidation type="list" allowBlank="1" showInputMessage="1" showErrorMessage="1" sqref="CD35:CD134" xr:uid="{EB8BCA68-4281-4FA1-BBC7-583489398A15}">
      <formula1>"1,4,5,6,7,8"</formula1>
    </dataValidation>
  </dataValidations>
  <pageMargins left="0.11811023622047245" right="0.11811023622047245" top="0.74803149606299213" bottom="0.74803149606299213" header="0.31496062992125984" footer="0.31496062992125984"/>
  <pageSetup paperSize="8" scale="40" fitToHeight="0" orientation="landscape" blackAndWhite="1" r:id="rId1"/>
  <headerFooter>
    <oddHeader>&amp;L自己評価一覧表</oddHead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EC10F-6CCB-42D7-A4FD-80AED4D49C06}">
  <sheetPr>
    <tabColor rgb="FF0070C0"/>
    <pageSetUpPr fitToPage="1"/>
  </sheetPr>
  <dimension ref="A1:AT109"/>
  <sheetViews>
    <sheetView view="pageBreakPreview" zoomScaleNormal="100" zoomScaleSheetLayoutView="100" workbookViewId="0">
      <selection activeCell="Z7" sqref="Z7"/>
    </sheetView>
  </sheetViews>
  <sheetFormatPr defaultRowHeight="12"/>
  <cols>
    <col min="1" max="2" width="3.625" style="391" customWidth="1"/>
    <col min="3" max="3" width="10.625" style="395" customWidth="1"/>
    <col min="4" max="4" width="16.25" style="395" customWidth="1"/>
    <col min="5" max="5" width="6.625" style="396" customWidth="1"/>
    <col min="6" max="6" width="7.625" style="396" customWidth="1"/>
    <col min="7" max="10" width="6.625" style="396" customWidth="1"/>
    <col min="11" max="11" width="7.625" style="396" customWidth="1"/>
    <col min="12" max="12" width="5.625" style="396" customWidth="1"/>
    <col min="13" max="13" width="7.625" style="396" customWidth="1"/>
    <col min="14" max="14" width="12.625" style="396" customWidth="1"/>
    <col min="15" max="18" width="6.625" style="396" customWidth="1"/>
    <col min="19" max="19" width="7.625" style="396" customWidth="1"/>
    <col min="20" max="20" width="5.625" style="396" customWidth="1"/>
    <col min="21" max="21" width="7.625" style="396" customWidth="1"/>
    <col min="22" max="22" width="12.625" style="396" customWidth="1"/>
    <col min="23" max="23" width="12" style="391" customWidth="1"/>
    <col min="24" max="25" width="4.625" style="391" customWidth="1"/>
    <col min="26" max="27" width="5.625" style="391" customWidth="1"/>
    <col min="28" max="28" width="6.625" style="396" customWidth="1"/>
    <col min="29" max="29" width="7.625" style="396" customWidth="1"/>
    <col min="30" max="33" width="6.625" style="396" customWidth="1"/>
    <col min="34" max="34" width="7.625" style="396" customWidth="1"/>
    <col min="35" max="35" width="5.625" style="396" customWidth="1"/>
    <col min="36" max="36" width="7.625" style="396" customWidth="1"/>
    <col min="37" max="37" width="12.625" style="396" customWidth="1"/>
    <col min="38" max="41" width="6.625" style="396" customWidth="1"/>
    <col min="42" max="42" width="7.625" style="396" customWidth="1"/>
    <col min="43" max="43" width="5.625" style="396" customWidth="1"/>
    <col min="44" max="44" width="7.625" style="396" customWidth="1"/>
    <col min="45" max="45" width="12.625" style="396" customWidth="1"/>
    <col min="46" max="46" width="12" style="391" customWidth="1"/>
    <col min="47" max="48" width="5.625" style="391" customWidth="1"/>
    <col min="49" max="49" width="7.25" style="391" customWidth="1"/>
    <col min="50" max="50" width="5.625" style="391" customWidth="1"/>
    <col min="51" max="51" width="7.75" style="391" customWidth="1"/>
    <col min="52" max="165" width="5.625" style="391" customWidth="1"/>
    <col min="166" max="272" width="9" style="391"/>
    <col min="273" max="274" width="3.625" style="391" customWidth="1"/>
    <col min="275" max="275" width="10.625" style="391" customWidth="1"/>
    <col min="276" max="276" width="16.25" style="391" customWidth="1"/>
    <col min="277" max="277" width="6.625" style="391" customWidth="1"/>
    <col min="278" max="278" width="7.625" style="391" customWidth="1"/>
    <col min="279" max="282" width="6.625" style="391" customWidth="1"/>
    <col min="283" max="283" width="7.625" style="391" customWidth="1"/>
    <col min="284" max="284" width="5.625" style="391" customWidth="1"/>
    <col min="285" max="285" width="7.625" style="391" customWidth="1"/>
    <col min="286" max="286" width="12.625" style="391" customWidth="1"/>
    <col min="287" max="290" width="6.625" style="391" customWidth="1"/>
    <col min="291" max="291" width="7.625" style="391" customWidth="1"/>
    <col min="292" max="292" width="5.625" style="391" customWidth="1"/>
    <col min="293" max="293" width="7.625" style="391" customWidth="1"/>
    <col min="294" max="294" width="12.5" style="391" customWidth="1"/>
    <col min="295" max="299" width="4.625" style="391" customWidth="1"/>
    <col min="300" max="300" width="7.25" style="391" customWidth="1"/>
    <col min="301" max="421" width="5.625" style="391" customWidth="1"/>
    <col min="422" max="528" width="9" style="391"/>
    <col min="529" max="530" width="3.625" style="391" customWidth="1"/>
    <col min="531" max="531" width="10.625" style="391" customWidth="1"/>
    <col min="532" max="532" width="16.25" style="391" customWidth="1"/>
    <col min="533" max="533" width="6.625" style="391" customWidth="1"/>
    <col min="534" max="534" width="7.625" style="391" customWidth="1"/>
    <col min="535" max="538" width="6.625" style="391" customWidth="1"/>
    <col min="539" max="539" width="7.625" style="391" customWidth="1"/>
    <col min="540" max="540" width="5.625" style="391" customWidth="1"/>
    <col min="541" max="541" width="7.625" style="391" customWidth="1"/>
    <col min="542" max="542" width="12.625" style="391" customWidth="1"/>
    <col min="543" max="546" width="6.625" style="391" customWidth="1"/>
    <col min="547" max="547" width="7.625" style="391" customWidth="1"/>
    <col min="548" max="548" width="5.625" style="391" customWidth="1"/>
    <col min="549" max="549" width="7.625" style="391" customWidth="1"/>
    <col min="550" max="550" width="12.5" style="391" customWidth="1"/>
    <col min="551" max="555" width="4.625" style="391" customWidth="1"/>
    <col min="556" max="556" width="7.25" style="391" customWidth="1"/>
    <col min="557" max="677" width="5.625" style="391" customWidth="1"/>
    <col min="678" max="784" width="9" style="391"/>
    <col min="785" max="786" width="3.625" style="391" customWidth="1"/>
    <col min="787" max="787" width="10.625" style="391" customWidth="1"/>
    <col min="788" max="788" width="16.25" style="391" customWidth="1"/>
    <col min="789" max="789" width="6.625" style="391" customWidth="1"/>
    <col min="790" max="790" width="7.625" style="391" customWidth="1"/>
    <col min="791" max="794" width="6.625" style="391" customWidth="1"/>
    <col min="795" max="795" width="7.625" style="391" customWidth="1"/>
    <col min="796" max="796" width="5.625" style="391" customWidth="1"/>
    <col min="797" max="797" width="7.625" style="391" customWidth="1"/>
    <col min="798" max="798" width="12.625" style="391" customWidth="1"/>
    <col min="799" max="802" width="6.625" style="391" customWidth="1"/>
    <col min="803" max="803" width="7.625" style="391" customWidth="1"/>
    <col min="804" max="804" width="5.625" style="391" customWidth="1"/>
    <col min="805" max="805" width="7.625" style="391" customWidth="1"/>
    <col min="806" max="806" width="12.5" style="391" customWidth="1"/>
    <col min="807" max="811" width="4.625" style="391" customWidth="1"/>
    <col min="812" max="812" width="7.25" style="391" customWidth="1"/>
    <col min="813" max="933" width="5.625" style="391" customWidth="1"/>
    <col min="934" max="1040" width="9" style="391"/>
    <col min="1041" max="1042" width="3.625" style="391" customWidth="1"/>
    <col min="1043" max="1043" width="10.625" style="391" customWidth="1"/>
    <col min="1044" max="1044" width="16.25" style="391" customWidth="1"/>
    <col min="1045" max="1045" width="6.625" style="391" customWidth="1"/>
    <col min="1046" max="1046" width="7.625" style="391" customWidth="1"/>
    <col min="1047" max="1050" width="6.625" style="391" customWidth="1"/>
    <col min="1051" max="1051" width="7.625" style="391" customWidth="1"/>
    <col min="1052" max="1052" width="5.625" style="391" customWidth="1"/>
    <col min="1053" max="1053" width="7.625" style="391" customWidth="1"/>
    <col min="1054" max="1054" width="12.625" style="391" customWidth="1"/>
    <col min="1055" max="1058" width="6.625" style="391" customWidth="1"/>
    <col min="1059" max="1059" width="7.625" style="391" customWidth="1"/>
    <col min="1060" max="1060" width="5.625" style="391" customWidth="1"/>
    <col min="1061" max="1061" width="7.625" style="391" customWidth="1"/>
    <col min="1062" max="1062" width="12.5" style="391" customWidth="1"/>
    <col min="1063" max="1067" width="4.625" style="391" customWidth="1"/>
    <col min="1068" max="1068" width="7.25" style="391" customWidth="1"/>
    <col min="1069" max="1189" width="5.625" style="391" customWidth="1"/>
    <col min="1190" max="1296" width="9" style="391"/>
    <col min="1297" max="1298" width="3.625" style="391" customWidth="1"/>
    <col min="1299" max="1299" width="10.625" style="391" customWidth="1"/>
    <col min="1300" max="1300" width="16.25" style="391" customWidth="1"/>
    <col min="1301" max="1301" width="6.625" style="391" customWidth="1"/>
    <col min="1302" max="1302" width="7.625" style="391" customWidth="1"/>
    <col min="1303" max="1306" width="6.625" style="391" customWidth="1"/>
    <col min="1307" max="1307" width="7.625" style="391" customWidth="1"/>
    <col min="1308" max="1308" width="5.625" style="391" customWidth="1"/>
    <col min="1309" max="1309" width="7.625" style="391" customWidth="1"/>
    <col min="1310" max="1310" width="12.625" style="391" customWidth="1"/>
    <col min="1311" max="1314" width="6.625" style="391" customWidth="1"/>
    <col min="1315" max="1315" width="7.625" style="391" customWidth="1"/>
    <col min="1316" max="1316" width="5.625" style="391" customWidth="1"/>
    <col min="1317" max="1317" width="7.625" style="391" customWidth="1"/>
    <col min="1318" max="1318" width="12.5" style="391" customWidth="1"/>
    <col min="1319" max="1323" width="4.625" style="391" customWidth="1"/>
    <col min="1324" max="1324" width="7.25" style="391" customWidth="1"/>
    <col min="1325" max="1445" width="5.625" style="391" customWidth="1"/>
    <col min="1446" max="1552" width="9" style="391"/>
    <col min="1553" max="1554" width="3.625" style="391" customWidth="1"/>
    <col min="1555" max="1555" width="10.625" style="391" customWidth="1"/>
    <col min="1556" max="1556" width="16.25" style="391" customWidth="1"/>
    <col min="1557" max="1557" width="6.625" style="391" customWidth="1"/>
    <col min="1558" max="1558" width="7.625" style="391" customWidth="1"/>
    <col min="1559" max="1562" width="6.625" style="391" customWidth="1"/>
    <col min="1563" max="1563" width="7.625" style="391" customWidth="1"/>
    <col min="1564" max="1564" width="5.625" style="391" customWidth="1"/>
    <col min="1565" max="1565" width="7.625" style="391" customWidth="1"/>
    <col min="1566" max="1566" width="12.625" style="391" customWidth="1"/>
    <col min="1567" max="1570" width="6.625" style="391" customWidth="1"/>
    <col min="1571" max="1571" width="7.625" style="391" customWidth="1"/>
    <col min="1572" max="1572" width="5.625" style="391" customWidth="1"/>
    <col min="1573" max="1573" width="7.625" style="391" customWidth="1"/>
    <col min="1574" max="1574" width="12.5" style="391" customWidth="1"/>
    <col min="1575" max="1579" width="4.625" style="391" customWidth="1"/>
    <col min="1580" max="1580" width="7.25" style="391" customWidth="1"/>
    <col min="1581" max="1701" width="5.625" style="391" customWidth="1"/>
    <col min="1702" max="1808" width="9" style="391"/>
    <col min="1809" max="1810" width="3.625" style="391" customWidth="1"/>
    <col min="1811" max="1811" width="10.625" style="391" customWidth="1"/>
    <col min="1812" max="1812" width="16.25" style="391" customWidth="1"/>
    <col min="1813" max="1813" width="6.625" style="391" customWidth="1"/>
    <col min="1814" max="1814" width="7.625" style="391" customWidth="1"/>
    <col min="1815" max="1818" width="6.625" style="391" customWidth="1"/>
    <col min="1819" max="1819" width="7.625" style="391" customWidth="1"/>
    <col min="1820" max="1820" width="5.625" style="391" customWidth="1"/>
    <col min="1821" max="1821" width="7.625" style="391" customWidth="1"/>
    <col min="1822" max="1822" width="12.625" style="391" customWidth="1"/>
    <col min="1823" max="1826" width="6.625" style="391" customWidth="1"/>
    <col min="1827" max="1827" width="7.625" style="391" customWidth="1"/>
    <col min="1828" max="1828" width="5.625" style="391" customWidth="1"/>
    <col min="1829" max="1829" width="7.625" style="391" customWidth="1"/>
    <col min="1830" max="1830" width="12.5" style="391" customWidth="1"/>
    <col min="1831" max="1835" width="4.625" style="391" customWidth="1"/>
    <col min="1836" max="1836" width="7.25" style="391" customWidth="1"/>
    <col min="1837" max="1957" width="5.625" style="391" customWidth="1"/>
    <col min="1958" max="2064" width="9" style="391"/>
    <col min="2065" max="2066" width="3.625" style="391" customWidth="1"/>
    <col min="2067" max="2067" width="10.625" style="391" customWidth="1"/>
    <col min="2068" max="2068" width="16.25" style="391" customWidth="1"/>
    <col min="2069" max="2069" width="6.625" style="391" customWidth="1"/>
    <col min="2070" max="2070" width="7.625" style="391" customWidth="1"/>
    <col min="2071" max="2074" width="6.625" style="391" customWidth="1"/>
    <col min="2075" max="2075" width="7.625" style="391" customWidth="1"/>
    <col min="2076" max="2076" width="5.625" style="391" customWidth="1"/>
    <col min="2077" max="2077" width="7.625" style="391" customWidth="1"/>
    <col min="2078" max="2078" width="12.625" style="391" customWidth="1"/>
    <col min="2079" max="2082" width="6.625" style="391" customWidth="1"/>
    <col min="2083" max="2083" width="7.625" style="391" customWidth="1"/>
    <col min="2084" max="2084" width="5.625" style="391" customWidth="1"/>
    <col min="2085" max="2085" width="7.625" style="391" customWidth="1"/>
    <col min="2086" max="2086" width="12.5" style="391" customWidth="1"/>
    <col min="2087" max="2091" width="4.625" style="391" customWidth="1"/>
    <col min="2092" max="2092" width="7.25" style="391" customWidth="1"/>
    <col min="2093" max="2213" width="5.625" style="391" customWidth="1"/>
    <col min="2214" max="2320" width="9" style="391"/>
    <col min="2321" max="2322" width="3.625" style="391" customWidth="1"/>
    <col min="2323" max="2323" width="10.625" style="391" customWidth="1"/>
    <col min="2324" max="2324" width="16.25" style="391" customWidth="1"/>
    <col min="2325" max="2325" width="6.625" style="391" customWidth="1"/>
    <col min="2326" max="2326" width="7.625" style="391" customWidth="1"/>
    <col min="2327" max="2330" width="6.625" style="391" customWidth="1"/>
    <col min="2331" max="2331" width="7.625" style="391" customWidth="1"/>
    <col min="2332" max="2332" width="5.625" style="391" customWidth="1"/>
    <col min="2333" max="2333" width="7.625" style="391" customWidth="1"/>
    <col min="2334" max="2334" width="12.625" style="391" customWidth="1"/>
    <col min="2335" max="2338" width="6.625" style="391" customWidth="1"/>
    <col min="2339" max="2339" width="7.625" style="391" customWidth="1"/>
    <col min="2340" max="2340" width="5.625" style="391" customWidth="1"/>
    <col min="2341" max="2341" width="7.625" style="391" customWidth="1"/>
    <col min="2342" max="2342" width="12.5" style="391" customWidth="1"/>
    <col min="2343" max="2347" width="4.625" style="391" customWidth="1"/>
    <col min="2348" max="2348" width="7.25" style="391" customWidth="1"/>
    <col min="2349" max="2469" width="5.625" style="391" customWidth="1"/>
    <col min="2470" max="2576" width="9" style="391"/>
    <col min="2577" max="2578" width="3.625" style="391" customWidth="1"/>
    <col min="2579" max="2579" width="10.625" style="391" customWidth="1"/>
    <col min="2580" max="2580" width="16.25" style="391" customWidth="1"/>
    <col min="2581" max="2581" width="6.625" style="391" customWidth="1"/>
    <col min="2582" max="2582" width="7.625" style="391" customWidth="1"/>
    <col min="2583" max="2586" width="6.625" style="391" customWidth="1"/>
    <col min="2587" max="2587" width="7.625" style="391" customWidth="1"/>
    <col min="2588" max="2588" width="5.625" style="391" customWidth="1"/>
    <col min="2589" max="2589" width="7.625" style="391" customWidth="1"/>
    <col min="2590" max="2590" width="12.625" style="391" customWidth="1"/>
    <col min="2591" max="2594" width="6.625" style="391" customWidth="1"/>
    <col min="2595" max="2595" width="7.625" style="391" customWidth="1"/>
    <col min="2596" max="2596" width="5.625" style="391" customWidth="1"/>
    <col min="2597" max="2597" width="7.625" style="391" customWidth="1"/>
    <col min="2598" max="2598" width="12.5" style="391" customWidth="1"/>
    <col min="2599" max="2603" width="4.625" style="391" customWidth="1"/>
    <col min="2604" max="2604" width="7.25" style="391" customWidth="1"/>
    <col min="2605" max="2725" width="5.625" style="391" customWidth="1"/>
    <col min="2726" max="2832" width="9" style="391"/>
    <col min="2833" max="2834" width="3.625" style="391" customWidth="1"/>
    <col min="2835" max="2835" width="10.625" style="391" customWidth="1"/>
    <col min="2836" max="2836" width="16.25" style="391" customWidth="1"/>
    <col min="2837" max="2837" width="6.625" style="391" customWidth="1"/>
    <col min="2838" max="2838" width="7.625" style="391" customWidth="1"/>
    <col min="2839" max="2842" width="6.625" style="391" customWidth="1"/>
    <col min="2843" max="2843" width="7.625" style="391" customWidth="1"/>
    <col min="2844" max="2844" width="5.625" style="391" customWidth="1"/>
    <col min="2845" max="2845" width="7.625" style="391" customWidth="1"/>
    <col min="2846" max="2846" width="12.625" style="391" customWidth="1"/>
    <col min="2847" max="2850" width="6.625" style="391" customWidth="1"/>
    <col min="2851" max="2851" width="7.625" style="391" customWidth="1"/>
    <col min="2852" max="2852" width="5.625" style="391" customWidth="1"/>
    <col min="2853" max="2853" width="7.625" style="391" customWidth="1"/>
    <col min="2854" max="2854" width="12.5" style="391" customWidth="1"/>
    <col min="2855" max="2859" width="4.625" style="391" customWidth="1"/>
    <col min="2860" max="2860" width="7.25" style="391" customWidth="1"/>
    <col min="2861" max="2981" width="5.625" style="391" customWidth="1"/>
    <col min="2982" max="3088" width="9" style="391"/>
    <col min="3089" max="3090" width="3.625" style="391" customWidth="1"/>
    <col min="3091" max="3091" width="10.625" style="391" customWidth="1"/>
    <col min="3092" max="3092" width="16.25" style="391" customWidth="1"/>
    <col min="3093" max="3093" width="6.625" style="391" customWidth="1"/>
    <col min="3094" max="3094" width="7.625" style="391" customWidth="1"/>
    <col min="3095" max="3098" width="6.625" style="391" customWidth="1"/>
    <col min="3099" max="3099" width="7.625" style="391" customWidth="1"/>
    <col min="3100" max="3100" width="5.625" style="391" customWidth="1"/>
    <col min="3101" max="3101" width="7.625" style="391" customWidth="1"/>
    <col min="3102" max="3102" width="12.625" style="391" customWidth="1"/>
    <col min="3103" max="3106" width="6.625" style="391" customWidth="1"/>
    <col min="3107" max="3107" width="7.625" style="391" customWidth="1"/>
    <col min="3108" max="3108" width="5.625" style="391" customWidth="1"/>
    <col min="3109" max="3109" width="7.625" style="391" customWidth="1"/>
    <col min="3110" max="3110" width="12.5" style="391" customWidth="1"/>
    <col min="3111" max="3115" width="4.625" style="391" customWidth="1"/>
    <col min="3116" max="3116" width="7.25" style="391" customWidth="1"/>
    <col min="3117" max="3237" width="5.625" style="391" customWidth="1"/>
    <col min="3238" max="3344" width="9" style="391"/>
    <col min="3345" max="3346" width="3.625" style="391" customWidth="1"/>
    <col min="3347" max="3347" width="10.625" style="391" customWidth="1"/>
    <col min="3348" max="3348" width="16.25" style="391" customWidth="1"/>
    <col min="3349" max="3349" width="6.625" style="391" customWidth="1"/>
    <col min="3350" max="3350" width="7.625" style="391" customWidth="1"/>
    <col min="3351" max="3354" width="6.625" style="391" customWidth="1"/>
    <col min="3355" max="3355" width="7.625" style="391" customWidth="1"/>
    <col min="3356" max="3356" width="5.625" style="391" customWidth="1"/>
    <col min="3357" max="3357" width="7.625" style="391" customWidth="1"/>
    <col min="3358" max="3358" width="12.625" style="391" customWidth="1"/>
    <col min="3359" max="3362" width="6.625" style="391" customWidth="1"/>
    <col min="3363" max="3363" width="7.625" style="391" customWidth="1"/>
    <col min="3364" max="3364" width="5.625" style="391" customWidth="1"/>
    <col min="3365" max="3365" width="7.625" style="391" customWidth="1"/>
    <col min="3366" max="3366" width="12.5" style="391" customWidth="1"/>
    <col min="3367" max="3371" width="4.625" style="391" customWidth="1"/>
    <col min="3372" max="3372" width="7.25" style="391" customWidth="1"/>
    <col min="3373" max="3493" width="5.625" style="391" customWidth="1"/>
    <col min="3494" max="3600" width="9" style="391"/>
    <col min="3601" max="3602" width="3.625" style="391" customWidth="1"/>
    <col min="3603" max="3603" width="10.625" style="391" customWidth="1"/>
    <col min="3604" max="3604" width="16.25" style="391" customWidth="1"/>
    <col min="3605" max="3605" width="6.625" style="391" customWidth="1"/>
    <col min="3606" max="3606" width="7.625" style="391" customWidth="1"/>
    <col min="3607" max="3610" width="6.625" style="391" customWidth="1"/>
    <col min="3611" max="3611" width="7.625" style="391" customWidth="1"/>
    <col min="3612" max="3612" width="5.625" style="391" customWidth="1"/>
    <col min="3613" max="3613" width="7.625" style="391" customWidth="1"/>
    <col min="3614" max="3614" width="12.625" style="391" customWidth="1"/>
    <col min="3615" max="3618" width="6.625" style="391" customWidth="1"/>
    <col min="3619" max="3619" width="7.625" style="391" customWidth="1"/>
    <col min="3620" max="3620" width="5.625" style="391" customWidth="1"/>
    <col min="3621" max="3621" width="7.625" style="391" customWidth="1"/>
    <col min="3622" max="3622" width="12.5" style="391" customWidth="1"/>
    <col min="3623" max="3627" width="4.625" style="391" customWidth="1"/>
    <col min="3628" max="3628" width="7.25" style="391" customWidth="1"/>
    <col min="3629" max="3749" width="5.625" style="391" customWidth="1"/>
    <col min="3750" max="3856" width="9" style="391"/>
    <col min="3857" max="3858" width="3.625" style="391" customWidth="1"/>
    <col min="3859" max="3859" width="10.625" style="391" customWidth="1"/>
    <col min="3860" max="3860" width="16.25" style="391" customWidth="1"/>
    <col min="3861" max="3861" width="6.625" style="391" customWidth="1"/>
    <col min="3862" max="3862" width="7.625" style="391" customWidth="1"/>
    <col min="3863" max="3866" width="6.625" style="391" customWidth="1"/>
    <col min="3867" max="3867" width="7.625" style="391" customWidth="1"/>
    <col min="3868" max="3868" width="5.625" style="391" customWidth="1"/>
    <col min="3869" max="3869" width="7.625" style="391" customWidth="1"/>
    <col min="3870" max="3870" width="12.625" style="391" customWidth="1"/>
    <col min="3871" max="3874" width="6.625" style="391" customWidth="1"/>
    <col min="3875" max="3875" width="7.625" style="391" customWidth="1"/>
    <col min="3876" max="3876" width="5.625" style="391" customWidth="1"/>
    <col min="3877" max="3877" width="7.625" style="391" customWidth="1"/>
    <col min="3878" max="3878" width="12.5" style="391" customWidth="1"/>
    <col min="3879" max="3883" width="4.625" style="391" customWidth="1"/>
    <col min="3884" max="3884" width="7.25" style="391" customWidth="1"/>
    <col min="3885" max="4005" width="5.625" style="391" customWidth="1"/>
    <col min="4006" max="4112" width="9" style="391"/>
    <col min="4113" max="4114" width="3.625" style="391" customWidth="1"/>
    <col min="4115" max="4115" width="10.625" style="391" customWidth="1"/>
    <col min="4116" max="4116" width="16.25" style="391" customWidth="1"/>
    <col min="4117" max="4117" width="6.625" style="391" customWidth="1"/>
    <col min="4118" max="4118" width="7.625" style="391" customWidth="1"/>
    <col min="4119" max="4122" width="6.625" style="391" customWidth="1"/>
    <col min="4123" max="4123" width="7.625" style="391" customWidth="1"/>
    <col min="4124" max="4124" width="5.625" style="391" customWidth="1"/>
    <col min="4125" max="4125" width="7.625" style="391" customWidth="1"/>
    <col min="4126" max="4126" width="12.625" style="391" customWidth="1"/>
    <col min="4127" max="4130" width="6.625" style="391" customWidth="1"/>
    <col min="4131" max="4131" width="7.625" style="391" customWidth="1"/>
    <col min="4132" max="4132" width="5.625" style="391" customWidth="1"/>
    <col min="4133" max="4133" width="7.625" style="391" customWidth="1"/>
    <col min="4134" max="4134" width="12.5" style="391" customWidth="1"/>
    <col min="4135" max="4139" width="4.625" style="391" customWidth="1"/>
    <col min="4140" max="4140" width="7.25" style="391" customWidth="1"/>
    <col min="4141" max="4261" width="5.625" style="391" customWidth="1"/>
    <col min="4262" max="4368" width="9" style="391"/>
    <col min="4369" max="4370" width="3.625" style="391" customWidth="1"/>
    <col min="4371" max="4371" width="10.625" style="391" customWidth="1"/>
    <col min="4372" max="4372" width="16.25" style="391" customWidth="1"/>
    <col min="4373" max="4373" width="6.625" style="391" customWidth="1"/>
    <col min="4374" max="4374" width="7.625" style="391" customWidth="1"/>
    <col min="4375" max="4378" width="6.625" style="391" customWidth="1"/>
    <col min="4379" max="4379" width="7.625" style="391" customWidth="1"/>
    <col min="4380" max="4380" width="5.625" style="391" customWidth="1"/>
    <col min="4381" max="4381" width="7.625" style="391" customWidth="1"/>
    <col min="4382" max="4382" width="12.625" style="391" customWidth="1"/>
    <col min="4383" max="4386" width="6.625" style="391" customWidth="1"/>
    <col min="4387" max="4387" width="7.625" style="391" customWidth="1"/>
    <col min="4388" max="4388" width="5.625" style="391" customWidth="1"/>
    <col min="4389" max="4389" width="7.625" style="391" customWidth="1"/>
    <col min="4390" max="4390" width="12.5" style="391" customWidth="1"/>
    <col min="4391" max="4395" width="4.625" style="391" customWidth="1"/>
    <col min="4396" max="4396" width="7.25" style="391" customWidth="1"/>
    <col min="4397" max="4517" width="5.625" style="391" customWidth="1"/>
    <col min="4518" max="4624" width="9" style="391"/>
    <col min="4625" max="4626" width="3.625" style="391" customWidth="1"/>
    <col min="4627" max="4627" width="10.625" style="391" customWidth="1"/>
    <col min="4628" max="4628" width="16.25" style="391" customWidth="1"/>
    <col min="4629" max="4629" width="6.625" style="391" customWidth="1"/>
    <col min="4630" max="4630" width="7.625" style="391" customWidth="1"/>
    <col min="4631" max="4634" width="6.625" style="391" customWidth="1"/>
    <col min="4635" max="4635" width="7.625" style="391" customWidth="1"/>
    <col min="4636" max="4636" width="5.625" style="391" customWidth="1"/>
    <col min="4637" max="4637" width="7.625" style="391" customWidth="1"/>
    <col min="4638" max="4638" width="12.625" style="391" customWidth="1"/>
    <col min="4639" max="4642" width="6.625" style="391" customWidth="1"/>
    <col min="4643" max="4643" width="7.625" style="391" customWidth="1"/>
    <col min="4644" max="4644" width="5.625" style="391" customWidth="1"/>
    <col min="4645" max="4645" width="7.625" style="391" customWidth="1"/>
    <col min="4646" max="4646" width="12.5" style="391" customWidth="1"/>
    <col min="4647" max="4651" width="4.625" style="391" customWidth="1"/>
    <col min="4652" max="4652" width="7.25" style="391" customWidth="1"/>
    <col min="4653" max="4773" width="5.625" style="391" customWidth="1"/>
    <col min="4774" max="4880" width="9" style="391"/>
    <col min="4881" max="4882" width="3.625" style="391" customWidth="1"/>
    <col min="4883" max="4883" width="10.625" style="391" customWidth="1"/>
    <col min="4884" max="4884" width="16.25" style="391" customWidth="1"/>
    <col min="4885" max="4885" width="6.625" style="391" customWidth="1"/>
    <col min="4886" max="4886" width="7.625" style="391" customWidth="1"/>
    <col min="4887" max="4890" width="6.625" style="391" customWidth="1"/>
    <col min="4891" max="4891" width="7.625" style="391" customWidth="1"/>
    <col min="4892" max="4892" width="5.625" style="391" customWidth="1"/>
    <col min="4893" max="4893" width="7.625" style="391" customWidth="1"/>
    <col min="4894" max="4894" width="12.625" style="391" customWidth="1"/>
    <col min="4895" max="4898" width="6.625" style="391" customWidth="1"/>
    <col min="4899" max="4899" width="7.625" style="391" customWidth="1"/>
    <col min="4900" max="4900" width="5.625" style="391" customWidth="1"/>
    <col min="4901" max="4901" width="7.625" style="391" customWidth="1"/>
    <col min="4902" max="4902" width="12.5" style="391" customWidth="1"/>
    <col min="4903" max="4907" width="4.625" style="391" customWidth="1"/>
    <col min="4908" max="4908" width="7.25" style="391" customWidth="1"/>
    <col min="4909" max="5029" width="5.625" style="391" customWidth="1"/>
    <col min="5030" max="5136" width="9" style="391"/>
    <col min="5137" max="5138" width="3.625" style="391" customWidth="1"/>
    <col min="5139" max="5139" width="10.625" style="391" customWidth="1"/>
    <col min="5140" max="5140" width="16.25" style="391" customWidth="1"/>
    <col min="5141" max="5141" width="6.625" style="391" customWidth="1"/>
    <col min="5142" max="5142" width="7.625" style="391" customWidth="1"/>
    <col min="5143" max="5146" width="6.625" style="391" customWidth="1"/>
    <col min="5147" max="5147" width="7.625" style="391" customWidth="1"/>
    <col min="5148" max="5148" width="5.625" style="391" customWidth="1"/>
    <col min="5149" max="5149" width="7.625" style="391" customWidth="1"/>
    <col min="5150" max="5150" width="12.625" style="391" customWidth="1"/>
    <col min="5151" max="5154" width="6.625" style="391" customWidth="1"/>
    <col min="5155" max="5155" width="7.625" style="391" customWidth="1"/>
    <col min="5156" max="5156" width="5.625" style="391" customWidth="1"/>
    <col min="5157" max="5157" width="7.625" style="391" customWidth="1"/>
    <col min="5158" max="5158" width="12.5" style="391" customWidth="1"/>
    <col min="5159" max="5163" width="4.625" style="391" customWidth="1"/>
    <col min="5164" max="5164" width="7.25" style="391" customWidth="1"/>
    <col min="5165" max="5285" width="5.625" style="391" customWidth="1"/>
    <col min="5286" max="5392" width="9" style="391"/>
    <col min="5393" max="5394" width="3.625" style="391" customWidth="1"/>
    <col min="5395" max="5395" width="10.625" style="391" customWidth="1"/>
    <col min="5396" max="5396" width="16.25" style="391" customWidth="1"/>
    <col min="5397" max="5397" width="6.625" style="391" customWidth="1"/>
    <col min="5398" max="5398" width="7.625" style="391" customWidth="1"/>
    <col min="5399" max="5402" width="6.625" style="391" customWidth="1"/>
    <col min="5403" max="5403" width="7.625" style="391" customWidth="1"/>
    <col min="5404" max="5404" width="5.625" style="391" customWidth="1"/>
    <col min="5405" max="5405" width="7.625" style="391" customWidth="1"/>
    <col min="5406" max="5406" width="12.625" style="391" customWidth="1"/>
    <col min="5407" max="5410" width="6.625" style="391" customWidth="1"/>
    <col min="5411" max="5411" width="7.625" style="391" customWidth="1"/>
    <col min="5412" max="5412" width="5.625" style="391" customWidth="1"/>
    <col min="5413" max="5413" width="7.625" style="391" customWidth="1"/>
    <col min="5414" max="5414" width="12.5" style="391" customWidth="1"/>
    <col min="5415" max="5419" width="4.625" style="391" customWidth="1"/>
    <col min="5420" max="5420" width="7.25" style="391" customWidth="1"/>
    <col min="5421" max="5541" width="5.625" style="391" customWidth="1"/>
    <col min="5542" max="5648" width="9" style="391"/>
    <col min="5649" max="5650" width="3.625" style="391" customWidth="1"/>
    <col min="5651" max="5651" width="10.625" style="391" customWidth="1"/>
    <col min="5652" max="5652" width="16.25" style="391" customWidth="1"/>
    <col min="5653" max="5653" width="6.625" style="391" customWidth="1"/>
    <col min="5654" max="5654" width="7.625" style="391" customWidth="1"/>
    <col min="5655" max="5658" width="6.625" style="391" customWidth="1"/>
    <col min="5659" max="5659" width="7.625" style="391" customWidth="1"/>
    <col min="5660" max="5660" width="5.625" style="391" customWidth="1"/>
    <col min="5661" max="5661" width="7.625" style="391" customWidth="1"/>
    <col min="5662" max="5662" width="12.625" style="391" customWidth="1"/>
    <col min="5663" max="5666" width="6.625" style="391" customWidth="1"/>
    <col min="5667" max="5667" width="7.625" style="391" customWidth="1"/>
    <col min="5668" max="5668" width="5.625" style="391" customWidth="1"/>
    <col min="5669" max="5669" width="7.625" style="391" customWidth="1"/>
    <col min="5670" max="5670" width="12.5" style="391" customWidth="1"/>
    <col min="5671" max="5675" width="4.625" style="391" customWidth="1"/>
    <col min="5676" max="5676" width="7.25" style="391" customWidth="1"/>
    <col min="5677" max="5797" width="5.625" style="391" customWidth="1"/>
    <col min="5798" max="5904" width="9" style="391"/>
    <col min="5905" max="5906" width="3.625" style="391" customWidth="1"/>
    <col min="5907" max="5907" width="10.625" style="391" customWidth="1"/>
    <col min="5908" max="5908" width="16.25" style="391" customWidth="1"/>
    <col min="5909" max="5909" width="6.625" style="391" customWidth="1"/>
    <col min="5910" max="5910" width="7.625" style="391" customWidth="1"/>
    <col min="5911" max="5914" width="6.625" style="391" customWidth="1"/>
    <col min="5915" max="5915" width="7.625" style="391" customWidth="1"/>
    <col min="5916" max="5916" width="5.625" style="391" customWidth="1"/>
    <col min="5917" max="5917" width="7.625" style="391" customWidth="1"/>
    <col min="5918" max="5918" width="12.625" style="391" customWidth="1"/>
    <col min="5919" max="5922" width="6.625" style="391" customWidth="1"/>
    <col min="5923" max="5923" width="7.625" style="391" customWidth="1"/>
    <col min="5924" max="5924" width="5.625" style="391" customWidth="1"/>
    <col min="5925" max="5925" width="7.625" style="391" customWidth="1"/>
    <col min="5926" max="5926" width="12.5" style="391" customWidth="1"/>
    <col min="5927" max="5931" width="4.625" style="391" customWidth="1"/>
    <col min="5932" max="5932" width="7.25" style="391" customWidth="1"/>
    <col min="5933" max="6053" width="5.625" style="391" customWidth="1"/>
    <col min="6054" max="6160" width="9" style="391"/>
    <col min="6161" max="6162" width="3.625" style="391" customWidth="1"/>
    <col min="6163" max="6163" width="10.625" style="391" customWidth="1"/>
    <col min="6164" max="6164" width="16.25" style="391" customWidth="1"/>
    <col min="6165" max="6165" width="6.625" style="391" customWidth="1"/>
    <col min="6166" max="6166" width="7.625" style="391" customWidth="1"/>
    <col min="6167" max="6170" width="6.625" style="391" customWidth="1"/>
    <col min="6171" max="6171" width="7.625" style="391" customWidth="1"/>
    <col min="6172" max="6172" width="5.625" style="391" customWidth="1"/>
    <col min="6173" max="6173" width="7.625" style="391" customWidth="1"/>
    <col min="6174" max="6174" width="12.625" style="391" customWidth="1"/>
    <col min="6175" max="6178" width="6.625" style="391" customWidth="1"/>
    <col min="6179" max="6179" width="7.625" style="391" customWidth="1"/>
    <col min="6180" max="6180" width="5.625" style="391" customWidth="1"/>
    <col min="6181" max="6181" width="7.625" style="391" customWidth="1"/>
    <col min="6182" max="6182" width="12.5" style="391" customWidth="1"/>
    <col min="6183" max="6187" width="4.625" style="391" customWidth="1"/>
    <col min="6188" max="6188" width="7.25" style="391" customWidth="1"/>
    <col min="6189" max="6309" width="5.625" style="391" customWidth="1"/>
    <col min="6310" max="6416" width="9" style="391"/>
    <col min="6417" max="6418" width="3.625" style="391" customWidth="1"/>
    <col min="6419" max="6419" width="10.625" style="391" customWidth="1"/>
    <col min="6420" max="6420" width="16.25" style="391" customWidth="1"/>
    <col min="6421" max="6421" width="6.625" style="391" customWidth="1"/>
    <col min="6422" max="6422" width="7.625" style="391" customWidth="1"/>
    <col min="6423" max="6426" width="6.625" style="391" customWidth="1"/>
    <col min="6427" max="6427" width="7.625" style="391" customWidth="1"/>
    <col min="6428" max="6428" width="5.625" style="391" customWidth="1"/>
    <col min="6429" max="6429" width="7.625" style="391" customWidth="1"/>
    <col min="6430" max="6430" width="12.625" style="391" customWidth="1"/>
    <col min="6431" max="6434" width="6.625" style="391" customWidth="1"/>
    <col min="6435" max="6435" width="7.625" style="391" customWidth="1"/>
    <col min="6436" max="6436" width="5.625" style="391" customWidth="1"/>
    <col min="6437" max="6437" width="7.625" style="391" customWidth="1"/>
    <col min="6438" max="6438" width="12.5" style="391" customWidth="1"/>
    <col min="6439" max="6443" width="4.625" style="391" customWidth="1"/>
    <col min="6444" max="6444" width="7.25" style="391" customWidth="1"/>
    <col min="6445" max="6565" width="5.625" style="391" customWidth="1"/>
    <col min="6566" max="6672" width="9" style="391"/>
    <col min="6673" max="6674" width="3.625" style="391" customWidth="1"/>
    <col min="6675" max="6675" width="10.625" style="391" customWidth="1"/>
    <col min="6676" max="6676" width="16.25" style="391" customWidth="1"/>
    <col min="6677" max="6677" width="6.625" style="391" customWidth="1"/>
    <col min="6678" max="6678" width="7.625" style="391" customWidth="1"/>
    <col min="6679" max="6682" width="6.625" style="391" customWidth="1"/>
    <col min="6683" max="6683" width="7.625" style="391" customWidth="1"/>
    <col min="6684" max="6684" width="5.625" style="391" customWidth="1"/>
    <col min="6685" max="6685" width="7.625" style="391" customWidth="1"/>
    <col min="6686" max="6686" width="12.625" style="391" customWidth="1"/>
    <col min="6687" max="6690" width="6.625" style="391" customWidth="1"/>
    <col min="6691" max="6691" width="7.625" style="391" customWidth="1"/>
    <col min="6692" max="6692" width="5.625" style="391" customWidth="1"/>
    <col min="6693" max="6693" width="7.625" style="391" customWidth="1"/>
    <col min="6694" max="6694" width="12.5" style="391" customWidth="1"/>
    <col min="6695" max="6699" width="4.625" style="391" customWidth="1"/>
    <col min="6700" max="6700" width="7.25" style="391" customWidth="1"/>
    <col min="6701" max="6821" width="5.625" style="391" customWidth="1"/>
    <col min="6822" max="6928" width="9" style="391"/>
    <col min="6929" max="6930" width="3.625" style="391" customWidth="1"/>
    <col min="6931" max="6931" width="10.625" style="391" customWidth="1"/>
    <col min="6932" max="6932" width="16.25" style="391" customWidth="1"/>
    <col min="6933" max="6933" width="6.625" style="391" customWidth="1"/>
    <col min="6934" max="6934" width="7.625" style="391" customWidth="1"/>
    <col min="6935" max="6938" width="6.625" style="391" customWidth="1"/>
    <col min="6939" max="6939" width="7.625" style="391" customWidth="1"/>
    <col min="6940" max="6940" width="5.625" style="391" customWidth="1"/>
    <col min="6941" max="6941" width="7.625" style="391" customWidth="1"/>
    <col min="6942" max="6942" width="12.625" style="391" customWidth="1"/>
    <col min="6943" max="6946" width="6.625" style="391" customWidth="1"/>
    <col min="6947" max="6947" width="7.625" style="391" customWidth="1"/>
    <col min="6948" max="6948" width="5.625" style="391" customWidth="1"/>
    <col min="6949" max="6949" width="7.625" style="391" customWidth="1"/>
    <col min="6950" max="6950" width="12.5" style="391" customWidth="1"/>
    <col min="6951" max="6955" width="4.625" style="391" customWidth="1"/>
    <col min="6956" max="6956" width="7.25" style="391" customWidth="1"/>
    <col min="6957" max="7077" width="5.625" style="391" customWidth="1"/>
    <col min="7078" max="7184" width="9" style="391"/>
    <col min="7185" max="7186" width="3.625" style="391" customWidth="1"/>
    <col min="7187" max="7187" width="10.625" style="391" customWidth="1"/>
    <col min="7188" max="7188" width="16.25" style="391" customWidth="1"/>
    <col min="7189" max="7189" width="6.625" style="391" customWidth="1"/>
    <col min="7190" max="7190" width="7.625" style="391" customWidth="1"/>
    <col min="7191" max="7194" width="6.625" style="391" customWidth="1"/>
    <col min="7195" max="7195" width="7.625" style="391" customWidth="1"/>
    <col min="7196" max="7196" width="5.625" style="391" customWidth="1"/>
    <col min="7197" max="7197" width="7.625" style="391" customWidth="1"/>
    <col min="7198" max="7198" width="12.625" style="391" customWidth="1"/>
    <col min="7199" max="7202" width="6.625" style="391" customWidth="1"/>
    <col min="7203" max="7203" width="7.625" style="391" customWidth="1"/>
    <col min="7204" max="7204" width="5.625" style="391" customWidth="1"/>
    <col min="7205" max="7205" width="7.625" style="391" customWidth="1"/>
    <col min="7206" max="7206" width="12.5" style="391" customWidth="1"/>
    <col min="7207" max="7211" width="4.625" style="391" customWidth="1"/>
    <col min="7212" max="7212" width="7.25" style="391" customWidth="1"/>
    <col min="7213" max="7333" width="5.625" style="391" customWidth="1"/>
    <col min="7334" max="7440" width="9" style="391"/>
    <col min="7441" max="7442" width="3.625" style="391" customWidth="1"/>
    <col min="7443" max="7443" width="10.625" style="391" customWidth="1"/>
    <col min="7444" max="7444" width="16.25" style="391" customWidth="1"/>
    <col min="7445" max="7445" width="6.625" style="391" customWidth="1"/>
    <col min="7446" max="7446" width="7.625" style="391" customWidth="1"/>
    <col min="7447" max="7450" width="6.625" style="391" customWidth="1"/>
    <col min="7451" max="7451" width="7.625" style="391" customWidth="1"/>
    <col min="7452" max="7452" width="5.625" style="391" customWidth="1"/>
    <col min="7453" max="7453" width="7.625" style="391" customWidth="1"/>
    <col min="7454" max="7454" width="12.625" style="391" customWidth="1"/>
    <col min="7455" max="7458" width="6.625" style="391" customWidth="1"/>
    <col min="7459" max="7459" width="7.625" style="391" customWidth="1"/>
    <col min="7460" max="7460" width="5.625" style="391" customWidth="1"/>
    <col min="7461" max="7461" width="7.625" style="391" customWidth="1"/>
    <col min="7462" max="7462" width="12.5" style="391" customWidth="1"/>
    <col min="7463" max="7467" width="4.625" style="391" customWidth="1"/>
    <col min="7468" max="7468" width="7.25" style="391" customWidth="1"/>
    <col min="7469" max="7589" width="5.625" style="391" customWidth="1"/>
    <col min="7590" max="7696" width="9" style="391"/>
    <col min="7697" max="7698" width="3.625" style="391" customWidth="1"/>
    <col min="7699" max="7699" width="10.625" style="391" customWidth="1"/>
    <col min="7700" max="7700" width="16.25" style="391" customWidth="1"/>
    <col min="7701" max="7701" width="6.625" style="391" customWidth="1"/>
    <col min="7702" max="7702" width="7.625" style="391" customWidth="1"/>
    <col min="7703" max="7706" width="6.625" style="391" customWidth="1"/>
    <col min="7707" max="7707" width="7.625" style="391" customWidth="1"/>
    <col min="7708" max="7708" width="5.625" style="391" customWidth="1"/>
    <col min="7709" max="7709" width="7.625" style="391" customWidth="1"/>
    <col min="7710" max="7710" width="12.625" style="391" customWidth="1"/>
    <col min="7711" max="7714" width="6.625" style="391" customWidth="1"/>
    <col min="7715" max="7715" width="7.625" style="391" customWidth="1"/>
    <col min="7716" max="7716" width="5.625" style="391" customWidth="1"/>
    <col min="7717" max="7717" width="7.625" style="391" customWidth="1"/>
    <col min="7718" max="7718" width="12.5" style="391" customWidth="1"/>
    <col min="7719" max="7723" width="4.625" style="391" customWidth="1"/>
    <col min="7724" max="7724" width="7.25" style="391" customWidth="1"/>
    <col min="7725" max="7845" width="5.625" style="391" customWidth="1"/>
    <col min="7846" max="7952" width="9" style="391"/>
    <col min="7953" max="7954" width="3.625" style="391" customWidth="1"/>
    <col min="7955" max="7955" width="10.625" style="391" customWidth="1"/>
    <col min="7956" max="7956" width="16.25" style="391" customWidth="1"/>
    <col min="7957" max="7957" width="6.625" style="391" customWidth="1"/>
    <col min="7958" max="7958" width="7.625" style="391" customWidth="1"/>
    <col min="7959" max="7962" width="6.625" style="391" customWidth="1"/>
    <col min="7963" max="7963" width="7.625" style="391" customWidth="1"/>
    <col min="7964" max="7964" width="5.625" style="391" customWidth="1"/>
    <col min="7965" max="7965" width="7.625" style="391" customWidth="1"/>
    <col min="7966" max="7966" width="12.625" style="391" customWidth="1"/>
    <col min="7967" max="7970" width="6.625" style="391" customWidth="1"/>
    <col min="7971" max="7971" width="7.625" style="391" customWidth="1"/>
    <col min="7972" max="7972" width="5.625" style="391" customWidth="1"/>
    <col min="7973" max="7973" width="7.625" style="391" customWidth="1"/>
    <col min="7974" max="7974" width="12.5" style="391" customWidth="1"/>
    <col min="7975" max="7979" width="4.625" style="391" customWidth="1"/>
    <col min="7980" max="7980" width="7.25" style="391" customWidth="1"/>
    <col min="7981" max="8101" width="5.625" style="391" customWidth="1"/>
    <col min="8102" max="8208" width="9" style="391"/>
    <col min="8209" max="8210" width="3.625" style="391" customWidth="1"/>
    <col min="8211" max="8211" width="10.625" style="391" customWidth="1"/>
    <col min="8212" max="8212" width="16.25" style="391" customWidth="1"/>
    <col min="8213" max="8213" width="6.625" style="391" customWidth="1"/>
    <col min="8214" max="8214" width="7.625" style="391" customWidth="1"/>
    <col min="8215" max="8218" width="6.625" style="391" customWidth="1"/>
    <col min="8219" max="8219" width="7.625" style="391" customWidth="1"/>
    <col min="8220" max="8220" width="5.625" style="391" customWidth="1"/>
    <col min="8221" max="8221" width="7.625" style="391" customWidth="1"/>
    <col min="8222" max="8222" width="12.625" style="391" customWidth="1"/>
    <col min="8223" max="8226" width="6.625" style="391" customWidth="1"/>
    <col min="8227" max="8227" width="7.625" style="391" customWidth="1"/>
    <col min="8228" max="8228" width="5.625" style="391" customWidth="1"/>
    <col min="8229" max="8229" width="7.625" style="391" customWidth="1"/>
    <col min="8230" max="8230" width="12.5" style="391" customWidth="1"/>
    <col min="8231" max="8235" width="4.625" style="391" customWidth="1"/>
    <col min="8236" max="8236" width="7.25" style="391" customWidth="1"/>
    <col min="8237" max="8357" width="5.625" style="391" customWidth="1"/>
    <col min="8358" max="8464" width="9" style="391"/>
    <col min="8465" max="8466" width="3.625" style="391" customWidth="1"/>
    <col min="8467" max="8467" width="10.625" style="391" customWidth="1"/>
    <col min="8468" max="8468" width="16.25" style="391" customWidth="1"/>
    <col min="8469" max="8469" width="6.625" style="391" customWidth="1"/>
    <col min="8470" max="8470" width="7.625" style="391" customWidth="1"/>
    <col min="8471" max="8474" width="6.625" style="391" customWidth="1"/>
    <col min="8475" max="8475" width="7.625" style="391" customWidth="1"/>
    <col min="8476" max="8476" width="5.625" style="391" customWidth="1"/>
    <col min="8477" max="8477" width="7.625" style="391" customWidth="1"/>
    <col min="8478" max="8478" width="12.625" style="391" customWidth="1"/>
    <col min="8479" max="8482" width="6.625" style="391" customWidth="1"/>
    <col min="8483" max="8483" width="7.625" style="391" customWidth="1"/>
    <col min="8484" max="8484" width="5.625" style="391" customWidth="1"/>
    <col min="8485" max="8485" width="7.625" style="391" customWidth="1"/>
    <col min="8486" max="8486" width="12.5" style="391" customWidth="1"/>
    <col min="8487" max="8491" width="4.625" style="391" customWidth="1"/>
    <col min="8492" max="8492" width="7.25" style="391" customWidth="1"/>
    <col min="8493" max="8613" width="5.625" style="391" customWidth="1"/>
    <col min="8614" max="8720" width="9" style="391"/>
    <col min="8721" max="8722" width="3.625" style="391" customWidth="1"/>
    <col min="8723" max="8723" width="10.625" style="391" customWidth="1"/>
    <col min="8724" max="8724" width="16.25" style="391" customWidth="1"/>
    <col min="8725" max="8725" width="6.625" style="391" customWidth="1"/>
    <col min="8726" max="8726" width="7.625" style="391" customWidth="1"/>
    <col min="8727" max="8730" width="6.625" style="391" customWidth="1"/>
    <col min="8731" max="8731" width="7.625" style="391" customWidth="1"/>
    <col min="8732" max="8732" width="5.625" style="391" customWidth="1"/>
    <col min="8733" max="8733" width="7.625" style="391" customWidth="1"/>
    <col min="8734" max="8734" width="12.625" style="391" customWidth="1"/>
    <col min="8735" max="8738" width="6.625" style="391" customWidth="1"/>
    <col min="8739" max="8739" width="7.625" style="391" customWidth="1"/>
    <col min="8740" max="8740" width="5.625" style="391" customWidth="1"/>
    <col min="8741" max="8741" width="7.625" style="391" customWidth="1"/>
    <col min="8742" max="8742" width="12.5" style="391" customWidth="1"/>
    <col min="8743" max="8747" width="4.625" style="391" customWidth="1"/>
    <col min="8748" max="8748" width="7.25" style="391" customWidth="1"/>
    <col min="8749" max="8869" width="5.625" style="391" customWidth="1"/>
    <col min="8870" max="8976" width="9" style="391"/>
    <col min="8977" max="8978" width="3.625" style="391" customWidth="1"/>
    <col min="8979" max="8979" width="10.625" style="391" customWidth="1"/>
    <col min="8980" max="8980" width="16.25" style="391" customWidth="1"/>
    <col min="8981" max="8981" width="6.625" style="391" customWidth="1"/>
    <col min="8982" max="8982" width="7.625" style="391" customWidth="1"/>
    <col min="8983" max="8986" width="6.625" style="391" customWidth="1"/>
    <col min="8987" max="8987" width="7.625" style="391" customWidth="1"/>
    <col min="8988" max="8988" width="5.625" style="391" customWidth="1"/>
    <col min="8989" max="8989" width="7.625" style="391" customWidth="1"/>
    <col min="8990" max="8990" width="12.625" style="391" customWidth="1"/>
    <col min="8991" max="8994" width="6.625" style="391" customWidth="1"/>
    <col min="8995" max="8995" width="7.625" style="391" customWidth="1"/>
    <col min="8996" max="8996" width="5.625" style="391" customWidth="1"/>
    <col min="8997" max="8997" width="7.625" style="391" customWidth="1"/>
    <col min="8998" max="8998" width="12.5" style="391" customWidth="1"/>
    <col min="8999" max="9003" width="4.625" style="391" customWidth="1"/>
    <col min="9004" max="9004" width="7.25" style="391" customWidth="1"/>
    <col min="9005" max="9125" width="5.625" style="391" customWidth="1"/>
    <col min="9126" max="9232" width="9" style="391"/>
    <col min="9233" max="9234" width="3.625" style="391" customWidth="1"/>
    <col min="9235" max="9235" width="10.625" style="391" customWidth="1"/>
    <col min="9236" max="9236" width="16.25" style="391" customWidth="1"/>
    <col min="9237" max="9237" width="6.625" style="391" customWidth="1"/>
    <col min="9238" max="9238" width="7.625" style="391" customWidth="1"/>
    <col min="9239" max="9242" width="6.625" style="391" customWidth="1"/>
    <col min="9243" max="9243" width="7.625" style="391" customWidth="1"/>
    <col min="9244" max="9244" width="5.625" style="391" customWidth="1"/>
    <col min="9245" max="9245" width="7.625" style="391" customWidth="1"/>
    <col min="9246" max="9246" width="12.625" style="391" customWidth="1"/>
    <col min="9247" max="9250" width="6.625" style="391" customWidth="1"/>
    <col min="9251" max="9251" width="7.625" style="391" customWidth="1"/>
    <col min="9252" max="9252" width="5.625" style="391" customWidth="1"/>
    <col min="9253" max="9253" width="7.625" style="391" customWidth="1"/>
    <col min="9254" max="9254" width="12.5" style="391" customWidth="1"/>
    <col min="9255" max="9259" width="4.625" style="391" customWidth="1"/>
    <col min="9260" max="9260" width="7.25" style="391" customWidth="1"/>
    <col min="9261" max="9381" width="5.625" style="391" customWidth="1"/>
    <col min="9382" max="9488" width="9" style="391"/>
    <col min="9489" max="9490" width="3.625" style="391" customWidth="1"/>
    <col min="9491" max="9491" width="10.625" style="391" customWidth="1"/>
    <col min="9492" max="9492" width="16.25" style="391" customWidth="1"/>
    <col min="9493" max="9493" width="6.625" style="391" customWidth="1"/>
    <col min="9494" max="9494" width="7.625" style="391" customWidth="1"/>
    <col min="9495" max="9498" width="6.625" style="391" customWidth="1"/>
    <col min="9499" max="9499" width="7.625" style="391" customWidth="1"/>
    <col min="9500" max="9500" width="5.625" style="391" customWidth="1"/>
    <col min="9501" max="9501" width="7.625" style="391" customWidth="1"/>
    <col min="9502" max="9502" width="12.625" style="391" customWidth="1"/>
    <col min="9503" max="9506" width="6.625" style="391" customWidth="1"/>
    <col min="9507" max="9507" width="7.625" style="391" customWidth="1"/>
    <col min="9508" max="9508" width="5.625" style="391" customWidth="1"/>
    <col min="9509" max="9509" width="7.625" style="391" customWidth="1"/>
    <col min="9510" max="9510" width="12.5" style="391" customWidth="1"/>
    <col min="9511" max="9515" width="4.625" style="391" customWidth="1"/>
    <col min="9516" max="9516" width="7.25" style="391" customWidth="1"/>
    <col min="9517" max="9637" width="5.625" style="391" customWidth="1"/>
    <col min="9638" max="9744" width="9" style="391"/>
    <col min="9745" max="9746" width="3.625" style="391" customWidth="1"/>
    <col min="9747" max="9747" width="10.625" style="391" customWidth="1"/>
    <col min="9748" max="9748" width="16.25" style="391" customWidth="1"/>
    <col min="9749" max="9749" width="6.625" style="391" customWidth="1"/>
    <col min="9750" max="9750" width="7.625" style="391" customWidth="1"/>
    <col min="9751" max="9754" width="6.625" style="391" customWidth="1"/>
    <col min="9755" max="9755" width="7.625" style="391" customWidth="1"/>
    <col min="9756" max="9756" width="5.625" style="391" customWidth="1"/>
    <col min="9757" max="9757" width="7.625" style="391" customWidth="1"/>
    <col min="9758" max="9758" width="12.625" style="391" customWidth="1"/>
    <col min="9759" max="9762" width="6.625" style="391" customWidth="1"/>
    <col min="9763" max="9763" width="7.625" style="391" customWidth="1"/>
    <col min="9764" max="9764" width="5.625" style="391" customWidth="1"/>
    <col min="9765" max="9765" width="7.625" style="391" customWidth="1"/>
    <col min="9766" max="9766" width="12.5" style="391" customWidth="1"/>
    <col min="9767" max="9771" width="4.625" style="391" customWidth="1"/>
    <col min="9772" max="9772" width="7.25" style="391" customWidth="1"/>
    <col min="9773" max="9893" width="5.625" style="391" customWidth="1"/>
    <col min="9894" max="10000" width="9" style="391"/>
    <col min="10001" max="10002" width="3.625" style="391" customWidth="1"/>
    <col min="10003" max="10003" width="10.625" style="391" customWidth="1"/>
    <col min="10004" max="10004" width="16.25" style="391" customWidth="1"/>
    <col min="10005" max="10005" width="6.625" style="391" customWidth="1"/>
    <col min="10006" max="10006" width="7.625" style="391" customWidth="1"/>
    <col min="10007" max="10010" width="6.625" style="391" customWidth="1"/>
    <col min="10011" max="10011" width="7.625" style="391" customWidth="1"/>
    <col min="10012" max="10012" width="5.625" style="391" customWidth="1"/>
    <col min="10013" max="10013" width="7.625" style="391" customWidth="1"/>
    <col min="10014" max="10014" width="12.625" style="391" customWidth="1"/>
    <col min="10015" max="10018" width="6.625" style="391" customWidth="1"/>
    <col min="10019" max="10019" width="7.625" style="391" customWidth="1"/>
    <col min="10020" max="10020" width="5.625" style="391" customWidth="1"/>
    <col min="10021" max="10021" width="7.625" style="391" customWidth="1"/>
    <col min="10022" max="10022" width="12.5" style="391" customWidth="1"/>
    <col min="10023" max="10027" width="4.625" style="391" customWidth="1"/>
    <col min="10028" max="10028" width="7.25" style="391" customWidth="1"/>
    <col min="10029" max="10149" width="5.625" style="391" customWidth="1"/>
    <col min="10150" max="10256" width="9" style="391"/>
    <col min="10257" max="10258" width="3.625" style="391" customWidth="1"/>
    <col min="10259" max="10259" width="10.625" style="391" customWidth="1"/>
    <col min="10260" max="10260" width="16.25" style="391" customWidth="1"/>
    <col min="10261" max="10261" width="6.625" style="391" customWidth="1"/>
    <col min="10262" max="10262" width="7.625" style="391" customWidth="1"/>
    <col min="10263" max="10266" width="6.625" style="391" customWidth="1"/>
    <col min="10267" max="10267" width="7.625" style="391" customWidth="1"/>
    <col min="10268" max="10268" width="5.625" style="391" customWidth="1"/>
    <col min="10269" max="10269" width="7.625" style="391" customWidth="1"/>
    <col min="10270" max="10270" width="12.625" style="391" customWidth="1"/>
    <col min="10271" max="10274" width="6.625" style="391" customWidth="1"/>
    <col min="10275" max="10275" width="7.625" style="391" customWidth="1"/>
    <col min="10276" max="10276" width="5.625" style="391" customWidth="1"/>
    <col min="10277" max="10277" width="7.625" style="391" customWidth="1"/>
    <col min="10278" max="10278" width="12.5" style="391" customWidth="1"/>
    <col min="10279" max="10283" width="4.625" style="391" customWidth="1"/>
    <col min="10284" max="10284" width="7.25" style="391" customWidth="1"/>
    <col min="10285" max="10405" width="5.625" style="391" customWidth="1"/>
    <col min="10406" max="10512" width="9" style="391"/>
    <col min="10513" max="10514" width="3.625" style="391" customWidth="1"/>
    <col min="10515" max="10515" width="10.625" style="391" customWidth="1"/>
    <col min="10516" max="10516" width="16.25" style="391" customWidth="1"/>
    <col min="10517" max="10517" width="6.625" style="391" customWidth="1"/>
    <col min="10518" max="10518" width="7.625" style="391" customWidth="1"/>
    <col min="10519" max="10522" width="6.625" style="391" customWidth="1"/>
    <col min="10523" max="10523" width="7.625" style="391" customWidth="1"/>
    <col min="10524" max="10524" width="5.625" style="391" customWidth="1"/>
    <col min="10525" max="10525" width="7.625" style="391" customWidth="1"/>
    <col min="10526" max="10526" width="12.625" style="391" customWidth="1"/>
    <col min="10527" max="10530" width="6.625" style="391" customWidth="1"/>
    <col min="10531" max="10531" width="7.625" style="391" customWidth="1"/>
    <col min="10532" max="10532" width="5.625" style="391" customWidth="1"/>
    <col min="10533" max="10533" width="7.625" style="391" customWidth="1"/>
    <col min="10534" max="10534" width="12.5" style="391" customWidth="1"/>
    <col min="10535" max="10539" width="4.625" style="391" customWidth="1"/>
    <col min="10540" max="10540" width="7.25" style="391" customWidth="1"/>
    <col min="10541" max="10661" width="5.625" style="391" customWidth="1"/>
    <col min="10662" max="10768" width="9" style="391"/>
    <col min="10769" max="10770" width="3.625" style="391" customWidth="1"/>
    <col min="10771" max="10771" width="10.625" style="391" customWidth="1"/>
    <col min="10772" max="10772" width="16.25" style="391" customWidth="1"/>
    <col min="10773" max="10773" width="6.625" style="391" customWidth="1"/>
    <col min="10774" max="10774" width="7.625" style="391" customWidth="1"/>
    <col min="10775" max="10778" width="6.625" style="391" customWidth="1"/>
    <col min="10779" max="10779" width="7.625" style="391" customWidth="1"/>
    <col min="10780" max="10780" width="5.625" style="391" customWidth="1"/>
    <col min="10781" max="10781" width="7.625" style="391" customWidth="1"/>
    <col min="10782" max="10782" width="12.625" style="391" customWidth="1"/>
    <col min="10783" max="10786" width="6.625" style="391" customWidth="1"/>
    <col min="10787" max="10787" width="7.625" style="391" customWidth="1"/>
    <col min="10788" max="10788" width="5.625" style="391" customWidth="1"/>
    <col min="10789" max="10789" width="7.625" style="391" customWidth="1"/>
    <col min="10790" max="10790" width="12.5" style="391" customWidth="1"/>
    <col min="10791" max="10795" width="4.625" style="391" customWidth="1"/>
    <col min="10796" max="10796" width="7.25" style="391" customWidth="1"/>
    <col min="10797" max="10917" width="5.625" style="391" customWidth="1"/>
    <col min="10918" max="11024" width="9" style="391"/>
    <col min="11025" max="11026" width="3.625" style="391" customWidth="1"/>
    <col min="11027" max="11027" width="10.625" style="391" customWidth="1"/>
    <col min="11028" max="11028" width="16.25" style="391" customWidth="1"/>
    <col min="11029" max="11029" width="6.625" style="391" customWidth="1"/>
    <col min="11030" max="11030" width="7.625" style="391" customWidth="1"/>
    <col min="11031" max="11034" width="6.625" style="391" customWidth="1"/>
    <col min="11035" max="11035" width="7.625" style="391" customWidth="1"/>
    <col min="11036" max="11036" width="5.625" style="391" customWidth="1"/>
    <col min="11037" max="11037" width="7.625" style="391" customWidth="1"/>
    <col min="11038" max="11038" width="12.625" style="391" customWidth="1"/>
    <col min="11039" max="11042" width="6.625" style="391" customWidth="1"/>
    <col min="11043" max="11043" width="7.625" style="391" customWidth="1"/>
    <col min="11044" max="11044" width="5.625" style="391" customWidth="1"/>
    <col min="11045" max="11045" width="7.625" style="391" customWidth="1"/>
    <col min="11046" max="11046" width="12.5" style="391" customWidth="1"/>
    <col min="11047" max="11051" width="4.625" style="391" customWidth="1"/>
    <col min="11052" max="11052" width="7.25" style="391" customWidth="1"/>
    <col min="11053" max="11173" width="5.625" style="391" customWidth="1"/>
    <col min="11174" max="11280" width="9" style="391"/>
    <col min="11281" max="11282" width="3.625" style="391" customWidth="1"/>
    <col min="11283" max="11283" width="10.625" style="391" customWidth="1"/>
    <col min="11284" max="11284" width="16.25" style="391" customWidth="1"/>
    <col min="11285" max="11285" width="6.625" style="391" customWidth="1"/>
    <col min="11286" max="11286" width="7.625" style="391" customWidth="1"/>
    <col min="11287" max="11290" width="6.625" style="391" customWidth="1"/>
    <col min="11291" max="11291" width="7.625" style="391" customWidth="1"/>
    <col min="11292" max="11292" width="5.625" style="391" customWidth="1"/>
    <col min="11293" max="11293" width="7.625" style="391" customWidth="1"/>
    <col min="11294" max="11294" width="12.625" style="391" customWidth="1"/>
    <col min="11295" max="11298" width="6.625" style="391" customWidth="1"/>
    <col min="11299" max="11299" width="7.625" style="391" customWidth="1"/>
    <col min="11300" max="11300" width="5.625" style="391" customWidth="1"/>
    <col min="11301" max="11301" width="7.625" style="391" customWidth="1"/>
    <col min="11302" max="11302" width="12.5" style="391" customWidth="1"/>
    <col min="11303" max="11307" width="4.625" style="391" customWidth="1"/>
    <col min="11308" max="11308" width="7.25" style="391" customWidth="1"/>
    <col min="11309" max="11429" width="5.625" style="391" customWidth="1"/>
    <col min="11430" max="11536" width="9" style="391"/>
    <col min="11537" max="11538" width="3.625" style="391" customWidth="1"/>
    <col min="11539" max="11539" width="10.625" style="391" customWidth="1"/>
    <col min="11540" max="11540" width="16.25" style="391" customWidth="1"/>
    <col min="11541" max="11541" width="6.625" style="391" customWidth="1"/>
    <col min="11542" max="11542" width="7.625" style="391" customWidth="1"/>
    <col min="11543" max="11546" width="6.625" style="391" customWidth="1"/>
    <col min="11547" max="11547" width="7.625" style="391" customWidth="1"/>
    <col min="11548" max="11548" width="5.625" style="391" customWidth="1"/>
    <col min="11549" max="11549" width="7.625" style="391" customWidth="1"/>
    <col min="11550" max="11550" width="12.625" style="391" customWidth="1"/>
    <col min="11551" max="11554" width="6.625" style="391" customWidth="1"/>
    <col min="11555" max="11555" width="7.625" style="391" customWidth="1"/>
    <col min="11556" max="11556" width="5.625" style="391" customWidth="1"/>
    <col min="11557" max="11557" width="7.625" style="391" customWidth="1"/>
    <col min="11558" max="11558" width="12.5" style="391" customWidth="1"/>
    <col min="11559" max="11563" width="4.625" style="391" customWidth="1"/>
    <col min="11564" max="11564" width="7.25" style="391" customWidth="1"/>
    <col min="11565" max="11685" width="5.625" style="391" customWidth="1"/>
    <col min="11686" max="11792" width="9" style="391"/>
    <col min="11793" max="11794" width="3.625" style="391" customWidth="1"/>
    <col min="11795" max="11795" width="10.625" style="391" customWidth="1"/>
    <col min="11796" max="11796" width="16.25" style="391" customWidth="1"/>
    <col min="11797" max="11797" width="6.625" style="391" customWidth="1"/>
    <col min="11798" max="11798" width="7.625" style="391" customWidth="1"/>
    <col min="11799" max="11802" width="6.625" style="391" customWidth="1"/>
    <col min="11803" max="11803" width="7.625" style="391" customWidth="1"/>
    <col min="11804" max="11804" width="5.625" style="391" customWidth="1"/>
    <col min="11805" max="11805" width="7.625" style="391" customWidth="1"/>
    <col min="11806" max="11806" width="12.625" style="391" customWidth="1"/>
    <col min="11807" max="11810" width="6.625" style="391" customWidth="1"/>
    <col min="11811" max="11811" width="7.625" style="391" customWidth="1"/>
    <col min="11812" max="11812" width="5.625" style="391" customWidth="1"/>
    <col min="11813" max="11813" width="7.625" style="391" customWidth="1"/>
    <col min="11814" max="11814" width="12.5" style="391" customWidth="1"/>
    <col min="11815" max="11819" width="4.625" style="391" customWidth="1"/>
    <col min="11820" max="11820" width="7.25" style="391" customWidth="1"/>
    <col min="11821" max="11941" width="5.625" style="391" customWidth="1"/>
    <col min="11942" max="12048" width="9" style="391"/>
    <col min="12049" max="12050" width="3.625" style="391" customWidth="1"/>
    <col min="12051" max="12051" width="10.625" style="391" customWidth="1"/>
    <col min="12052" max="12052" width="16.25" style="391" customWidth="1"/>
    <col min="12053" max="12053" width="6.625" style="391" customWidth="1"/>
    <col min="12054" max="12054" width="7.625" style="391" customWidth="1"/>
    <col min="12055" max="12058" width="6.625" style="391" customWidth="1"/>
    <col min="12059" max="12059" width="7.625" style="391" customWidth="1"/>
    <col min="12060" max="12060" width="5.625" style="391" customWidth="1"/>
    <col min="12061" max="12061" width="7.625" style="391" customWidth="1"/>
    <col min="12062" max="12062" width="12.625" style="391" customWidth="1"/>
    <col min="12063" max="12066" width="6.625" style="391" customWidth="1"/>
    <col min="12067" max="12067" width="7.625" style="391" customWidth="1"/>
    <col min="12068" max="12068" width="5.625" style="391" customWidth="1"/>
    <col min="12069" max="12069" width="7.625" style="391" customWidth="1"/>
    <col min="12070" max="12070" width="12.5" style="391" customWidth="1"/>
    <col min="12071" max="12075" width="4.625" style="391" customWidth="1"/>
    <col min="12076" max="12076" width="7.25" style="391" customWidth="1"/>
    <col min="12077" max="12197" width="5.625" style="391" customWidth="1"/>
    <col min="12198" max="12304" width="9" style="391"/>
    <col min="12305" max="12306" width="3.625" style="391" customWidth="1"/>
    <col min="12307" max="12307" width="10.625" style="391" customWidth="1"/>
    <col min="12308" max="12308" width="16.25" style="391" customWidth="1"/>
    <col min="12309" max="12309" width="6.625" style="391" customWidth="1"/>
    <col min="12310" max="12310" width="7.625" style="391" customWidth="1"/>
    <col min="12311" max="12314" width="6.625" style="391" customWidth="1"/>
    <col min="12315" max="12315" width="7.625" style="391" customWidth="1"/>
    <col min="12316" max="12316" width="5.625" style="391" customWidth="1"/>
    <col min="12317" max="12317" width="7.625" style="391" customWidth="1"/>
    <col min="12318" max="12318" width="12.625" style="391" customWidth="1"/>
    <col min="12319" max="12322" width="6.625" style="391" customWidth="1"/>
    <col min="12323" max="12323" width="7.625" style="391" customWidth="1"/>
    <col min="12324" max="12324" width="5.625" style="391" customWidth="1"/>
    <col min="12325" max="12325" width="7.625" style="391" customWidth="1"/>
    <col min="12326" max="12326" width="12.5" style="391" customWidth="1"/>
    <col min="12327" max="12331" width="4.625" style="391" customWidth="1"/>
    <col min="12332" max="12332" width="7.25" style="391" customWidth="1"/>
    <col min="12333" max="12453" width="5.625" style="391" customWidth="1"/>
    <col min="12454" max="12560" width="9" style="391"/>
    <col min="12561" max="12562" width="3.625" style="391" customWidth="1"/>
    <col min="12563" max="12563" width="10.625" style="391" customWidth="1"/>
    <col min="12564" max="12564" width="16.25" style="391" customWidth="1"/>
    <col min="12565" max="12565" width="6.625" style="391" customWidth="1"/>
    <col min="12566" max="12566" width="7.625" style="391" customWidth="1"/>
    <col min="12567" max="12570" width="6.625" style="391" customWidth="1"/>
    <col min="12571" max="12571" width="7.625" style="391" customWidth="1"/>
    <col min="12572" max="12572" width="5.625" style="391" customWidth="1"/>
    <col min="12573" max="12573" width="7.625" style="391" customWidth="1"/>
    <col min="12574" max="12574" width="12.625" style="391" customWidth="1"/>
    <col min="12575" max="12578" width="6.625" style="391" customWidth="1"/>
    <col min="12579" max="12579" width="7.625" style="391" customWidth="1"/>
    <col min="12580" max="12580" width="5.625" style="391" customWidth="1"/>
    <col min="12581" max="12581" width="7.625" style="391" customWidth="1"/>
    <col min="12582" max="12582" width="12.5" style="391" customWidth="1"/>
    <col min="12583" max="12587" width="4.625" style="391" customWidth="1"/>
    <col min="12588" max="12588" width="7.25" style="391" customWidth="1"/>
    <col min="12589" max="12709" width="5.625" style="391" customWidth="1"/>
    <col min="12710" max="12816" width="9" style="391"/>
    <col min="12817" max="12818" width="3.625" style="391" customWidth="1"/>
    <col min="12819" max="12819" width="10.625" style="391" customWidth="1"/>
    <col min="12820" max="12820" width="16.25" style="391" customWidth="1"/>
    <col min="12821" max="12821" width="6.625" style="391" customWidth="1"/>
    <col min="12822" max="12822" width="7.625" style="391" customWidth="1"/>
    <col min="12823" max="12826" width="6.625" style="391" customWidth="1"/>
    <col min="12827" max="12827" width="7.625" style="391" customWidth="1"/>
    <col min="12828" max="12828" width="5.625" style="391" customWidth="1"/>
    <col min="12829" max="12829" width="7.625" style="391" customWidth="1"/>
    <col min="12830" max="12830" width="12.625" style="391" customWidth="1"/>
    <col min="12831" max="12834" width="6.625" style="391" customWidth="1"/>
    <col min="12835" max="12835" width="7.625" style="391" customWidth="1"/>
    <col min="12836" max="12836" width="5.625" style="391" customWidth="1"/>
    <col min="12837" max="12837" width="7.625" style="391" customWidth="1"/>
    <col min="12838" max="12838" width="12.5" style="391" customWidth="1"/>
    <col min="12839" max="12843" width="4.625" style="391" customWidth="1"/>
    <col min="12844" max="12844" width="7.25" style="391" customWidth="1"/>
    <col min="12845" max="12965" width="5.625" style="391" customWidth="1"/>
    <col min="12966" max="13072" width="9" style="391"/>
    <col min="13073" max="13074" width="3.625" style="391" customWidth="1"/>
    <col min="13075" max="13075" width="10.625" style="391" customWidth="1"/>
    <col min="13076" max="13076" width="16.25" style="391" customWidth="1"/>
    <col min="13077" max="13077" width="6.625" style="391" customWidth="1"/>
    <col min="13078" max="13078" width="7.625" style="391" customWidth="1"/>
    <col min="13079" max="13082" width="6.625" style="391" customWidth="1"/>
    <col min="13083" max="13083" width="7.625" style="391" customWidth="1"/>
    <col min="13084" max="13084" width="5.625" style="391" customWidth="1"/>
    <col min="13085" max="13085" width="7.625" style="391" customWidth="1"/>
    <col min="13086" max="13086" width="12.625" style="391" customWidth="1"/>
    <col min="13087" max="13090" width="6.625" style="391" customWidth="1"/>
    <col min="13091" max="13091" width="7.625" style="391" customWidth="1"/>
    <col min="13092" max="13092" width="5.625" style="391" customWidth="1"/>
    <col min="13093" max="13093" width="7.625" style="391" customWidth="1"/>
    <col min="13094" max="13094" width="12.5" style="391" customWidth="1"/>
    <col min="13095" max="13099" width="4.625" style="391" customWidth="1"/>
    <col min="13100" max="13100" width="7.25" style="391" customWidth="1"/>
    <col min="13101" max="13221" width="5.625" style="391" customWidth="1"/>
    <col min="13222" max="13328" width="9" style="391"/>
    <col min="13329" max="13330" width="3.625" style="391" customWidth="1"/>
    <col min="13331" max="13331" width="10.625" style="391" customWidth="1"/>
    <col min="13332" max="13332" width="16.25" style="391" customWidth="1"/>
    <col min="13333" max="13333" width="6.625" style="391" customWidth="1"/>
    <col min="13334" max="13334" width="7.625" style="391" customWidth="1"/>
    <col min="13335" max="13338" width="6.625" style="391" customWidth="1"/>
    <col min="13339" max="13339" width="7.625" style="391" customWidth="1"/>
    <col min="13340" max="13340" width="5.625" style="391" customWidth="1"/>
    <col min="13341" max="13341" width="7.625" style="391" customWidth="1"/>
    <col min="13342" max="13342" width="12.625" style="391" customWidth="1"/>
    <col min="13343" max="13346" width="6.625" style="391" customWidth="1"/>
    <col min="13347" max="13347" width="7.625" style="391" customWidth="1"/>
    <col min="13348" max="13348" width="5.625" style="391" customWidth="1"/>
    <col min="13349" max="13349" width="7.625" style="391" customWidth="1"/>
    <col min="13350" max="13350" width="12.5" style="391" customWidth="1"/>
    <col min="13351" max="13355" width="4.625" style="391" customWidth="1"/>
    <col min="13356" max="13356" width="7.25" style="391" customWidth="1"/>
    <col min="13357" max="13477" width="5.625" style="391" customWidth="1"/>
    <col min="13478" max="13584" width="9" style="391"/>
    <col min="13585" max="13586" width="3.625" style="391" customWidth="1"/>
    <col min="13587" max="13587" width="10.625" style="391" customWidth="1"/>
    <col min="13588" max="13588" width="16.25" style="391" customWidth="1"/>
    <col min="13589" max="13589" width="6.625" style="391" customWidth="1"/>
    <col min="13590" max="13590" width="7.625" style="391" customWidth="1"/>
    <col min="13591" max="13594" width="6.625" style="391" customWidth="1"/>
    <col min="13595" max="13595" width="7.625" style="391" customWidth="1"/>
    <col min="13596" max="13596" width="5.625" style="391" customWidth="1"/>
    <col min="13597" max="13597" width="7.625" style="391" customWidth="1"/>
    <col min="13598" max="13598" width="12.625" style="391" customWidth="1"/>
    <col min="13599" max="13602" width="6.625" style="391" customWidth="1"/>
    <col min="13603" max="13603" width="7.625" style="391" customWidth="1"/>
    <col min="13604" max="13604" width="5.625" style="391" customWidth="1"/>
    <col min="13605" max="13605" width="7.625" style="391" customWidth="1"/>
    <col min="13606" max="13606" width="12.5" style="391" customWidth="1"/>
    <col min="13607" max="13611" width="4.625" style="391" customWidth="1"/>
    <col min="13612" max="13612" width="7.25" style="391" customWidth="1"/>
    <col min="13613" max="13733" width="5.625" style="391" customWidth="1"/>
    <col min="13734" max="13840" width="9" style="391"/>
    <col min="13841" max="13842" width="3.625" style="391" customWidth="1"/>
    <col min="13843" max="13843" width="10.625" style="391" customWidth="1"/>
    <col min="13844" max="13844" width="16.25" style="391" customWidth="1"/>
    <col min="13845" max="13845" width="6.625" style="391" customWidth="1"/>
    <col min="13846" max="13846" width="7.625" style="391" customWidth="1"/>
    <col min="13847" max="13850" width="6.625" style="391" customWidth="1"/>
    <col min="13851" max="13851" width="7.625" style="391" customWidth="1"/>
    <col min="13852" max="13852" width="5.625" style="391" customWidth="1"/>
    <col min="13853" max="13853" width="7.625" style="391" customWidth="1"/>
    <col min="13854" max="13854" width="12.625" style="391" customWidth="1"/>
    <col min="13855" max="13858" width="6.625" style="391" customWidth="1"/>
    <col min="13859" max="13859" width="7.625" style="391" customWidth="1"/>
    <col min="13860" max="13860" width="5.625" style="391" customWidth="1"/>
    <col min="13861" max="13861" width="7.625" style="391" customWidth="1"/>
    <col min="13862" max="13862" width="12.5" style="391" customWidth="1"/>
    <col min="13863" max="13867" width="4.625" style="391" customWidth="1"/>
    <col min="13868" max="13868" width="7.25" style="391" customWidth="1"/>
    <col min="13869" max="13989" width="5.625" style="391" customWidth="1"/>
    <col min="13990" max="14096" width="9" style="391"/>
    <col min="14097" max="14098" width="3.625" style="391" customWidth="1"/>
    <col min="14099" max="14099" width="10.625" style="391" customWidth="1"/>
    <col min="14100" max="14100" width="16.25" style="391" customWidth="1"/>
    <col min="14101" max="14101" width="6.625" style="391" customWidth="1"/>
    <col min="14102" max="14102" width="7.625" style="391" customWidth="1"/>
    <col min="14103" max="14106" width="6.625" style="391" customWidth="1"/>
    <col min="14107" max="14107" width="7.625" style="391" customWidth="1"/>
    <col min="14108" max="14108" width="5.625" style="391" customWidth="1"/>
    <col min="14109" max="14109" width="7.625" style="391" customWidth="1"/>
    <col min="14110" max="14110" width="12.625" style="391" customWidth="1"/>
    <col min="14111" max="14114" width="6.625" style="391" customWidth="1"/>
    <col min="14115" max="14115" width="7.625" style="391" customWidth="1"/>
    <col min="14116" max="14116" width="5.625" style="391" customWidth="1"/>
    <col min="14117" max="14117" width="7.625" style="391" customWidth="1"/>
    <col min="14118" max="14118" width="12.5" style="391" customWidth="1"/>
    <col min="14119" max="14123" width="4.625" style="391" customWidth="1"/>
    <col min="14124" max="14124" width="7.25" style="391" customWidth="1"/>
    <col min="14125" max="14245" width="5.625" style="391" customWidth="1"/>
    <col min="14246" max="14352" width="9" style="391"/>
    <col min="14353" max="14354" width="3.625" style="391" customWidth="1"/>
    <col min="14355" max="14355" width="10.625" style="391" customWidth="1"/>
    <col min="14356" max="14356" width="16.25" style="391" customWidth="1"/>
    <col min="14357" max="14357" width="6.625" style="391" customWidth="1"/>
    <col min="14358" max="14358" width="7.625" style="391" customWidth="1"/>
    <col min="14359" max="14362" width="6.625" style="391" customWidth="1"/>
    <col min="14363" max="14363" width="7.625" style="391" customWidth="1"/>
    <col min="14364" max="14364" width="5.625" style="391" customWidth="1"/>
    <col min="14365" max="14365" width="7.625" style="391" customWidth="1"/>
    <col min="14366" max="14366" width="12.625" style="391" customWidth="1"/>
    <col min="14367" max="14370" width="6.625" style="391" customWidth="1"/>
    <col min="14371" max="14371" width="7.625" style="391" customWidth="1"/>
    <col min="14372" max="14372" width="5.625" style="391" customWidth="1"/>
    <col min="14373" max="14373" width="7.625" style="391" customWidth="1"/>
    <col min="14374" max="14374" width="12.5" style="391" customWidth="1"/>
    <col min="14375" max="14379" width="4.625" style="391" customWidth="1"/>
    <col min="14380" max="14380" width="7.25" style="391" customWidth="1"/>
    <col min="14381" max="14501" width="5.625" style="391" customWidth="1"/>
    <col min="14502" max="14608" width="9" style="391"/>
    <col min="14609" max="14610" width="3.625" style="391" customWidth="1"/>
    <col min="14611" max="14611" width="10.625" style="391" customWidth="1"/>
    <col min="14612" max="14612" width="16.25" style="391" customWidth="1"/>
    <col min="14613" max="14613" width="6.625" style="391" customWidth="1"/>
    <col min="14614" max="14614" width="7.625" style="391" customWidth="1"/>
    <col min="14615" max="14618" width="6.625" style="391" customWidth="1"/>
    <col min="14619" max="14619" width="7.625" style="391" customWidth="1"/>
    <col min="14620" max="14620" width="5.625" style="391" customWidth="1"/>
    <col min="14621" max="14621" width="7.625" style="391" customWidth="1"/>
    <col min="14622" max="14622" width="12.625" style="391" customWidth="1"/>
    <col min="14623" max="14626" width="6.625" style="391" customWidth="1"/>
    <col min="14627" max="14627" width="7.625" style="391" customWidth="1"/>
    <col min="14628" max="14628" width="5.625" style="391" customWidth="1"/>
    <col min="14629" max="14629" width="7.625" style="391" customWidth="1"/>
    <col min="14630" max="14630" width="12.5" style="391" customWidth="1"/>
    <col min="14631" max="14635" width="4.625" style="391" customWidth="1"/>
    <col min="14636" max="14636" width="7.25" style="391" customWidth="1"/>
    <col min="14637" max="14757" width="5.625" style="391" customWidth="1"/>
    <col min="14758" max="14864" width="9" style="391"/>
    <col min="14865" max="14866" width="3.625" style="391" customWidth="1"/>
    <col min="14867" max="14867" width="10.625" style="391" customWidth="1"/>
    <col min="14868" max="14868" width="16.25" style="391" customWidth="1"/>
    <col min="14869" max="14869" width="6.625" style="391" customWidth="1"/>
    <col min="14870" max="14870" width="7.625" style="391" customWidth="1"/>
    <col min="14871" max="14874" width="6.625" style="391" customWidth="1"/>
    <col min="14875" max="14875" width="7.625" style="391" customWidth="1"/>
    <col min="14876" max="14876" width="5.625" style="391" customWidth="1"/>
    <col min="14877" max="14877" width="7.625" style="391" customWidth="1"/>
    <col min="14878" max="14878" width="12.625" style="391" customWidth="1"/>
    <col min="14879" max="14882" width="6.625" style="391" customWidth="1"/>
    <col min="14883" max="14883" width="7.625" style="391" customWidth="1"/>
    <col min="14884" max="14884" width="5.625" style="391" customWidth="1"/>
    <col min="14885" max="14885" width="7.625" style="391" customWidth="1"/>
    <col min="14886" max="14886" width="12.5" style="391" customWidth="1"/>
    <col min="14887" max="14891" width="4.625" style="391" customWidth="1"/>
    <col min="14892" max="14892" width="7.25" style="391" customWidth="1"/>
    <col min="14893" max="15013" width="5.625" style="391" customWidth="1"/>
    <col min="15014" max="15120" width="9" style="391"/>
    <col min="15121" max="15122" width="3.625" style="391" customWidth="1"/>
    <col min="15123" max="15123" width="10.625" style="391" customWidth="1"/>
    <col min="15124" max="15124" width="16.25" style="391" customWidth="1"/>
    <col min="15125" max="15125" width="6.625" style="391" customWidth="1"/>
    <col min="15126" max="15126" width="7.625" style="391" customWidth="1"/>
    <col min="15127" max="15130" width="6.625" style="391" customWidth="1"/>
    <col min="15131" max="15131" width="7.625" style="391" customWidth="1"/>
    <col min="15132" max="15132" width="5.625" style="391" customWidth="1"/>
    <col min="15133" max="15133" width="7.625" style="391" customWidth="1"/>
    <col min="15134" max="15134" width="12.625" style="391" customWidth="1"/>
    <col min="15135" max="15138" width="6.625" style="391" customWidth="1"/>
    <col min="15139" max="15139" width="7.625" style="391" customWidth="1"/>
    <col min="15140" max="15140" width="5.625" style="391" customWidth="1"/>
    <col min="15141" max="15141" width="7.625" style="391" customWidth="1"/>
    <col min="15142" max="15142" width="12.5" style="391" customWidth="1"/>
    <col min="15143" max="15147" width="4.625" style="391" customWidth="1"/>
    <col min="15148" max="15148" width="7.25" style="391" customWidth="1"/>
    <col min="15149" max="15269" width="5.625" style="391" customWidth="1"/>
    <col min="15270" max="15376" width="9" style="391"/>
    <col min="15377" max="15378" width="3.625" style="391" customWidth="1"/>
    <col min="15379" max="15379" width="10.625" style="391" customWidth="1"/>
    <col min="15380" max="15380" width="16.25" style="391" customWidth="1"/>
    <col min="15381" max="15381" width="6.625" style="391" customWidth="1"/>
    <col min="15382" max="15382" width="7.625" style="391" customWidth="1"/>
    <col min="15383" max="15386" width="6.625" style="391" customWidth="1"/>
    <col min="15387" max="15387" width="7.625" style="391" customWidth="1"/>
    <col min="15388" max="15388" width="5.625" style="391" customWidth="1"/>
    <col min="15389" max="15389" width="7.625" style="391" customWidth="1"/>
    <col min="15390" max="15390" width="12.625" style="391" customWidth="1"/>
    <col min="15391" max="15394" width="6.625" style="391" customWidth="1"/>
    <col min="15395" max="15395" width="7.625" style="391" customWidth="1"/>
    <col min="15396" max="15396" width="5.625" style="391" customWidth="1"/>
    <col min="15397" max="15397" width="7.625" style="391" customWidth="1"/>
    <col min="15398" max="15398" width="12.5" style="391" customWidth="1"/>
    <col min="15399" max="15403" width="4.625" style="391" customWidth="1"/>
    <col min="15404" max="15404" width="7.25" style="391" customWidth="1"/>
    <col min="15405" max="15525" width="5.625" style="391" customWidth="1"/>
    <col min="15526" max="15632" width="9" style="391"/>
    <col min="15633" max="15634" width="3.625" style="391" customWidth="1"/>
    <col min="15635" max="15635" width="10.625" style="391" customWidth="1"/>
    <col min="15636" max="15636" width="16.25" style="391" customWidth="1"/>
    <col min="15637" max="15637" width="6.625" style="391" customWidth="1"/>
    <col min="15638" max="15638" width="7.625" style="391" customWidth="1"/>
    <col min="15639" max="15642" width="6.625" style="391" customWidth="1"/>
    <col min="15643" max="15643" width="7.625" style="391" customWidth="1"/>
    <col min="15644" max="15644" width="5.625" style="391" customWidth="1"/>
    <col min="15645" max="15645" width="7.625" style="391" customWidth="1"/>
    <col min="15646" max="15646" width="12.625" style="391" customWidth="1"/>
    <col min="15647" max="15650" width="6.625" style="391" customWidth="1"/>
    <col min="15651" max="15651" width="7.625" style="391" customWidth="1"/>
    <col min="15652" max="15652" width="5.625" style="391" customWidth="1"/>
    <col min="15653" max="15653" width="7.625" style="391" customWidth="1"/>
    <col min="15654" max="15654" width="12.5" style="391" customWidth="1"/>
    <col min="15655" max="15659" width="4.625" style="391" customWidth="1"/>
    <col min="15660" max="15660" width="7.25" style="391" customWidth="1"/>
    <col min="15661" max="15781" width="5.625" style="391" customWidth="1"/>
    <col min="15782" max="15888" width="9" style="391"/>
    <col min="15889" max="15890" width="3.625" style="391" customWidth="1"/>
    <col min="15891" max="15891" width="10.625" style="391" customWidth="1"/>
    <col min="15892" max="15892" width="16.25" style="391" customWidth="1"/>
    <col min="15893" max="15893" width="6.625" style="391" customWidth="1"/>
    <col min="15894" max="15894" width="7.625" style="391" customWidth="1"/>
    <col min="15895" max="15898" width="6.625" style="391" customWidth="1"/>
    <col min="15899" max="15899" width="7.625" style="391" customWidth="1"/>
    <col min="15900" max="15900" width="5.625" style="391" customWidth="1"/>
    <col min="15901" max="15901" width="7.625" style="391" customWidth="1"/>
    <col min="15902" max="15902" width="12.625" style="391" customWidth="1"/>
    <col min="15903" max="15906" width="6.625" style="391" customWidth="1"/>
    <col min="15907" max="15907" width="7.625" style="391" customWidth="1"/>
    <col min="15908" max="15908" width="5.625" style="391" customWidth="1"/>
    <col min="15909" max="15909" width="7.625" style="391" customWidth="1"/>
    <col min="15910" max="15910" width="12.5" style="391" customWidth="1"/>
    <col min="15911" max="15915" width="4.625" style="391" customWidth="1"/>
    <col min="15916" max="15916" width="7.25" style="391" customWidth="1"/>
    <col min="15917" max="16037" width="5.625" style="391" customWidth="1"/>
    <col min="16038" max="16144" width="9" style="391"/>
    <col min="16145" max="16146" width="3.625" style="391" customWidth="1"/>
    <col min="16147" max="16147" width="10.625" style="391" customWidth="1"/>
    <col min="16148" max="16148" width="16.25" style="391" customWidth="1"/>
    <col min="16149" max="16149" width="6.625" style="391" customWidth="1"/>
    <col min="16150" max="16150" width="7.625" style="391" customWidth="1"/>
    <col min="16151" max="16154" width="6.625" style="391" customWidth="1"/>
    <col min="16155" max="16155" width="7.625" style="391" customWidth="1"/>
    <col min="16156" max="16156" width="5.625" style="391" customWidth="1"/>
    <col min="16157" max="16157" width="7.625" style="391" customWidth="1"/>
    <col min="16158" max="16158" width="12.625" style="391" customWidth="1"/>
    <col min="16159" max="16162" width="6.625" style="391" customWidth="1"/>
    <col min="16163" max="16163" width="7.625" style="391" customWidth="1"/>
    <col min="16164" max="16164" width="5.625" style="391" customWidth="1"/>
    <col min="16165" max="16165" width="7.625" style="391" customWidth="1"/>
    <col min="16166" max="16166" width="12.5" style="391" customWidth="1"/>
    <col min="16167" max="16171" width="4.625" style="391" customWidth="1"/>
    <col min="16172" max="16172" width="7.25" style="391" customWidth="1"/>
    <col min="16173" max="16293" width="5.625" style="391" customWidth="1"/>
    <col min="16294" max="16384" width="9" style="391"/>
  </cols>
  <sheetData>
    <row r="1" spans="1:46" ht="24.75" customHeight="1">
      <c r="B1" s="1235" t="s">
        <v>763</v>
      </c>
      <c r="C1" s="1235"/>
      <c r="D1" s="1235"/>
      <c r="E1" s="1245" t="s">
        <v>765</v>
      </c>
      <c r="F1" s="1237"/>
      <c r="G1" s="1237"/>
      <c r="H1" s="1237"/>
      <c r="I1" s="1237"/>
      <c r="J1" s="1237"/>
      <c r="K1" s="1237"/>
      <c r="L1" s="1237"/>
      <c r="M1" s="1237"/>
      <c r="N1" s="1237"/>
      <c r="O1" s="1237"/>
      <c r="P1" s="1237"/>
      <c r="Q1" s="1237"/>
      <c r="R1" s="1237"/>
      <c r="S1" s="1246"/>
      <c r="T1" s="1246"/>
      <c r="U1" s="1247"/>
      <c r="V1" s="1248"/>
      <c r="W1" s="1235"/>
      <c r="X1" s="1241"/>
      <c r="Y1" s="1242" t="s">
        <v>405</v>
      </c>
      <c r="Z1" s="1234"/>
      <c r="AB1" s="392" t="s">
        <v>1625</v>
      </c>
      <c r="AC1" s="393"/>
      <c r="AD1" s="393"/>
      <c r="AE1" s="393"/>
      <c r="AF1" s="393"/>
      <c r="AG1" s="393"/>
      <c r="AH1" s="393"/>
      <c r="AI1" s="393"/>
      <c r="AJ1" s="393"/>
      <c r="AK1" s="393"/>
      <c r="AL1" s="393"/>
      <c r="AM1" s="393"/>
      <c r="AN1" s="393"/>
      <c r="AO1" s="393"/>
      <c r="AP1" s="553"/>
      <c r="AQ1" s="553"/>
      <c r="AR1" s="554"/>
      <c r="AS1" s="552"/>
      <c r="AT1" s="394"/>
    </row>
    <row r="2" spans="1:46" ht="24.95" customHeight="1">
      <c r="B2" s="2440" t="s">
        <v>406</v>
      </c>
      <c r="C2" s="2443" t="s">
        <v>407</v>
      </c>
      <c r="D2" s="2446" t="s">
        <v>408</v>
      </c>
      <c r="E2" s="2449" t="s">
        <v>174</v>
      </c>
      <c r="F2" s="2452" t="s">
        <v>409</v>
      </c>
      <c r="G2" s="2477" t="s">
        <v>1697</v>
      </c>
      <c r="H2" s="2458"/>
      <c r="I2" s="2458"/>
      <c r="J2" s="2458"/>
      <c r="K2" s="2458"/>
      <c r="L2" s="2458"/>
      <c r="M2" s="2458"/>
      <c r="N2" s="2458"/>
      <c r="O2" s="2477" t="s">
        <v>1698</v>
      </c>
      <c r="P2" s="2458"/>
      <c r="Q2" s="2458"/>
      <c r="R2" s="2458"/>
      <c r="S2" s="2458"/>
      <c r="T2" s="2458"/>
      <c r="U2" s="2458"/>
      <c r="V2" s="2458"/>
      <c r="W2" s="2478"/>
      <c r="X2" s="2487" t="s">
        <v>1699</v>
      </c>
      <c r="Y2" s="2505"/>
      <c r="Z2" s="2488"/>
      <c r="AB2" s="2411" t="s">
        <v>174</v>
      </c>
      <c r="AC2" s="2414" t="s">
        <v>409</v>
      </c>
      <c r="AD2" s="2415" t="s">
        <v>410</v>
      </c>
      <c r="AE2" s="2416"/>
      <c r="AF2" s="2416"/>
      <c r="AG2" s="2416"/>
      <c r="AH2" s="2416"/>
      <c r="AI2" s="2416"/>
      <c r="AJ2" s="2416"/>
      <c r="AK2" s="2416"/>
      <c r="AL2" s="2415" t="s">
        <v>411</v>
      </c>
      <c r="AM2" s="2416"/>
      <c r="AN2" s="2416"/>
      <c r="AO2" s="2416"/>
      <c r="AP2" s="2416"/>
      <c r="AQ2" s="2416"/>
      <c r="AR2" s="2416"/>
      <c r="AS2" s="2416"/>
      <c r="AT2" s="2417"/>
    </row>
    <row r="3" spans="1:46" ht="18" customHeight="1">
      <c r="B3" s="2441"/>
      <c r="C3" s="2444"/>
      <c r="D3" s="2447"/>
      <c r="E3" s="2450"/>
      <c r="F3" s="2453"/>
      <c r="G3" s="2459" t="s">
        <v>1700</v>
      </c>
      <c r="H3" s="2462" t="s">
        <v>1701</v>
      </c>
      <c r="I3" s="2465" t="s">
        <v>414</v>
      </c>
      <c r="J3" s="2468" t="s">
        <v>415</v>
      </c>
      <c r="K3" s="2471" t="s">
        <v>1702</v>
      </c>
      <c r="L3" s="2455" t="s">
        <v>417</v>
      </c>
      <c r="M3" s="2502" t="s">
        <v>1703</v>
      </c>
      <c r="N3" s="2512" t="s">
        <v>761</v>
      </c>
      <c r="O3" s="2479" t="s">
        <v>1700</v>
      </c>
      <c r="P3" s="2462" t="s">
        <v>1701</v>
      </c>
      <c r="Q3" s="2455" t="s">
        <v>419</v>
      </c>
      <c r="R3" s="2468" t="s">
        <v>1704</v>
      </c>
      <c r="S3" s="2462" t="s">
        <v>421</v>
      </c>
      <c r="T3" s="2455" t="s">
        <v>417</v>
      </c>
      <c r="U3" s="2491" t="s">
        <v>422</v>
      </c>
      <c r="V3" s="2512" t="s">
        <v>761</v>
      </c>
      <c r="W3" s="2507" t="s">
        <v>423</v>
      </c>
      <c r="X3" s="2489"/>
      <c r="Y3" s="2506"/>
      <c r="Z3" s="2490"/>
      <c r="AB3" s="2412"/>
      <c r="AC3" s="2409"/>
      <c r="AD3" s="2418" t="s">
        <v>412</v>
      </c>
      <c r="AE3" s="2421" t="s">
        <v>413</v>
      </c>
      <c r="AF3" s="2424" t="s">
        <v>414</v>
      </c>
      <c r="AG3" s="2427" t="s">
        <v>415</v>
      </c>
      <c r="AH3" s="2430" t="s">
        <v>416</v>
      </c>
      <c r="AI3" s="2402" t="s">
        <v>417</v>
      </c>
      <c r="AJ3" s="2501" t="s">
        <v>418</v>
      </c>
      <c r="AK3" s="2495" t="s">
        <v>761</v>
      </c>
      <c r="AL3" s="2436" t="s">
        <v>412</v>
      </c>
      <c r="AM3" s="2421" t="s">
        <v>413</v>
      </c>
      <c r="AN3" s="2402" t="s">
        <v>419</v>
      </c>
      <c r="AO3" s="2427" t="s">
        <v>420</v>
      </c>
      <c r="AP3" s="2421" t="s">
        <v>421</v>
      </c>
      <c r="AQ3" s="2402" t="s">
        <v>417</v>
      </c>
      <c r="AR3" s="2405" t="s">
        <v>422</v>
      </c>
      <c r="AS3" s="2495" t="s">
        <v>761</v>
      </c>
      <c r="AT3" s="2498" t="s">
        <v>423</v>
      </c>
    </row>
    <row r="4" spans="1:46" ht="12" customHeight="1">
      <c r="B4" s="2441"/>
      <c r="C4" s="2444"/>
      <c r="D4" s="2447"/>
      <c r="E4" s="2450"/>
      <c r="F4" s="2453"/>
      <c r="G4" s="2460"/>
      <c r="H4" s="2463"/>
      <c r="I4" s="2466"/>
      <c r="J4" s="2469"/>
      <c r="K4" s="2472"/>
      <c r="L4" s="2456"/>
      <c r="M4" s="2492"/>
      <c r="N4" s="2513"/>
      <c r="O4" s="2480"/>
      <c r="P4" s="2463"/>
      <c r="Q4" s="2456"/>
      <c r="R4" s="2469"/>
      <c r="S4" s="2472"/>
      <c r="T4" s="2456"/>
      <c r="U4" s="2492"/>
      <c r="V4" s="2513"/>
      <c r="W4" s="2508"/>
      <c r="X4" s="2483" t="s">
        <v>424</v>
      </c>
      <c r="Y4" s="2510" t="s">
        <v>425</v>
      </c>
      <c r="Z4" s="2503" t="s">
        <v>762</v>
      </c>
      <c r="AB4" s="2412"/>
      <c r="AC4" s="2409"/>
      <c r="AD4" s="2419"/>
      <c r="AE4" s="2422"/>
      <c r="AF4" s="2425"/>
      <c r="AG4" s="2428"/>
      <c r="AH4" s="2431"/>
      <c r="AI4" s="2403"/>
      <c r="AJ4" s="2406"/>
      <c r="AK4" s="2496"/>
      <c r="AL4" s="2437"/>
      <c r="AM4" s="2422"/>
      <c r="AN4" s="2403"/>
      <c r="AO4" s="2428"/>
      <c r="AP4" s="2431"/>
      <c r="AQ4" s="2403"/>
      <c r="AR4" s="2406"/>
      <c r="AS4" s="2496"/>
      <c r="AT4" s="2499"/>
    </row>
    <row r="5" spans="1:46" ht="12" customHeight="1">
      <c r="B5" s="2442"/>
      <c r="C5" s="2445"/>
      <c r="D5" s="2448"/>
      <c r="E5" s="2451"/>
      <c r="F5" s="2454"/>
      <c r="G5" s="2461"/>
      <c r="H5" s="2464"/>
      <c r="I5" s="2467"/>
      <c r="J5" s="2470"/>
      <c r="K5" s="2473"/>
      <c r="L5" s="2457"/>
      <c r="M5" s="2493"/>
      <c r="N5" s="2514"/>
      <c r="O5" s="2481"/>
      <c r="P5" s="2464"/>
      <c r="Q5" s="2482"/>
      <c r="R5" s="2470"/>
      <c r="S5" s="2473"/>
      <c r="T5" s="2457"/>
      <c r="U5" s="2493"/>
      <c r="V5" s="2514"/>
      <c r="W5" s="2509"/>
      <c r="X5" s="2484"/>
      <c r="Y5" s="2511"/>
      <c r="Z5" s="2504"/>
      <c r="AB5" s="2413"/>
      <c r="AC5" s="2410"/>
      <c r="AD5" s="2420"/>
      <c r="AE5" s="2423"/>
      <c r="AF5" s="2426"/>
      <c r="AG5" s="2429"/>
      <c r="AH5" s="2432"/>
      <c r="AI5" s="2404"/>
      <c r="AJ5" s="2407"/>
      <c r="AK5" s="2497"/>
      <c r="AL5" s="2438"/>
      <c r="AM5" s="2423"/>
      <c r="AN5" s="2439"/>
      <c r="AO5" s="2429"/>
      <c r="AP5" s="2432"/>
      <c r="AQ5" s="2404"/>
      <c r="AR5" s="2407"/>
      <c r="AS5" s="2497"/>
      <c r="AT5" s="2500"/>
    </row>
    <row r="6" spans="1:46" ht="24.75" customHeight="1">
      <c r="B6" s="1249">
        <f>IF('躯体天井高(住戸別)'!B6="","",'躯体天井高(住戸別)'!B6)</f>
        <v>1</v>
      </c>
      <c r="C6" s="1249" t="str">
        <f>IF('躯体天井高(住戸別)'!C6="","",'躯体天井高(住戸別)'!C6)</f>
        <v>A</v>
      </c>
      <c r="D6" s="1250">
        <f>IF('躯体天井高(住戸別)'!D6="","",'躯体天井高(住戸別)'!D6)</f>
        <v>101</v>
      </c>
      <c r="E6" s="1251">
        <f>IF('躯体天井高(住戸別)'!E6="","",'躯体天井高(住戸別)'!E6)</f>
        <v>1</v>
      </c>
      <c r="F6" s="1252" t="str">
        <f>IF('躯体天井高(住戸別)'!F6="","",'躯体天井高(住戸別)'!F6)</f>
        <v/>
      </c>
      <c r="G6" s="1253" t="str">
        <f>IF('躯体天井高(住戸別)'!G6="","",'躯体天井高(住戸別)'!G6)</f>
        <v/>
      </c>
      <c r="H6" s="1254" t="str">
        <f>IF('躯体天井高(住戸別)'!H6="","",'躯体天井高(住戸別)'!H6)</f>
        <v/>
      </c>
      <c r="I6" s="1255" t="str">
        <f>IF('躯体天井高(住戸別)'!I6="","",'躯体天井高(住戸別)'!I6)</f>
        <v/>
      </c>
      <c r="J6" s="1256" t="str">
        <f>IF('躯体天井高(住戸別)'!J6="","",'躯体天井高(住戸別)'!J6)</f>
        <v/>
      </c>
      <c r="K6" s="1254" t="str">
        <f>IF('躯体天井高(住戸別)'!K6="","",'躯体天井高(住戸別)'!K6)</f>
        <v/>
      </c>
      <c r="L6" s="1255">
        <f>IF('躯体天井高(住戸別)'!L6="","",'躯体天井高(住戸別)'!L6)</f>
        <v>50</v>
      </c>
      <c r="M6" s="1257" t="str">
        <f>IF('躯体天井高(住戸別)'!M6="","",'躯体天井高(住戸別)'!M6)</f>
        <v/>
      </c>
      <c r="N6" s="1258"/>
      <c r="O6" s="1259" t="str">
        <f>IF('躯体天井高(住戸別)'!N6="","",'躯体天井高(住戸別)'!N6)</f>
        <v/>
      </c>
      <c r="P6" s="1260" t="str">
        <f>IF('躯体天井高(住戸別)'!O6="","",'躯体天井高(住戸別)'!O6)</f>
        <v/>
      </c>
      <c r="Q6" s="1261" t="str">
        <f>IF('躯体天井高(住戸別)'!P6="","",'躯体天井高(住戸別)'!P6)</f>
        <v/>
      </c>
      <c r="R6" s="1262" t="str">
        <f>IF('躯体天井高(住戸別)'!Q6="","",'躯体天井高(住戸別)'!Q6)</f>
        <v/>
      </c>
      <c r="S6" s="1260" t="str">
        <f>IF('躯体天井高(住戸別)'!R6="","",'躯体天井高(住戸別)'!R6)</f>
        <v/>
      </c>
      <c r="T6" s="1261">
        <f>IF('躯体天井高(住戸別)'!S6="","",'躯体天井高(住戸別)'!S6)</f>
        <v>50</v>
      </c>
      <c r="U6" s="1263" t="str">
        <f>IF('躯体天井高(住戸別)'!T6="","",'躯体天井高(住戸別)'!T6)</f>
        <v/>
      </c>
      <c r="V6" s="1258"/>
      <c r="W6" s="1264" t="str">
        <f>IF('躯体天井高(住戸別)'!U6="","",'躯体天井高(住戸別)'!U6)</f>
        <v/>
      </c>
      <c r="X6" s="1265" t="str">
        <f>IF('躯体天井高(住戸別)'!V6="","",'躯体天井高(住戸別)'!V6)</f>
        <v>□</v>
      </c>
      <c r="Y6" s="1265" t="str">
        <f>IF('躯体天井高(住戸別)'!W6="","",'躯体天井高(住戸別)'!W6)</f>
        <v>□</v>
      </c>
      <c r="Z6" s="1266" t="s">
        <v>27</v>
      </c>
      <c r="AB6" s="1133" t="str">
        <f>IF('躯体天井高(住戸別)'!Y6="","",'躯体天井高(住戸別)'!Y6)</f>
        <v/>
      </c>
      <c r="AC6" s="1134" t="str">
        <f>IF('躯体天井高(住戸別)'!Z6="","",'躯体天井高(住戸別)'!Z6)</f>
        <v/>
      </c>
      <c r="AD6" s="1135" t="str">
        <f>IF('躯体天井高(住戸別)'!AA6="","",'躯体天井高(住戸別)'!AA6)</f>
        <v/>
      </c>
      <c r="AE6" s="1136" t="str">
        <f>IF('躯体天井高(住戸別)'!AB6="","",'躯体天井高(住戸別)'!AB6)</f>
        <v/>
      </c>
      <c r="AF6" s="1137" t="str">
        <f>IF('躯体天井高(住戸別)'!AC6="","",'躯体天井高(住戸別)'!AC6)</f>
        <v/>
      </c>
      <c r="AG6" s="1138" t="str">
        <f>IF('躯体天井高(住戸別)'!AD6="","",'躯体天井高(住戸別)'!AD6)</f>
        <v/>
      </c>
      <c r="AH6" s="1136" t="str">
        <f>IF('躯体天井高(住戸別)'!AE6="","",'躯体天井高(住戸別)'!AE6)</f>
        <v/>
      </c>
      <c r="AI6" s="1137">
        <f>IF('躯体天井高(住戸別)'!AF6="","",'躯体天井高(住戸別)'!AF6)</f>
        <v>50</v>
      </c>
      <c r="AJ6" s="1139" t="str">
        <f>IF('躯体天井高(住戸別)'!AG6="","",'躯体天井高(住戸別)'!AG6)</f>
        <v/>
      </c>
      <c r="AK6" s="990"/>
      <c r="AL6" s="1140" t="str">
        <f>IF('躯体天井高(住戸別)'!AH6="","",'躯体天井高(住戸別)'!AH6)</f>
        <v/>
      </c>
      <c r="AM6" s="1141" t="str">
        <f>IF('躯体天井高(住戸別)'!AI6="","",'躯体天井高(住戸別)'!AI6)</f>
        <v/>
      </c>
      <c r="AN6" s="1142" t="str">
        <f>IF('躯体天井高(住戸別)'!AJ6="","",'躯体天井高(住戸別)'!AJ6)</f>
        <v/>
      </c>
      <c r="AO6" s="1143" t="str">
        <f>IF('躯体天井高(住戸別)'!AK6="","",'躯体天井高(住戸別)'!AK6)</f>
        <v/>
      </c>
      <c r="AP6" s="1141" t="str">
        <f>IF('躯体天井高(住戸別)'!AL6="","",'躯体天井高(住戸別)'!AL6)</f>
        <v/>
      </c>
      <c r="AQ6" s="1142">
        <f>IF('躯体天井高(住戸別)'!AM6="","",'躯体天井高(住戸別)'!AM6)</f>
        <v>50</v>
      </c>
      <c r="AR6" s="1144" t="str">
        <f>IF('躯体天井高(住戸別)'!AN6="","",'躯体天井高(住戸別)'!AN6)</f>
        <v/>
      </c>
      <c r="AS6" s="990"/>
      <c r="AT6" s="1145" t="str">
        <f>IF('躯体天井高(住戸別)'!AO6="","",'躯体天井高(住戸別)'!AO6)</f>
        <v/>
      </c>
    </row>
    <row r="7" spans="1:46" ht="24.75" customHeight="1">
      <c r="A7" s="391" t="s">
        <v>253</v>
      </c>
      <c r="B7" s="1249">
        <f>IF('躯体天井高(住戸別)'!B7="","",'躯体天井高(住戸別)'!B7)</f>
        <v>2</v>
      </c>
      <c r="C7" s="1249" t="str">
        <f>IF('躯体天井高(住戸別)'!C7="","",'躯体天井高(住戸別)'!C7)</f>
        <v/>
      </c>
      <c r="D7" s="1250" t="str">
        <f>IF('躯体天井高(住戸別)'!D7="","",'躯体天井高(住戸別)'!D7)</f>
        <v/>
      </c>
      <c r="E7" s="1251" t="str">
        <f>IF('躯体天井高(住戸別)'!E7="","",'躯体天井高(住戸別)'!E7)</f>
        <v/>
      </c>
      <c r="F7" s="1252" t="str">
        <f>IF('躯体天井高(住戸別)'!F7="","",'躯体天井高(住戸別)'!F7)</f>
        <v/>
      </c>
      <c r="G7" s="1253" t="str">
        <f>IF('躯体天井高(住戸別)'!G7="","",'躯体天井高(住戸別)'!G7)</f>
        <v/>
      </c>
      <c r="H7" s="1254" t="str">
        <f>IF('躯体天井高(住戸別)'!H7="","",'躯体天井高(住戸別)'!H7)</f>
        <v/>
      </c>
      <c r="I7" s="1255" t="str">
        <f>IF('躯体天井高(住戸別)'!I7="","",'躯体天井高(住戸別)'!I7)</f>
        <v/>
      </c>
      <c r="J7" s="1256" t="str">
        <f>IF('躯体天井高(住戸別)'!J7="","",'躯体天井高(住戸別)'!J7)</f>
        <v/>
      </c>
      <c r="K7" s="1254" t="str">
        <f>IF('躯体天井高(住戸別)'!K7="","",'躯体天井高(住戸別)'!K7)</f>
        <v/>
      </c>
      <c r="L7" s="1255">
        <f>IF('躯体天井高(住戸別)'!L7="","",'躯体天井高(住戸別)'!L7)</f>
        <v>50</v>
      </c>
      <c r="M7" s="1257" t="str">
        <f>IF('躯体天井高(住戸別)'!M7="","",'躯体天井高(住戸別)'!M7)</f>
        <v/>
      </c>
      <c r="N7" s="1258"/>
      <c r="O7" s="1259" t="str">
        <f>IF('躯体天井高(住戸別)'!N7="","",'躯体天井高(住戸別)'!N7)</f>
        <v/>
      </c>
      <c r="P7" s="1260" t="str">
        <f>IF('躯体天井高(住戸別)'!O7="","",'躯体天井高(住戸別)'!O7)</f>
        <v/>
      </c>
      <c r="Q7" s="1261" t="str">
        <f>IF('躯体天井高(住戸別)'!P7="","",'躯体天井高(住戸別)'!P7)</f>
        <v/>
      </c>
      <c r="R7" s="1262" t="str">
        <f>IF('躯体天井高(住戸別)'!Q7="","",'躯体天井高(住戸別)'!Q7)</f>
        <v/>
      </c>
      <c r="S7" s="1260" t="str">
        <f>IF('躯体天井高(住戸別)'!R7="","",'躯体天井高(住戸別)'!R7)</f>
        <v/>
      </c>
      <c r="T7" s="1261">
        <f>IF('躯体天井高(住戸別)'!S7="","",'躯体天井高(住戸別)'!S7)</f>
        <v>50</v>
      </c>
      <c r="U7" s="1263" t="str">
        <f>IF('躯体天井高(住戸別)'!T7="","",'躯体天井高(住戸別)'!T7)</f>
        <v/>
      </c>
      <c r="V7" s="1258"/>
      <c r="W7" s="1264" t="str">
        <f>IF('躯体天井高(住戸別)'!U7="","",'躯体天井高(住戸別)'!U7)</f>
        <v/>
      </c>
      <c r="X7" s="1265" t="str">
        <f>IF('躯体天井高(住戸別)'!V7="","",'躯体天井高(住戸別)'!V7)</f>
        <v>□</v>
      </c>
      <c r="Y7" s="1265" t="str">
        <f>IF('躯体天井高(住戸別)'!W7="","",'躯体天井高(住戸別)'!W7)</f>
        <v>□</v>
      </c>
      <c r="Z7" s="1267" t="s">
        <v>27</v>
      </c>
      <c r="AB7" s="1133" t="str">
        <f>IF('躯体天井高(住戸別)'!Y7="","",'躯体天井高(住戸別)'!Y7)</f>
        <v/>
      </c>
      <c r="AC7" s="1134" t="str">
        <f>IF('躯体天井高(住戸別)'!Z7="","",'躯体天井高(住戸別)'!Z7)</f>
        <v/>
      </c>
      <c r="AD7" s="1135" t="str">
        <f>IF('躯体天井高(住戸別)'!AA7="","",'躯体天井高(住戸別)'!AA7)</f>
        <v/>
      </c>
      <c r="AE7" s="1136" t="str">
        <f>IF('躯体天井高(住戸別)'!AB7="","",'躯体天井高(住戸別)'!AB7)</f>
        <v/>
      </c>
      <c r="AF7" s="1137" t="str">
        <f>IF('躯体天井高(住戸別)'!AC7="","",'躯体天井高(住戸別)'!AC7)</f>
        <v/>
      </c>
      <c r="AG7" s="1138" t="str">
        <f>IF('躯体天井高(住戸別)'!AD7="","",'躯体天井高(住戸別)'!AD7)</f>
        <v/>
      </c>
      <c r="AH7" s="1136" t="str">
        <f>IF('躯体天井高(住戸別)'!AE7="","",'躯体天井高(住戸別)'!AE7)</f>
        <v/>
      </c>
      <c r="AI7" s="1137">
        <f>IF('躯体天井高(住戸別)'!AF7="","",'躯体天井高(住戸別)'!AF7)</f>
        <v>50</v>
      </c>
      <c r="AJ7" s="1139" t="str">
        <f>IF('躯体天井高(住戸別)'!AG7="","",'躯体天井高(住戸別)'!AG7)</f>
        <v/>
      </c>
      <c r="AK7" s="990"/>
      <c r="AL7" s="1140" t="str">
        <f>IF('躯体天井高(住戸別)'!AH7="","",'躯体天井高(住戸別)'!AH7)</f>
        <v/>
      </c>
      <c r="AM7" s="1141" t="str">
        <f>IF('躯体天井高(住戸別)'!AI7="","",'躯体天井高(住戸別)'!AI7)</f>
        <v/>
      </c>
      <c r="AN7" s="1142" t="str">
        <f>IF('躯体天井高(住戸別)'!AJ7="","",'躯体天井高(住戸別)'!AJ7)</f>
        <v/>
      </c>
      <c r="AO7" s="1143" t="str">
        <f>IF('躯体天井高(住戸別)'!AK7="","",'躯体天井高(住戸別)'!AK7)</f>
        <v/>
      </c>
      <c r="AP7" s="1141" t="str">
        <f>IF('躯体天井高(住戸別)'!AL7="","",'躯体天井高(住戸別)'!AL7)</f>
        <v/>
      </c>
      <c r="AQ7" s="1142">
        <f>IF('躯体天井高(住戸別)'!AM7="","",'躯体天井高(住戸別)'!AM7)</f>
        <v>50</v>
      </c>
      <c r="AR7" s="1144" t="str">
        <f>IF('躯体天井高(住戸別)'!AN7="","",'躯体天井高(住戸別)'!AN7)</f>
        <v/>
      </c>
      <c r="AS7" s="990"/>
      <c r="AT7" s="1145" t="str">
        <f>IF('躯体天井高(住戸別)'!AO7="","",'躯体天井高(住戸別)'!AO7)</f>
        <v/>
      </c>
    </row>
    <row r="8" spans="1:46" ht="24.75" customHeight="1">
      <c r="A8" s="391" t="s">
        <v>253</v>
      </c>
      <c r="B8" s="1249">
        <f>IF('躯体天井高(住戸別)'!B8="","",'躯体天井高(住戸別)'!B8)</f>
        <v>3</v>
      </c>
      <c r="C8" s="1249" t="str">
        <f>IF('躯体天井高(住戸別)'!C8="","",'躯体天井高(住戸別)'!C8)</f>
        <v/>
      </c>
      <c r="D8" s="1250" t="str">
        <f>IF('躯体天井高(住戸別)'!D8="","",'躯体天井高(住戸別)'!D8)</f>
        <v/>
      </c>
      <c r="E8" s="1251" t="str">
        <f>IF('躯体天井高(住戸別)'!E8="","",'躯体天井高(住戸別)'!E8)</f>
        <v/>
      </c>
      <c r="F8" s="1252" t="str">
        <f>IF('躯体天井高(住戸別)'!F8="","",'躯体天井高(住戸別)'!F8)</f>
        <v/>
      </c>
      <c r="G8" s="1253" t="str">
        <f>IF('躯体天井高(住戸別)'!G8="","",'躯体天井高(住戸別)'!G8)</f>
        <v/>
      </c>
      <c r="H8" s="1254" t="str">
        <f>IF('躯体天井高(住戸別)'!H8="","",'躯体天井高(住戸別)'!H8)</f>
        <v/>
      </c>
      <c r="I8" s="1255" t="str">
        <f>IF('躯体天井高(住戸別)'!I8="","",'躯体天井高(住戸別)'!I8)</f>
        <v/>
      </c>
      <c r="J8" s="1256" t="str">
        <f>IF('躯体天井高(住戸別)'!J8="","",'躯体天井高(住戸別)'!J8)</f>
        <v/>
      </c>
      <c r="K8" s="1254" t="str">
        <f>IF('躯体天井高(住戸別)'!K8="","",'躯体天井高(住戸別)'!K8)</f>
        <v/>
      </c>
      <c r="L8" s="1255">
        <f>IF('躯体天井高(住戸別)'!L8="","",'躯体天井高(住戸別)'!L8)</f>
        <v>50</v>
      </c>
      <c r="M8" s="1257" t="str">
        <f>IF('躯体天井高(住戸別)'!M8="","",'躯体天井高(住戸別)'!M8)</f>
        <v/>
      </c>
      <c r="N8" s="1258"/>
      <c r="O8" s="1259" t="str">
        <f>IF('躯体天井高(住戸別)'!N8="","",'躯体天井高(住戸別)'!N8)</f>
        <v/>
      </c>
      <c r="P8" s="1260" t="str">
        <f>IF('躯体天井高(住戸別)'!O8="","",'躯体天井高(住戸別)'!O8)</f>
        <v/>
      </c>
      <c r="Q8" s="1261" t="str">
        <f>IF('躯体天井高(住戸別)'!P8="","",'躯体天井高(住戸別)'!P8)</f>
        <v/>
      </c>
      <c r="R8" s="1262" t="str">
        <f>IF('躯体天井高(住戸別)'!Q8="","",'躯体天井高(住戸別)'!Q8)</f>
        <v/>
      </c>
      <c r="S8" s="1260" t="str">
        <f>IF('躯体天井高(住戸別)'!R8="","",'躯体天井高(住戸別)'!R8)</f>
        <v/>
      </c>
      <c r="T8" s="1261">
        <f>IF('躯体天井高(住戸別)'!S8="","",'躯体天井高(住戸別)'!S8)</f>
        <v>50</v>
      </c>
      <c r="U8" s="1263" t="str">
        <f>IF('躯体天井高(住戸別)'!T8="","",'躯体天井高(住戸別)'!T8)</f>
        <v/>
      </c>
      <c r="V8" s="1258"/>
      <c r="W8" s="1264" t="str">
        <f>IF('躯体天井高(住戸別)'!U8="","",'躯体天井高(住戸別)'!U8)</f>
        <v/>
      </c>
      <c r="X8" s="1265" t="str">
        <f>IF('躯体天井高(住戸別)'!V8="","",'躯体天井高(住戸別)'!V8)</f>
        <v>□</v>
      </c>
      <c r="Y8" s="1265" t="str">
        <f>IF('躯体天井高(住戸別)'!W8="","",'躯体天井高(住戸別)'!W8)</f>
        <v>□</v>
      </c>
      <c r="Z8" s="1267" t="s">
        <v>27</v>
      </c>
      <c r="AB8" s="1133" t="str">
        <f>IF('躯体天井高(住戸別)'!Y8="","",'躯体天井高(住戸別)'!Y8)</f>
        <v/>
      </c>
      <c r="AC8" s="1134" t="str">
        <f>IF('躯体天井高(住戸別)'!Z8="","",'躯体天井高(住戸別)'!Z8)</f>
        <v/>
      </c>
      <c r="AD8" s="1135" t="str">
        <f>IF('躯体天井高(住戸別)'!AA8="","",'躯体天井高(住戸別)'!AA8)</f>
        <v/>
      </c>
      <c r="AE8" s="1136" t="str">
        <f>IF('躯体天井高(住戸別)'!AB8="","",'躯体天井高(住戸別)'!AB8)</f>
        <v/>
      </c>
      <c r="AF8" s="1137" t="str">
        <f>IF('躯体天井高(住戸別)'!AC8="","",'躯体天井高(住戸別)'!AC8)</f>
        <v/>
      </c>
      <c r="AG8" s="1138" t="str">
        <f>IF('躯体天井高(住戸別)'!AD8="","",'躯体天井高(住戸別)'!AD8)</f>
        <v/>
      </c>
      <c r="AH8" s="1136" t="str">
        <f>IF('躯体天井高(住戸別)'!AE8="","",'躯体天井高(住戸別)'!AE8)</f>
        <v/>
      </c>
      <c r="AI8" s="1137">
        <f>IF('躯体天井高(住戸別)'!AF8="","",'躯体天井高(住戸別)'!AF8)</f>
        <v>50</v>
      </c>
      <c r="AJ8" s="1139" t="str">
        <f>IF('躯体天井高(住戸別)'!AG8="","",'躯体天井高(住戸別)'!AG8)</f>
        <v/>
      </c>
      <c r="AK8" s="990"/>
      <c r="AL8" s="1140" t="str">
        <f>IF('躯体天井高(住戸別)'!AH8="","",'躯体天井高(住戸別)'!AH8)</f>
        <v/>
      </c>
      <c r="AM8" s="1141" t="str">
        <f>IF('躯体天井高(住戸別)'!AI8="","",'躯体天井高(住戸別)'!AI8)</f>
        <v/>
      </c>
      <c r="AN8" s="1142" t="str">
        <f>IF('躯体天井高(住戸別)'!AJ8="","",'躯体天井高(住戸別)'!AJ8)</f>
        <v/>
      </c>
      <c r="AO8" s="1143" t="str">
        <f>IF('躯体天井高(住戸別)'!AK8="","",'躯体天井高(住戸別)'!AK8)</f>
        <v/>
      </c>
      <c r="AP8" s="1141" t="str">
        <f>IF('躯体天井高(住戸別)'!AL8="","",'躯体天井高(住戸別)'!AL8)</f>
        <v/>
      </c>
      <c r="AQ8" s="1142">
        <f>IF('躯体天井高(住戸別)'!AM8="","",'躯体天井高(住戸別)'!AM8)</f>
        <v>50</v>
      </c>
      <c r="AR8" s="1144" t="str">
        <f>IF('躯体天井高(住戸別)'!AN8="","",'躯体天井高(住戸別)'!AN8)</f>
        <v/>
      </c>
      <c r="AS8" s="990"/>
      <c r="AT8" s="1145" t="str">
        <f>IF('躯体天井高(住戸別)'!AO8="","",'躯体天井高(住戸別)'!AO8)</f>
        <v/>
      </c>
    </row>
    <row r="9" spans="1:46" ht="24.75" customHeight="1">
      <c r="A9" s="391" t="s">
        <v>253</v>
      </c>
      <c r="B9" s="1249">
        <f>IF('躯体天井高(住戸別)'!B9="","",'躯体天井高(住戸別)'!B9)</f>
        <v>4</v>
      </c>
      <c r="C9" s="1249" t="str">
        <f>IF('躯体天井高(住戸別)'!C9="","",'躯体天井高(住戸別)'!C9)</f>
        <v/>
      </c>
      <c r="D9" s="1250" t="str">
        <f>IF('躯体天井高(住戸別)'!D9="","",'躯体天井高(住戸別)'!D9)</f>
        <v/>
      </c>
      <c r="E9" s="1251" t="str">
        <f>IF('躯体天井高(住戸別)'!E9="","",'躯体天井高(住戸別)'!E9)</f>
        <v/>
      </c>
      <c r="F9" s="1252" t="str">
        <f>IF('躯体天井高(住戸別)'!F9="","",'躯体天井高(住戸別)'!F9)</f>
        <v/>
      </c>
      <c r="G9" s="1253" t="str">
        <f>IF('躯体天井高(住戸別)'!G9="","",'躯体天井高(住戸別)'!G9)</f>
        <v/>
      </c>
      <c r="H9" s="1254" t="str">
        <f>IF('躯体天井高(住戸別)'!H9="","",'躯体天井高(住戸別)'!H9)</f>
        <v/>
      </c>
      <c r="I9" s="1255" t="str">
        <f>IF('躯体天井高(住戸別)'!I9="","",'躯体天井高(住戸別)'!I9)</f>
        <v/>
      </c>
      <c r="J9" s="1256" t="str">
        <f>IF('躯体天井高(住戸別)'!J9="","",'躯体天井高(住戸別)'!J9)</f>
        <v/>
      </c>
      <c r="K9" s="1254" t="str">
        <f>IF('躯体天井高(住戸別)'!K9="","",'躯体天井高(住戸別)'!K9)</f>
        <v/>
      </c>
      <c r="L9" s="1255">
        <f>IF('躯体天井高(住戸別)'!L9="","",'躯体天井高(住戸別)'!L9)</f>
        <v>50</v>
      </c>
      <c r="M9" s="1257" t="str">
        <f>IF('躯体天井高(住戸別)'!M9="","",'躯体天井高(住戸別)'!M9)</f>
        <v/>
      </c>
      <c r="N9" s="1258"/>
      <c r="O9" s="1259" t="str">
        <f>IF('躯体天井高(住戸別)'!N9="","",'躯体天井高(住戸別)'!N9)</f>
        <v/>
      </c>
      <c r="P9" s="1260" t="str">
        <f>IF('躯体天井高(住戸別)'!O9="","",'躯体天井高(住戸別)'!O9)</f>
        <v/>
      </c>
      <c r="Q9" s="1261" t="str">
        <f>IF('躯体天井高(住戸別)'!P9="","",'躯体天井高(住戸別)'!P9)</f>
        <v/>
      </c>
      <c r="R9" s="1262" t="str">
        <f>IF('躯体天井高(住戸別)'!Q9="","",'躯体天井高(住戸別)'!Q9)</f>
        <v/>
      </c>
      <c r="S9" s="1260" t="str">
        <f>IF('躯体天井高(住戸別)'!R9="","",'躯体天井高(住戸別)'!R9)</f>
        <v/>
      </c>
      <c r="T9" s="1261">
        <f>IF('躯体天井高(住戸別)'!S9="","",'躯体天井高(住戸別)'!S9)</f>
        <v>50</v>
      </c>
      <c r="U9" s="1263" t="str">
        <f>IF('躯体天井高(住戸別)'!T9="","",'躯体天井高(住戸別)'!T9)</f>
        <v/>
      </c>
      <c r="V9" s="1258"/>
      <c r="W9" s="1264" t="str">
        <f>IF('躯体天井高(住戸別)'!U9="","",'躯体天井高(住戸別)'!U9)</f>
        <v/>
      </c>
      <c r="X9" s="1265" t="str">
        <f>IF('躯体天井高(住戸別)'!V9="","",'躯体天井高(住戸別)'!V9)</f>
        <v>□</v>
      </c>
      <c r="Y9" s="1265" t="str">
        <f>IF('躯体天井高(住戸別)'!W9="","",'躯体天井高(住戸別)'!W9)</f>
        <v>□</v>
      </c>
      <c r="Z9" s="1267" t="s">
        <v>27</v>
      </c>
      <c r="AB9" s="1133" t="str">
        <f>IF('躯体天井高(住戸別)'!Y9="","",'躯体天井高(住戸別)'!Y9)</f>
        <v/>
      </c>
      <c r="AC9" s="1134" t="str">
        <f>IF('躯体天井高(住戸別)'!Z9="","",'躯体天井高(住戸別)'!Z9)</f>
        <v/>
      </c>
      <c r="AD9" s="1135" t="str">
        <f>IF('躯体天井高(住戸別)'!AA9="","",'躯体天井高(住戸別)'!AA9)</f>
        <v/>
      </c>
      <c r="AE9" s="1136" t="str">
        <f>IF('躯体天井高(住戸別)'!AB9="","",'躯体天井高(住戸別)'!AB9)</f>
        <v/>
      </c>
      <c r="AF9" s="1137" t="str">
        <f>IF('躯体天井高(住戸別)'!AC9="","",'躯体天井高(住戸別)'!AC9)</f>
        <v/>
      </c>
      <c r="AG9" s="1138" t="str">
        <f>IF('躯体天井高(住戸別)'!AD9="","",'躯体天井高(住戸別)'!AD9)</f>
        <v/>
      </c>
      <c r="AH9" s="1136" t="str">
        <f>IF('躯体天井高(住戸別)'!AE9="","",'躯体天井高(住戸別)'!AE9)</f>
        <v/>
      </c>
      <c r="AI9" s="1137">
        <f>IF('躯体天井高(住戸別)'!AF9="","",'躯体天井高(住戸別)'!AF9)</f>
        <v>50</v>
      </c>
      <c r="AJ9" s="1139" t="str">
        <f>IF('躯体天井高(住戸別)'!AG9="","",'躯体天井高(住戸別)'!AG9)</f>
        <v/>
      </c>
      <c r="AK9" s="990"/>
      <c r="AL9" s="1140" t="str">
        <f>IF('躯体天井高(住戸別)'!AH9="","",'躯体天井高(住戸別)'!AH9)</f>
        <v/>
      </c>
      <c r="AM9" s="1141" t="str">
        <f>IF('躯体天井高(住戸別)'!AI9="","",'躯体天井高(住戸別)'!AI9)</f>
        <v/>
      </c>
      <c r="AN9" s="1142" t="str">
        <f>IF('躯体天井高(住戸別)'!AJ9="","",'躯体天井高(住戸別)'!AJ9)</f>
        <v/>
      </c>
      <c r="AO9" s="1143" t="str">
        <f>IF('躯体天井高(住戸別)'!AK9="","",'躯体天井高(住戸別)'!AK9)</f>
        <v/>
      </c>
      <c r="AP9" s="1141" t="str">
        <f>IF('躯体天井高(住戸別)'!AL9="","",'躯体天井高(住戸別)'!AL9)</f>
        <v/>
      </c>
      <c r="AQ9" s="1142">
        <f>IF('躯体天井高(住戸別)'!AM9="","",'躯体天井高(住戸別)'!AM9)</f>
        <v>50</v>
      </c>
      <c r="AR9" s="1144" t="str">
        <f>IF('躯体天井高(住戸別)'!AN9="","",'躯体天井高(住戸別)'!AN9)</f>
        <v/>
      </c>
      <c r="AS9" s="990"/>
      <c r="AT9" s="1145" t="str">
        <f>IF('躯体天井高(住戸別)'!AO9="","",'躯体天井高(住戸別)'!AO9)</f>
        <v/>
      </c>
    </row>
    <row r="10" spans="1:46" ht="24.75" customHeight="1">
      <c r="A10" s="391" t="s">
        <v>253</v>
      </c>
      <c r="B10" s="1249">
        <f>IF('躯体天井高(住戸別)'!B10="","",'躯体天井高(住戸別)'!B10)</f>
        <v>5</v>
      </c>
      <c r="C10" s="1249" t="str">
        <f>IF('躯体天井高(住戸別)'!C10="","",'躯体天井高(住戸別)'!C10)</f>
        <v/>
      </c>
      <c r="D10" s="1250" t="str">
        <f>IF('躯体天井高(住戸別)'!D10="","",'躯体天井高(住戸別)'!D10)</f>
        <v/>
      </c>
      <c r="E10" s="1251" t="str">
        <f>IF('躯体天井高(住戸別)'!E10="","",'躯体天井高(住戸別)'!E10)</f>
        <v/>
      </c>
      <c r="F10" s="1252" t="str">
        <f>IF('躯体天井高(住戸別)'!F10="","",'躯体天井高(住戸別)'!F10)</f>
        <v/>
      </c>
      <c r="G10" s="1253" t="str">
        <f>IF('躯体天井高(住戸別)'!G10="","",'躯体天井高(住戸別)'!G10)</f>
        <v/>
      </c>
      <c r="H10" s="1254" t="str">
        <f>IF('躯体天井高(住戸別)'!H10="","",'躯体天井高(住戸別)'!H10)</f>
        <v/>
      </c>
      <c r="I10" s="1255" t="str">
        <f>IF('躯体天井高(住戸別)'!I10="","",'躯体天井高(住戸別)'!I10)</f>
        <v/>
      </c>
      <c r="J10" s="1256" t="str">
        <f>IF('躯体天井高(住戸別)'!J10="","",'躯体天井高(住戸別)'!J10)</f>
        <v/>
      </c>
      <c r="K10" s="1254" t="str">
        <f>IF('躯体天井高(住戸別)'!K10="","",'躯体天井高(住戸別)'!K10)</f>
        <v/>
      </c>
      <c r="L10" s="1255">
        <f>IF('躯体天井高(住戸別)'!L10="","",'躯体天井高(住戸別)'!L10)</f>
        <v>50</v>
      </c>
      <c r="M10" s="1257" t="str">
        <f>IF('躯体天井高(住戸別)'!M10="","",'躯体天井高(住戸別)'!M10)</f>
        <v/>
      </c>
      <c r="N10" s="1258"/>
      <c r="O10" s="1259" t="str">
        <f>IF('躯体天井高(住戸別)'!N10="","",'躯体天井高(住戸別)'!N10)</f>
        <v/>
      </c>
      <c r="P10" s="1260" t="str">
        <f>IF('躯体天井高(住戸別)'!O10="","",'躯体天井高(住戸別)'!O10)</f>
        <v/>
      </c>
      <c r="Q10" s="1261" t="str">
        <f>IF('躯体天井高(住戸別)'!P10="","",'躯体天井高(住戸別)'!P10)</f>
        <v/>
      </c>
      <c r="R10" s="1262" t="str">
        <f>IF('躯体天井高(住戸別)'!Q10="","",'躯体天井高(住戸別)'!Q10)</f>
        <v/>
      </c>
      <c r="S10" s="1260" t="str">
        <f>IF('躯体天井高(住戸別)'!R10="","",'躯体天井高(住戸別)'!R10)</f>
        <v/>
      </c>
      <c r="T10" s="1261">
        <f>IF('躯体天井高(住戸別)'!S10="","",'躯体天井高(住戸別)'!S10)</f>
        <v>50</v>
      </c>
      <c r="U10" s="1263" t="str">
        <f>IF('躯体天井高(住戸別)'!T10="","",'躯体天井高(住戸別)'!T10)</f>
        <v/>
      </c>
      <c r="V10" s="1258"/>
      <c r="W10" s="1264" t="str">
        <f>IF('躯体天井高(住戸別)'!U10="","",'躯体天井高(住戸別)'!U10)</f>
        <v/>
      </c>
      <c r="X10" s="1265" t="str">
        <f>IF('躯体天井高(住戸別)'!V10="","",'躯体天井高(住戸別)'!V10)</f>
        <v>□</v>
      </c>
      <c r="Y10" s="1265" t="str">
        <f>IF('躯体天井高(住戸別)'!W10="","",'躯体天井高(住戸別)'!W10)</f>
        <v>□</v>
      </c>
      <c r="Z10" s="1267" t="s">
        <v>27</v>
      </c>
      <c r="AB10" s="1133" t="str">
        <f>IF('躯体天井高(住戸別)'!Y10="","",'躯体天井高(住戸別)'!Y10)</f>
        <v/>
      </c>
      <c r="AC10" s="1134" t="str">
        <f>IF('躯体天井高(住戸別)'!Z10="","",'躯体天井高(住戸別)'!Z10)</f>
        <v/>
      </c>
      <c r="AD10" s="1135" t="str">
        <f>IF('躯体天井高(住戸別)'!AA10="","",'躯体天井高(住戸別)'!AA10)</f>
        <v/>
      </c>
      <c r="AE10" s="1136" t="str">
        <f>IF('躯体天井高(住戸別)'!AB10="","",'躯体天井高(住戸別)'!AB10)</f>
        <v/>
      </c>
      <c r="AF10" s="1137" t="str">
        <f>IF('躯体天井高(住戸別)'!AC10="","",'躯体天井高(住戸別)'!AC10)</f>
        <v/>
      </c>
      <c r="AG10" s="1138" t="str">
        <f>IF('躯体天井高(住戸別)'!AD10="","",'躯体天井高(住戸別)'!AD10)</f>
        <v/>
      </c>
      <c r="AH10" s="1136" t="str">
        <f>IF('躯体天井高(住戸別)'!AE10="","",'躯体天井高(住戸別)'!AE10)</f>
        <v/>
      </c>
      <c r="AI10" s="1137">
        <f>IF('躯体天井高(住戸別)'!AF10="","",'躯体天井高(住戸別)'!AF10)</f>
        <v>50</v>
      </c>
      <c r="AJ10" s="1139" t="str">
        <f>IF('躯体天井高(住戸別)'!AG10="","",'躯体天井高(住戸別)'!AG10)</f>
        <v/>
      </c>
      <c r="AK10" s="990"/>
      <c r="AL10" s="1140" t="str">
        <f>IF('躯体天井高(住戸別)'!AH10="","",'躯体天井高(住戸別)'!AH10)</f>
        <v/>
      </c>
      <c r="AM10" s="1141" t="str">
        <f>IF('躯体天井高(住戸別)'!AI10="","",'躯体天井高(住戸別)'!AI10)</f>
        <v/>
      </c>
      <c r="AN10" s="1142" t="str">
        <f>IF('躯体天井高(住戸別)'!AJ10="","",'躯体天井高(住戸別)'!AJ10)</f>
        <v/>
      </c>
      <c r="AO10" s="1143" t="str">
        <f>IF('躯体天井高(住戸別)'!AK10="","",'躯体天井高(住戸別)'!AK10)</f>
        <v/>
      </c>
      <c r="AP10" s="1141" t="str">
        <f>IF('躯体天井高(住戸別)'!AL10="","",'躯体天井高(住戸別)'!AL10)</f>
        <v/>
      </c>
      <c r="AQ10" s="1142">
        <f>IF('躯体天井高(住戸別)'!AM10="","",'躯体天井高(住戸別)'!AM10)</f>
        <v>50</v>
      </c>
      <c r="AR10" s="1144" t="str">
        <f>IF('躯体天井高(住戸別)'!AN10="","",'躯体天井高(住戸別)'!AN10)</f>
        <v/>
      </c>
      <c r="AS10" s="990"/>
      <c r="AT10" s="1145" t="str">
        <f>IF('躯体天井高(住戸別)'!AO10="","",'躯体天井高(住戸別)'!AO10)</f>
        <v/>
      </c>
    </row>
    <row r="11" spans="1:46" ht="24.75" customHeight="1">
      <c r="A11" s="391" t="s">
        <v>253</v>
      </c>
      <c r="B11" s="1249">
        <f>IF('躯体天井高(住戸別)'!B11="","",'躯体天井高(住戸別)'!B11)</f>
        <v>6</v>
      </c>
      <c r="C11" s="1249" t="str">
        <f>IF('躯体天井高(住戸別)'!C11="","",'躯体天井高(住戸別)'!C11)</f>
        <v/>
      </c>
      <c r="D11" s="1250" t="str">
        <f>IF('躯体天井高(住戸別)'!D11="","",'躯体天井高(住戸別)'!D11)</f>
        <v/>
      </c>
      <c r="E11" s="1251" t="str">
        <f>IF('躯体天井高(住戸別)'!E11="","",'躯体天井高(住戸別)'!E11)</f>
        <v/>
      </c>
      <c r="F11" s="1252" t="str">
        <f>IF('躯体天井高(住戸別)'!F11="","",'躯体天井高(住戸別)'!F11)</f>
        <v/>
      </c>
      <c r="G11" s="1253" t="str">
        <f>IF('躯体天井高(住戸別)'!G11="","",'躯体天井高(住戸別)'!G11)</f>
        <v/>
      </c>
      <c r="H11" s="1254" t="str">
        <f>IF('躯体天井高(住戸別)'!H11="","",'躯体天井高(住戸別)'!H11)</f>
        <v/>
      </c>
      <c r="I11" s="1255" t="str">
        <f>IF('躯体天井高(住戸別)'!I11="","",'躯体天井高(住戸別)'!I11)</f>
        <v/>
      </c>
      <c r="J11" s="1256" t="str">
        <f>IF('躯体天井高(住戸別)'!J11="","",'躯体天井高(住戸別)'!J11)</f>
        <v/>
      </c>
      <c r="K11" s="1254" t="str">
        <f>IF('躯体天井高(住戸別)'!K11="","",'躯体天井高(住戸別)'!K11)</f>
        <v/>
      </c>
      <c r="L11" s="1255">
        <f>IF('躯体天井高(住戸別)'!L11="","",'躯体天井高(住戸別)'!L11)</f>
        <v>50</v>
      </c>
      <c r="M11" s="1257" t="str">
        <f>IF('躯体天井高(住戸別)'!M11="","",'躯体天井高(住戸別)'!M11)</f>
        <v/>
      </c>
      <c r="N11" s="1258"/>
      <c r="O11" s="1259" t="str">
        <f>IF('躯体天井高(住戸別)'!N11="","",'躯体天井高(住戸別)'!N11)</f>
        <v/>
      </c>
      <c r="P11" s="1260" t="str">
        <f>IF('躯体天井高(住戸別)'!O11="","",'躯体天井高(住戸別)'!O11)</f>
        <v/>
      </c>
      <c r="Q11" s="1261" t="str">
        <f>IF('躯体天井高(住戸別)'!P11="","",'躯体天井高(住戸別)'!P11)</f>
        <v/>
      </c>
      <c r="R11" s="1262" t="str">
        <f>IF('躯体天井高(住戸別)'!Q11="","",'躯体天井高(住戸別)'!Q11)</f>
        <v/>
      </c>
      <c r="S11" s="1260" t="str">
        <f>IF('躯体天井高(住戸別)'!R11="","",'躯体天井高(住戸別)'!R11)</f>
        <v/>
      </c>
      <c r="T11" s="1261">
        <f>IF('躯体天井高(住戸別)'!S11="","",'躯体天井高(住戸別)'!S11)</f>
        <v>50</v>
      </c>
      <c r="U11" s="1263" t="str">
        <f>IF('躯体天井高(住戸別)'!T11="","",'躯体天井高(住戸別)'!T11)</f>
        <v/>
      </c>
      <c r="V11" s="1258"/>
      <c r="W11" s="1264" t="str">
        <f>IF('躯体天井高(住戸別)'!U11="","",'躯体天井高(住戸別)'!U11)</f>
        <v/>
      </c>
      <c r="X11" s="1265" t="str">
        <f>IF('躯体天井高(住戸別)'!V11="","",'躯体天井高(住戸別)'!V11)</f>
        <v>□</v>
      </c>
      <c r="Y11" s="1265" t="str">
        <f>IF('躯体天井高(住戸別)'!W11="","",'躯体天井高(住戸別)'!W11)</f>
        <v>□</v>
      </c>
      <c r="Z11" s="1267" t="s">
        <v>27</v>
      </c>
      <c r="AB11" s="1133" t="str">
        <f>IF('躯体天井高(住戸別)'!Y11="","",'躯体天井高(住戸別)'!Y11)</f>
        <v/>
      </c>
      <c r="AC11" s="1134" t="str">
        <f>IF('躯体天井高(住戸別)'!Z11="","",'躯体天井高(住戸別)'!Z11)</f>
        <v/>
      </c>
      <c r="AD11" s="1135" t="str">
        <f>IF('躯体天井高(住戸別)'!AA11="","",'躯体天井高(住戸別)'!AA11)</f>
        <v/>
      </c>
      <c r="AE11" s="1136" t="str">
        <f>IF('躯体天井高(住戸別)'!AB11="","",'躯体天井高(住戸別)'!AB11)</f>
        <v/>
      </c>
      <c r="AF11" s="1137" t="str">
        <f>IF('躯体天井高(住戸別)'!AC11="","",'躯体天井高(住戸別)'!AC11)</f>
        <v/>
      </c>
      <c r="AG11" s="1138" t="str">
        <f>IF('躯体天井高(住戸別)'!AD11="","",'躯体天井高(住戸別)'!AD11)</f>
        <v/>
      </c>
      <c r="AH11" s="1136" t="str">
        <f>IF('躯体天井高(住戸別)'!AE11="","",'躯体天井高(住戸別)'!AE11)</f>
        <v/>
      </c>
      <c r="AI11" s="1137">
        <f>IF('躯体天井高(住戸別)'!AF11="","",'躯体天井高(住戸別)'!AF11)</f>
        <v>50</v>
      </c>
      <c r="AJ11" s="1139" t="str">
        <f>IF('躯体天井高(住戸別)'!AG11="","",'躯体天井高(住戸別)'!AG11)</f>
        <v/>
      </c>
      <c r="AK11" s="990"/>
      <c r="AL11" s="1140" t="str">
        <f>IF('躯体天井高(住戸別)'!AH11="","",'躯体天井高(住戸別)'!AH11)</f>
        <v/>
      </c>
      <c r="AM11" s="1141" t="str">
        <f>IF('躯体天井高(住戸別)'!AI11="","",'躯体天井高(住戸別)'!AI11)</f>
        <v/>
      </c>
      <c r="AN11" s="1142" t="str">
        <f>IF('躯体天井高(住戸別)'!AJ11="","",'躯体天井高(住戸別)'!AJ11)</f>
        <v/>
      </c>
      <c r="AO11" s="1143" t="str">
        <f>IF('躯体天井高(住戸別)'!AK11="","",'躯体天井高(住戸別)'!AK11)</f>
        <v/>
      </c>
      <c r="AP11" s="1141" t="str">
        <f>IF('躯体天井高(住戸別)'!AL11="","",'躯体天井高(住戸別)'!AL11)</f>
        <v/>
      </c>
      <c r="AQ11" s="1142">
        <f>IF('躯体天井高(住戸別)'!AM11="","",'躯体天井高(住戸別)'!AM11)</f>
        <v>50</v>
      </c>
      <c r="AR11" s="1144" t="str">
        <f>IF('躯体天井高(住戸別)'!AN11="","",'躯体天井高(住戸別)'!AN11)</f>
        <v/>
      </c>
      <c r="AS11" s="990"/>
      <c r="AT11" s="1145" t="str">
        <f>IF('躯体天井高(住戸別)'!AO11="","",'躯体天井高(住戸別)'!AO11)</f>
        <v/>
      </c>
    </row>
    <row r="12" spans="1:46" ht="24.75" customHeight="1">
      <c r="A12" s="391" t="s">
        <v>253</v>
      </c>
      <c r="B12" s="1249">
        <f>IF('躯体天井高(住戸別)'!B12="","",'躯体天井高(住戸別)'!B12)</f>
        <v>7</v>
      </c>
      <c r="C12" s="1249" t="str">
        <f>IF('躯体天井高(住戸別)'!C12="","",'躯体天井高(住戸別)'!C12)</f>
        <v/>
      </c>
      <c r="D12" s="1250" t="str">
        <f>IF('躯体天井高(住戸別)'!D12="","",'躯体天井高(住戸別)'!D12)</f>
        <v/>
      </c>
      <c r="E12" s="1251" t="str">
        <f>IF('躯体天井高(住戸別)'!E12="","",'躯体天井高(住戸別)'!E12)</f>
        <v/>
      </c>
      <c r="F12" s="1252" t="str">
        <f>IF('躯体天井高(住戸別)'!F12="","",'躯体天井高(住戸別)'!F12)</f>
        <v/>
      </c>
      <c r="G12" s="1253" t="str">
        <f>IF('躯体天井高(住戸別)'!G12="","",'躯体天井高(住戸別)'!G12)</f>
        <v/>
      </c>
      <c r="H12" s="1254" t="str">
        <f>IF('躯体天井高(住戸別)'!H12="","",'躯体天井高(住戸別)'!H12)</f>
        <v/>
      </c>
      <c r="I12" s="1255" t="str">
        <f>IF('躯体天井高(住戸別)'!I12="","",'躯体天井高(住戸別)'!I12)</f>
        <v/>
      </c>
      <c r="J12" s="1256" t="str">
        <f>IF('躯体天井高(住戸別)'!J12="","",'躯体天井高(住戸別)'!J12)</f>
        <v/>
      </c>
      <c r="K12" s="1254" t="str">
        <f>IF('躯体天井高(住戸別)'!K12="","",'躯体天井高(住戸別)'!K12)</f>
        <v/>
      </c>
      <c r="L12" s="1255">
        <f>IF('躯体天井高(住戸別)'!L12="","",'躯体天井高(住戸別)'!L12)</f>
        <v>50</v>
      </c>
      <c r="M12" s="1257" t="str">
        <f>IF('躯体天井高(住戸別)'!M12="","",'躯体天井高(住戸別)'!M12)</f>
        <v/>
      </c>
      <c r="N12" s="1258"/>
      <c r="O12" s="1259" t="str">
        <f>IF('躯体天井高(住戸別)'!N12="","",'躯体天井高(住戸別)'!N12)</f>
        <v/>
      </c>
      <c r="P12" s="1260" t="str">
        <f>IF('躯体天井高(住戸別)'!O12="","",'躯体天井高(住戸別)'!O12)</f>
        <v/>
      </c>
      <c r="Q12" s="1261" t="str">
        <f>IF('躯体天井高(住戸別)'!P12="","",'躯体天井高(住戸別)'!P12)</f>
        <v/>
      </c>
      <c r="R12" s="1262" t="str">
        <f>IF('躯体天井高(住戸別)'!Q12="","",'躯体天井高(住戸別)'!Q12)</f>
        <v/>
      </c>
      <c r="S12" s="1260" t="str">
        <f>IF('躯体天井高(住戸別)'!R12="","",'躯体天井高(住戸別)'!R12)</f>
        <v/>
      </c>
      <c r="T12" s="1261">
        <f>IF('躯体天井高(住戸別)'!S12="","",'躯体天井高(住戸別)'!S12)</f>
        <v>50</v>
      </c>
      <c r="U12" s="1263" t="str">
        <f>IF('躯体天井高(住戸別)'!T12="","",'躯体天井高(住戸別)'!T12)</f>
        <v/>
      </c>
      <c r="V12" s="1258"/>
      <c r="W12" s="1264" t="str">
        <f>IF('躯体天井高(住戸別)'!U12="","",'躯体天井高(住戸別)'!U12)</f>
        <v/>
      </c>
      <c r="X12" s="1265" t="str">
        <f>IF('躯体天井高(住戸別)'!V12="","",'躯体天井高(住戸別)'!V12)</f>
        <v>□</v>
      </c>
      <c r="Y12" s="1265" t="str">
        <f>IF('躯体天井高(住戸別)'!W12="","",'躯体天井高(住戸別)'!W12)</f>
        <v>□</v>
      </c>
      <c r="Z12" s="1267" t="s">
        <v>27</v>
      </c>
      <c r="AB12" s="1133" t="str">
        <f>IF('躯体天井高(住戸別)'!Y12="","",'躯体天井高(住戸別)'!Y12)</f>
        <v/>
      </c>
      <c r="AC12" s="1134" t="str">
        <f>IF('躯体天井高(住戸別)'!Z12="","",'躯体天井高(住戸別)'!Z12)</f>
        <v/>
      </c>
      <c r="AD12" s="1135" t="str">
        <f>IF('躯体天井高(住戸別)'!AA12="","",'躯体天井高(住戸別)'!AA12)</f>
        <v/>
      </c>
      <c r="AE12" s="1136" t="str">
        <f>IF('躯体天井高(住戸別)'!AB12="","",'躯体天井高(住戸別)'!AB12)</f>
        <v/>
      </c>
      <c r="AF12" s="1137" t="str">
        <f>IF('躯体天井高(住戸別)'!AC12="","",'躯体天井高(住戸別)'!AC12)</f>
        <v/>
      </c>
      <c r="AG12" s="1138" t="str">
        <f>IF('躯体天井高(住戸別)'!AD12="","",'躯体天井高(住戸別)'!AD12)</f>
        <v/>
      </c>
      <c r="AH12" s="1136" t="str">
        <f>IF('躯体天井高(住戸別)'!AE12="","",'躯体天井高(住戸別)'!AE12)</f>
        <v/>
      </c>
      <c r="AI12" s="1137">
        <f>IF('躯体天井高(住戸別)'!AF12="","",'躯体天井高(住戸別)'!AF12)</f>
        <v>50</v>
      </c>
      <c r="AJ12" s="1139" t="str">
        <f>IF('躯体天井高(住戸別)'!AG12="","",'躯体天井高(住戸別)'!AG12)</f>
        <v/>
      </c>
      <c r="AK12" s="990"/>
      <c r="AL12" s="1140" t="str">
        <f>IF('躯体天井高(住戸別)'!AH12="","",'躯体天井高(住戸別)'!AH12)</f>
        <v/>
      </c>
      <c r="AM12" s="1141" t="str">
        <f>IF('躯体天井高(住戸別)'!AI12="","",'躯体天井高(住戸別)'!AI12)</f>
        <v/>
      </c>
      <c r="AN12" s="1142" t="str">
        <f>IF('躯体天井高(住戸別)'!AJ12="","",'躯体天井高(住戸別)'!AJ12)</f>
        <v/>
      </c>
      <c r="AO12" s="1143" t="str">
        <f>IF('躯体天井高(住戸別)'!AK12="","",'躯体天井高(住戸別)'!AK12)</f>
        <v/>
      </c>
      <c r="AP12" s="1141" t="str">
        <f>IF('躯体天井高(住戸別)'!AL12="","",'躯体天井高(住戸別)'!AL12)</f>
        <v/>
      </c>
      <c r="AQ12" s="1142">
        <f>IF('躯体天井高(住戸別)'!AM12="","",'躯体天井高(住戸別)'!AM12)</f>
        <v>50</v>
      </c>
      <c r="AR12" s="1144" t="str">
        <f>IF('躯体天井高(住戸別)'!AN12="","",'躯体天井高(住戸別)'!AN12)</f>
        <v/>
      </c>
      <c r="AS12" s="990"/>
      <c r="AT12" s="1145" t="str">
        <f>IF('躯体天井高(住戸別)'!AO12="","",'躯体天井高(住戸別)'!AO12)</f>
        <v/>
      </c>
    </row>
    <row r="13" spans="1:46" ht="24.75" customHeight="1">
      <c r="A13" s="391" t="s">
        <v>253</v>
      </c>
      <c r="B13" s="1249">
        <f>IF('躯体天井高(住戸別)'!B13="","",'躯体天井高(住戸別)'!B13)</f>
        <v>8</v>
      </c>
      <c r="C13" s="1249" t="str">
        <f>IF('躯体天井高(住戸別)'!C13="","",'躯体天井高(住戸別)'!C13)</f>
        <v/>
      </c>
      <c r="D13" s="1250" t="str">
        <f>IF('躯体天井高(住戸別)'!D13="","",'躯体天井高(住戸別)'!D13)</f>
        <v/>
      </c>
      <c r="E13" s="1251" t="str">
        <f>IF('躯体天井高(住戸別)'!E13="","",'躯体天井高(住戸別)'!E13)</f>
        <v/>
      </c>
      <c r="F13" s="1252" t="str">
        <f>IF('躯体天井高(住戸別)'!F13="","",'躯体天井高(住戸別)'!F13)</f>
        <v/>
      </c>
      <c r="G13" s="1253" t="str">
        <f>IF('躯体天井高(住戸別)'!G13="","",'躯体天井高(住戸別)'!G13)</f>
        <v/>
      </c>
      <c r="H13" s="1254" t="str">
        <f>IF('躯体天井高(住戸別)'!H13="","",'躯体天井高(住戸別)'!H13)</f>
        <v/>
      </c>
      <c r="I13" s="1255" t="str">
        <f>IF('躯体天井高(住戸別)'!I13="","",'躯体天井高(住戸別)'!I13)</f>
        <v/>
      </c>
      <c r="J13" s="1256" t="str">
        <f>IF('躯体天井高(住戸別)'!J13="","",'躯体天井高(住戸別)'!J13)</f>
        <v/>
      </c>
      <c r="K13" s="1254" t="str">
        <f>IF('躯体天井高(住戸別)'!K13="","",'躯体天井高(住戸別)'!K13)</f>
        <v/>
      </c>
      <c r="L13" s="1255">
        <f>IF('躯体天井高(住戸別)'!L13="","",'躯体天井高(住戸別)'!L13)</f>
        <v>50</v>
      </c>
      <c r="M13" s="1257" t="str">
        <f>IF('躯体天井高(住戸別)'!M13="","",'躯体天井高(住戸別)'!M13)</f>
        <v/>
      </c>
      <c r="N13" s="1258"/>
      <c r="O13" s="1259" t="str">
        <f>IF('躯体天井高(住戸別)'!N13="","",'躯体天井高(住戸別)'!N13)</f>
        <v/>
      </c>
      <c r="P13" s="1260" t="str">
        <f>IF('躯体天井高(住戸別)'!O13="","",'躯体天井高(住戸別)'!O13)</f>
        <v/>
      </c>
      <c r="Q13" s="1261" t="str">
        <f>IF('躯体天井高(住戸別)'!P13="","",'躯体天井高(住戸別)'!P13)</f>
        <v/>
      </c>
      <c r="R13" s="1262" t="str">
        <f>IF('躯体天井高(住戸別)'!Q13="","",'躯体天井高(住戸別)'!Q13)</f>
        <v/>
      </c>
      <c r="S13" s="1260" t="str">
        <f>IF('躯体天井高(住戸別)'!R13="","",'躯体天井高(住戸別)'!R13)</f>
        <v/>
      </c>
      <c r="T13" s="1261">
        <f>IF('躯体天井高(住戸別)'!S13="","",'躯体天井高(住戸別)'!S13)</f>
        <v>50</v>
      </c>
      <c r="U13" s="1263" t="str">
        <f>IF('躯体天井高(住戸別)'!T13="","",'躯体天井高(住戸別)'!T13)</f>
        <v/>
      </c>
      <c r="V13" s="1258"/>
      <c r="W13" s="1264" t="str">
        <f>IF('躯体天井高(住戸別)'!U13="","",'躯体天井高(住戸別)'!U13)</f>
        <v/>
      </c>
      <c r="X13" s="1265" t="str">
        <f>IF('躯体天井高(住戸別)'!V13="","",'躯体天井高(住戸別)'!V13)</f>
        <v>□</v>
      </c>
      <c r="Y13" s="1265" t="str">
        <f>IF('躯体天井高(住戸別)'!W13="","",'躯体天井高(住戸別)'!W13)</f>
        <v>□</v>
      </c>
      <c r="Z13" s="1267" t="s">
        <v>27</v>
      </c>
      <c r="AB13" s="1133" t="str">
        <f>IF('躯体天井高(住戸別)'!Y13="","",'躯体天井高(住戸別)'!Y13)</f>
        <v/>
      </c>
      <c r="AC13" s="1134" t="str">
        <f>IF('躯体天井高(住戸別)'!Z13="","",'躯体天井高(住戸別)'!Z13)</f>
        <v/>
      </c>
      <c r="AD13" s="1135" t="str">
        <f>IF('躯体天井高(住戸別)'!AA13="","",'躯体天井高(住戸別)'!AA13)</f>
        <v/>
      </c>
      <c r="AE13" s="1136" t="str">
        <f>IF('躯体天井高(住戸別)'!AB13="","",'躯体天井高(住戸別)'!AB13)</f>
        <v/>
      </c>
      <c r="AF13" s="1137" t="str">
        <f>IF('躯体天井高(住戸別)'!AC13="","",'躯体天井高(住戸別)'!AC13)</f>
        <v/>
      </c>
      <c r="AG13" s="1138" t="str">
        <f>IF('躯体天井高(住戸別)'!AD13="","",'躯体天井高(住戸別)'!AD13)</f>
        <v/>
      </c>
      <c r="AH13" s="1136" t="str">
        <f>IF('躯体天井高(住戸別)'!AE13="","",'躯体天井高(住戸別)'!AE13)</f>
        <v/>
      </c>
      <c r="AI13" s="1137">
        <f>IF('躯体天井高(住戸別)'!AF13="","",'躯体天井高(住戸別)'!AF13)</f>
        <v>50</v>
      </c>
      <c r="AJ13" s="1139" t="str">
        <f>IF('躯体天井高(住戸別)'!AG13="","",'躯体天井高(住戸別)'!AG13)</f>
        <v/>
      </c>
      <c r="AK13" s="990"/>
      <c r="AL13" s="1140" t="str">
        <f>IF('躯体天井高(住戸別)'!AH13="","",'躯体天井高(住戸別)'!AH13)</f>
        <v/>
      </c>
      <c r="AM13" s="1141" t="str">
        <f>IF('躯体天井高(住戸別)'!AI13="","",'躯体天井高(住戸別)'!AI13)</f>
        <v/>
      </c>
      <c r="AN13" s="1142" t="str">
        <f>IF('躯体天井高(住戸別)'!AJ13="","",'躯体天井高(住戸別)'!AJ13)</f>
        <v/>
      </c>
      <c r="AO13" s="1143" t="str">
        <f>IF('躯体天井高(住戸別)'!AK13="","",'躯体天井高(住戸別)'!AK13)</f>
        <v/>
      </c>
      <c r="AP13" s="1141" t="str">
        <f>IF('躯体天井高(住戸別)'!AL13="","",'躯体天井高(住戸別)'!AL13)</f>
        <v/>
      </c>
      <c r="AQ13" s="1142">
        <f>IF('躯体天井高(住戸別)'!AM13="","",'躯体天井高(住戸別)'!AM13)</f>
        <v>50</v>
      </c>
      <c r="AR13" s="1144" t="str">
        <f>IF('躯体天井高(住戸別)'!AN13="","",'躯体天井高(住戸別)'!AN13)</f>
        <v/>
      </c>
      <c r="AS13" s="990"/>
      <c r="AT13" s="1145" t="str">
        <f>IF('躯体天井高(住戸別)'!AO13="","",'躯体天井高(住戸別)'!AO13)</f>
        <v/>
      </c>
    </row>
    <row r="14" spans="1:46" ht="24.75" customHeight="1">
      <c r="A14" s="391" t="s">
        <v>253</v>
      </c>
      <c r="B14" s="1249">
        <f>IF('躯体天井高(住戸別)'!B14="","",'躯体天井高(住戸別)'!B14)</f>
        <v>9</v>
      </c>
      <c r="C14" s="1249" t="str">
        <f>IF('躯体天井高(住戸別)'!C14="","",'躯体天井高(住戸別)'!C14)</f>
        <v/>
      </c>
      <c r="D14" s="1250" t="str">
        <f>IF('躯体天井高(住戸別)'!D14="","",'躯体天井高(住戸別)'!D14)</f>
        <v/>
      </c>
      <c r="E14" s="1251" t="str">
        <f>IF('躯体天井高(住戸別)'!E14="","",'躯体天井高(住戸別)'!E14)</f>
        <v/>
      </c>
      <c r="F14" s="1252" t="str">
        <f>IF('躯体天井高(住戸別)'!F14="","",'躯体天井高(住戸別)'!F14)</f>
        <v/>
      </c>
      <c r="G14" s="1253" t="str">
        <f>IF('躯体天井高(住戸別)'!G14="","",'躯体天井高(住戸別)'!G14)</f>
        <v/>
      </c>
      <c r="H14" s="1254" t="str">
        <f>IF('躯体天井高(住戸別)'!H14="","",'躯体天井高(住戸別)'!H14)</f>
        <v/>
      </c>
      <c r="I14" s="1255" t="str">
        <f>IF('躯体天井高(住戸別)'!I14="","",'躯体天井高(住戸別)'!I14)</f>
        <v/>
      </c>
      <c r="J14" s="1256" t="str">
        <f>IF('躯体天井高(住戸別)'!J14="","",'躯体天井高(住戸別)'!J14)</f>
        <v/>
      </c>
      <c r="K14" s="1254" t="str">
        <f>IF('躯体天井高(住戸別)'!K14="","",'躯体天井高(住戸別)'!K14)</f>
        <v/>
      </c>
      <c r="L14" s="1255">
        <f>IF('躯体天井高(住戸別)'!L14="","",'躯体天井高(住戸別)'!L14)</f>
        <v>50</v>
      </c>
      <c r="M14" s="1257" t="str">
        <f>IF('躯体天井高(住戸別)'!M14="","",'躯体天井高(住戸別)'!M14)</f>
        <v/>
      </c>
      <c r="N14" s="1258"/>
      <c r="O14" s="1259" t="str">
        <f>IF('躯体天井高(住戸別)'!N14="","",'躯体天井高(住戸別)'!N14)</f>
        <v/>
      </c>
      <c r="P14" s="1260" t="str">
        <f>IF('躯体天井高(住戸別)'!O14="","",'躯体天井高(住戸別)'!O14)</f>
        <v/>
      </c>
      <c r="Q14" s="1261" t="str">
        <f>IF('躯体天井高(住戸別)'!P14="","",'躯体天井高(住戸別)'!P14)</f>
        <v/>
      </c>
      <c r="R14" s="1262" t="str">
        <f>IF('躯体天井高(住戸別)'!Q14="","",'躯体天井高(住戸別)'!Q14)</f>
        <v/>
      </c>
      <c r="S14" s="1260" t="str">
        <f>IF('躯体天井高(住戸別)'!R14="","",'躯体天井高(住戸別)'!R14)</f>
        <v/>
      </c>
      <c r="T14" s="1261">
        <f>IF('躯体天井高(住戸別)'!S14="","",'躯体天井高(住戸別)'!S14)</f>
        <v>50</v>
      </c>
      <c r="U14" s="1263" t="str">
        <f>IF('躯体天井高(住戸別)'!T14="","",'躯体天井高(住戸別)'!T14)</f>
        <v/>
      </c>
      <c r="V14" s="1258"/>
      <c r="W14" s="1264" t="str">
        <f>IF('躯体天井高(住戸別)'!U14="","",'躯体天井高(住戸別)'!U14)</f>
        <v/>
      </c>
      <c r="X14" s="1265" t="str">
        <f>IF('躯体天井高(住戸別)'!V14="","",'躯体天井高(住戸別)'!V14)</f>
        <v>□</v>
      </c>
      <c r="Y14" s="1265" t="str">
        <f>IF('躯体天井高(住戸別)'!W14="","",'躯体天井高(住戸別)'!W14)</f>
        <v>□</v>
      </c>
      <c r="Z14" s="1267" t="s">
        <v>27</v>
      </c>
      <c r="AB14" s="1133" t="str">
        <f>IF('躯体天井高(住戸別)'!Y14="","",'躯体天井高(住戸別)'!Y14)</f>
        <v/>
      </c>
      <c r="AC14" s="1134" t="str">
        <f>IF('躯体天井高(住戸別)'!Z14="","",'躯体天井高(住戸別)'!Z14)</f>
        <v/>
      </c>
      <c r="AD14" s="1135" t="str">
        <f>IF('躯体天井高(住戸別)'!AA14="","",'躯体天井高(住戸別)'!AA14)</f>
        <v/>
      </c>
      <c r="AE14" s="1136" t="str">
        <f>IF('躯体天井高(住戸別)'!AB14="","",'躯体天井高(住戸別)'!AB14)</f>
        <v/>
      </c>
      <c r="AF14" s="1137" t="str">
        <f>IF('躯体天井高(住戸別)'!AC14="","",'躯体天井高(住戸別)'!AC14)</f>
        <v/>
      </c>
      <c r="AG14" s="1138" t="str">
        <f>IF('躯体天井高(住戸別)'!AD14="","",'躯体天井高(住戸別)'!AD14)</f>
        <v/>
      </c>
      <c r="AH14" s="1136" t="str">
        <f>IF('躯体天井高(住戸別)'!AE14="","",'躯体天井高(住戸別)'!AE14)</f>
        <v/>
      </c>
      <c r="AI14" s="1137">
        <f>IF('躯体天井高(住戸別)'!AF14="","",'躯体天井高(住戸別)'!AF14)</f>
        <v>50</v>
      </c>
      <c r="AJ14" s="1139" t="str">
        <f>IF('躯体天井高(住戸別)'!AG14="","",'躯体天井高(住戸別)'!AG14)</f>
        <v/>
      </c>
      <c r="AK14" s="990"/>
      <c r="AL14" s="1140" t="str">
        <f>IF('躯体天井高(住戸別)'!AH14="","",'躯体天井高(住戸別)'!AH14)</f>
        <v/>
      </c>
      <c r="AM14" s="1141" t="str">
        <f>IF('躯体天井高(住戸別)'!AI14="","",'躯体天井高(住戸別)'!AI14)</f>
        <v/>
      </c>
      <c r="AN14" s="1142" t="str">
        <f>IF('躯体天井高(住戸別)'!AJ14="","",'躯体天井高(住戸別)'!AJ14)</f>
        <v/>
      </c>
      <c r="AO14" s="1143" t="str">
        <f>IF('躯体天井高(住戸別)'!AK14="","",'躯体天井高(住戸別)'!AK14)</f>
        <v/>
      </c>
      <c r="AP14" s="1141" t="str">
        <f>IF('躯体天井高(住戸別)'!AL14="","",'躯体天井高(住戸別)'!AL14)</f>
        <v/>
      </c>
      <c r="AQ14" s="1142">
        <f>IF('躯体天井高(住戸別)'!AM14="","",'躯体天井高(住戸別)'!AM14)</f>
        <v>50</v>
      </c>
      <c r="AR14" s="1144" t="str">
        <f>IF('躯体天井高(住戸別)'!AN14="","",'躯体天井高(住戸別)'!AN14)</f>
        <v/>
      </c>
      <c r="AS14" s="990"/>
      <c r="AT14" s="1145" t="str">
        <f>IF('躯体天井高(住戸別)'!AO14="","",'躯体天井高(住戸別)'!AO14)</f>
        <v/>
      </c>
    </row>
    <row r="15" spans="1:46" ht="24.75" customHeight="1">
      <c r="A15" s="391" t="s">
        <v>253</v>
      </c>
      <c r="B15" s="1249">
        <f>IF('躯体天井高(住戸別)'!B15="","",'躯体天井高(住戸別)'!B15)</f>
        <v>10</v>
      </c>
      <c r="C15" s="1249" t="str">
        <f>IF('躯体天井高(住戸別)'!C15="","",'躯体天井高(住戸別)'!C15)</f>
        <v/>
      </c>
      <c r="D15" s="1250" t="str">
        <f>IF('躯体天井高(住戸別)'!D15="","",'躯体天井高(住戸別)'!D15)</f>
        <v/>
      </c>
      <c r="E15" s="1251" t="str">
        <f>IF('躯体天井高(住戸別)'!E15="","",'躯体天井高(住戸別)'!E15)</f>
        <v/>
      </c>
      <c r="F15" s="1252" t="str">
        <f>IF('躯体天井高(住戸別)'!F15="","",'躯体天井高(住戸別)'!F15)</f>
        <v/>
      </c>
      <c r="G15" s="1253" t="str">
        <f>IF('躯体天井高(住戸別)'!G15="","",'躯体天井高(住戸別)'!G15)</f>
        <v/>
      </c>
      <c r="H15" s="1254" t="str">
        <f>IF('躯体天井高(住戸別)'!H15="","",'躯体天井高(住戸別)'!H15)</f>
        <v/>
      </c>
      <c r="I15" s="1255" t="str">
        <f>IF('躯体天井高(住戸別)'!I15="","",'躯体天井高(住戸別)'!I15)</f>
        <v/>
      </c>
      <c r="J15" s="1256" t="str">
        <f>IF('躯体天井高(住戸別)'!J15="","",'躯体天井高(住戸別)'!J15)</f>
        <v/>
      </c>
      <c r="K15" s="1254" t="str">
        <f>IF('躯体天井高(住戸別)'!K15="","",'躯体天井高(住戸別)'!K15)</f>
        <v/>
      </c>
      <c r="L15" s="1255">
        <f>IF('躯体天井高(住戸別)'!L15="","",'躯体天井高(住戸別)'!L15)</f>
        <v>50</v>
      </c>
      <c r="M15" s="1257" t="str">
        <f>IF('躯体天井高(住戸別)'!M15="","",'躯体天井高(住戸別)'!M15)</f>
        <v/>
      </c>
      <c r="N15" s="1258"/>
      <c r="O15" s="1259" t="str">
        <f>IF('躯体天井高(住戸別)'!N15="","",'躯体天井高(住戸別)'!N15)</f>
        <v/>
      </c>
      <c r="P15" s="1260" t="str">
        <f>IF('躯体天井高(住戸別)'!O15="","",'躯体天井高(住戸別)'!O15)</f>
        <v/>
      </c>
      <c r="Q15" s="1261" t="str">
        <f>IF('躯体天井高(住戸別)'!P15="","",'躯体天井高(住戸別)'!P15)</f>
        <v/>
      </c>
      <c r="R15" s="1262" t="str">
        <f>IF('躯体天井高(住戸別)'!Q15="","",'躯体天井高(住戸別)'!Q15)</f>
        <v/>
      </c>
      <c r="S15" s="1260" t="str">
        <f>IF('躯体天井高(住戸別)'!R15="","",'躯体天井高(住戸別)'!R15)</f>
        <v/>
      </c>
      <c r="T15" s="1261">
        <f>IF('躯体天井高(住戸別)'!S15="","",'躯体天井高(住戸別)'!S15)</f>
        <v>50</v>
      </c>
      <c r="U15" s="1263" t="str">
        <f>IF('躯体天井高(住戸別)'!T15="","",'躯体天井高(住戸別)'!T15)</f>
        <v/>
      </c>
      <c r="V15" s="1258"/>
      <c r="W15" s="1264" t="str">
        <f>IF('躯体天井高(住戸別)'!U15="","",'躯体天井高(住戸別)'!U15)</f>
        <v/>
      </c>
      <c r="X15" s="1265" t="str">
        <f>IF('躯体天井高(住戸別)'!V15="","",'躯体天井高(住戸別)'!V15)</f>
        <v>□</v>
      </c>
      <c r="Y15" s="1265" t="str">
        <f>IF('躯体天井高(住戸別)'!W15="","",'躯体天井高(住戸別)'!W15)</f>
        <v>□</v>
      </c>
      <c r="Z15" s="1267" t="s">
        <v>27</v>
      </c>
      <c r="AB15" s="1133" t="str">
        <f>IF('躯体天井高(住戸別)'!Y15="","",'躯体天井高(住戸別)'!Y15)</f>
        <v/>
      </c>
      <c r="AC15" s="1134" t="str">
        <f>IF('躯体天井高(住戸別)'!Z15="","",'躯体天井高(住戸別)'!Z15)</f>
        <v/>
      </c>
      <c r="AD15" s="1135" t="str">
        <f>IF('躯体天井高(住戸別)'!AA15="","",'躯体天井高(住戸別)'!AA15)</f>
        <v/>
      </c>
      <c r="AE15" s="1136" t="str">
        <f>IF('躯体天井高(住戸別)'!AB15="","",'躯体天井高(住戸別)'!AB15)</f>
        <v/>
      </c>
      <c r="AF15" s="1137" t="str">
        <f>IF('躯体天井高(住戸別)'!AC15="","",'躯体天井高(住戸別)'!AC15)</f>
        <v/>
      </c>
      <c r="AG15" s="1138" t="str">
        <f>IF('躯体天井高(住戸別)'!AD15="","",'躯体天井高(住戸別)'!AD15)</f>
        <v/>
      </c>
      <c r="AH15" s="1136" t="str">
        <f>IF('躯体天井高(住戸別)'!AE15="","",'躯体天井高(住戸別)'!AE15)</f>
        <v/>
      </c>
      <c r="AI15" s="1137">
        <f>IF('躯体天井高(住戸別)'!AF15="","",'躯体天井高(住戸別)'!AF15)</f>
        <v>50</v>
      </c>
      <c r="AJ15" s="1139" t="str">
        <f>IF('躯体天井高(住戸別)'!AG15="","",'躯体天井高(住戸別)'!AG15)</f>
        <v/>
      </c>
      <c r="AK15" s="990"/>
      <c r="AL15" s="1140" t="str">
        <f>IF('躯体天井高(住戸別)'!AH15="","",'躯体天井高(住戸別)'!AH15)</f>
        <v/>
      </c>
      <c r="AM15" s="1141" t="str">
        <f>IF('躯体天井高(住戸別)'!AI15="","",'躯体天井高(住戸別)'!AI15)</f>
        <v/>
      </c>
      <c r="AN15" s="1142" t="str">
        <f>IF('躯体天井高(住戸別)'!AJ15="","",'躯体天井高(住戸別)'!AJ15)</f>
        <v/>
      </c>
      <c r="AO15" s="1143" t="str">
        <f>IF('躯体天井高(住戸別)'!AK15="","",'躯体天井高(住戸別)'!AK15)</f>
        <v/>
      </c>
      <c r="AP15" s="1141" t="str">
        <f>IF('躯体天井高(住戸別)'!AL15="","",'躯体天井高(住戸別)'!AL15)</f>
        <v/>
      </c>
      <c r="AQ15" s="1142">
        <f>IF('躯体天井高(住戸別)'!AM15="","",'躯体天井高(住戸別)'!AM15)</f>
        <v>50</v>
      </c>
      <c r="AR15" s="1144" t="str">
        <f>IF('躯体天井高(住戸別)'!AN15="","",'躯体天井高(住戸別)'!AN15)</f>
        <v/>
      </c>
      <c r="AS15" s="990"/>
      <c r="AT15" s="1145" t="str">
        <f>IF('躯体天井高(住戸別)'!AO15="","",'躯体天井高(住戸別)'!AO15)</f>
        <v/>
      </c>
    </row>
    <row r="16" spans="1:46" ht="24.75" customHeight="1">
      <c r="A16" s="391" t="s">
        <v>253</v>
      </c>
      <c r="B16" s="1249">
        <f>IF('躯体天井高(住戸別)'!B16="","",'躯体天井高(住戸別)'!B16)</f>
        <v>11</v>
      </c>
      <c r="C16" s="1249" t="str">
        <f>IF('躯体天井高(住戸別)'!C16="","",'躯体天井高(住戸別)'!C16)</f>
        <v/>
      </c>
      <c r="D16" s="1250" t="str">
        <f>IF('躯体天井高(住戸別)'!D16="","",'躯体天井高(住戸別)'!D16)</f>
        <v/>
      </c>
      <c r="E16" s="1251" t="str">
        <f>IF('躯体天井高(住戸別)'!E16="","",'躯体天井高(住戸別)'!E16)</f>
        <v/>
      </c>
      <c r="F16" s="1252" t="str">
        <f>IF('躯体天井高(住戸別)'!F16="","",'躯体天井高(住戸別)'!F16)</f>
        <v/>
      </c>
      <c r="G16" s="1253" t="str">
        <f>IF('躯体天井高(住戸別)'!G16="","",'躯体天井高(住戸別)'!G16)</f>
        <v/>
      </c>
      <c r="H16" s="1254" t="str">
        <f>IF('躯体天井高(住戸別)'!H16="","",'躯体天井高(住戸別)'!H16)</f>
        <v/>
      </c>
      <c r="I16" s="1255" t="str">
        <f>IF('躯体天井高(住戸別)'!I16="","",'躯体天井高(住戸別)'!I16)</f>
        <v/>
      </c>
      <c r="J16" s="1256" t="str">
        <f>IF('躯体天井高(住戸別)'!J16="","",'躯体天井高(住戸別)'!J16)</f>
        <v/>
      </c>
      <c r="K16" s="1254" t="str">
        <f>IF('躯体天井高(住戸別)'!K16="","",'躯体天井高(住戸別)'!K16)</f>
        <v/>
      </c>
      <c r="L16" s="1255">
        <f>IF('躯体天井高(住戸別)'!L16="","",'躯体天井高(住戸別)'!L16)</f>
        <v>50</v>
      </c>
      <c r="M16" s="1257" t="str">
        <f>IF('躯体天井高(住戸別)'!M16="","",'躯体天井高(住戸別)'!M16)</f>
        <v/>
      </c>
      <c r="N16" s="1258"/>
      <c r="O16" s="1259" t="str">
        <f>IF('躯体天井高(住戸別)'!N16="","",'躯体天井高(住戸別)'!N16)</f>
        <v/>
      </c>
      <c r="P16" s="1260" t="str">
        <f>IF('躯体天井高(住戸別)'!O16="","",'躯体天井高(住戸別)'!O16)</f>
        <v/>
      </c>
      <c r="Q16" s="1261" t="str">
        <f>IF('躯体天井高(住戸別)'!P16="","",'躯体天井高(住戸別)'!P16)</f>
        <v/>
      </c>
      <c r="R16" s="1262" t="str">
        <f>IF('躯体天井高(住戸別)'!Q16="","",'躯体天井高(住戸別)'!Q16)</f>
        <v/>
      </c>
      <c r="S16" s="1260" t="str">
        <f>IF('躯体天井高(住戸別)'!R16="","",'躯体天井高(住戸別)'!R16)</f>
        <v/>
      </c>
      <c r="T16" s="1261">
        <f>IF('躯体天井高(住戸別)'!S16="","",'躯体天井高(住戸別)'!S16)</f>
        <v>50</v>
      </c>
      <c r="U16" s="1263" t="str">
        <f>IF('躯体天井高(住戸別)'!T16="","",'躯体天井高(住戸別)'!T16)</f>
        <v/>
      </c>
      <c r="V16" s="1258"/>
      <c r="W16" s="1264" t="str">
        <f>IF('躯体天井高(住戸別)'!U16="","",'躯体天井高(住戸別)'!U16)</f>
        <v/>
      </c>
      <c r="X16" s="1265" t="str">
        <f>IF('躯体天井高(住戸別)'!V16="","",'躯体天井高(住戸別)'!V16)</f>
        <v>□</v>
      </c>
      <c r="Y16" s="1265" t="str">
        <f>IF('躯体天井高(住戸別)'!W16="","",'躯体天井高(住戸別)'!W16)</f>
        <v>□</v>
      </c>
      <c r="Z16" s="1267" t="s">
        <v>27</v>
      </c>
      <c r="AB16" s="1133" t="str">
        <f>IF('躯体天井高(住戸別)'!Y16="","",'躯体天井高(住戸別)'!Y16)</f>
        <v/>
      </c>
      <c r="AC16" s="1134" t="str">
        <f>IF('躯体天井高(住戸別)'!Z16="","",'躯体天井高(住戸別)'!Z16)</f>
        <v/>
      </c>
      <c r="AD16" s="1135" t="str">
        <f>IF('躯体天井高(住戸別)'!AA16="","",'躯体天井高(住戸別)'!AA16)</f>
        <v/>
      </c>
      <c r="AE16" s="1136" t="str">
        <f>IF('躯体天井高(住戸別)'!AB16="","",'躯体天井高(住戸別)'!AB16)</f>
        <v/>
      </c>
      <c r="AF16" s="1137" t="str">
        <f>IF('躯体天井高(住戸別)'!AC16="","",'躯体天井高(住戸別)'!AC16)</f>
        <v/>
      </c>
      <c r="AG16" s="1138" t="str">
        <f>IF('躯体天井高(住戸別)'!AD16="","",'躯体天井高(住戸別)'!AD16)</f>
        <v/>
      </c>
      <c r="AH16" s="1136" t="str">
        <f>IF('躯体天井高(住戸別)'!AE16="","",'躯体天井高(住戸別)'!AE16)</f>
        <v/>
      </c>
      <c r="AI16" s="1137">
        <f>IF('躯体天井高(住戸別)'!AF16="","",'躯体天井高(住戸別)'!AF16)</f>
        <v>50</v>
      </c>
      <c r="AJ16" s="1139" t="str">
        <f>IF('躯体天井高(住戸別)'!AG16="","",'躯体天井高(住戸別)'!AG16)</f>
        <v/>
      </c>
      <c r="AK16" s="990"/>
      <c r="AL16" s="1140" t="str">
        <f>IF('躯体天井高(住戸別)'!AH16="","",'躯体天井高(住戸別)'!AH16)</f>
        <v/>
      </c>
      <c r="AM16" s="1141" t="str">
        <f>IF('躯体天井高(住戸別)'!AI16="","",'躯体天井高(住戸別)'!AI16)</f>
        <v/>
      </c>
      <c r="AN16" s="1142" t="str">
        <f>IF('躯体天井高(住戸別)'!AJ16="","",'躯体天井高(住戸別)'!AJ16)</f>
        <v/>
      </c>
      <c r="AO16" s="1143" t="str">
        <f>IF('躯体天井高(住戸別)'!AK16="","",'躯体天井高(住戸別)'!AK16)</f>
        <v/>
      </c>
      <c r="AP16" s="1141" t="str">
        <f>IF('躯体天井高(住戸別)'!AL16="","",'躯体天井高(住戸別)'!AL16)</f>
        <v/>
      </c>
      <c r="AQ16" s="1142">
        <f>IF('躯体天井高(住戸別)'!AM16="","",'躯体天井高(住戸別)'!AM16)</f>
        <v>50</v>
      </c>
      <c r="AR16" s="1144" t="str">
        <f>IF('躯体天井高(住戸別)'!AN16="","",'躯体天井高(住戸別)'!AN16)</f>
        <v/>
      </c>
      <c r="AS16" s="990"/>
      <c r="AT16" s="1145" t="str">
        <f>IF('躯体天井高(住戸別)'!AO16="","",'躯体天井高(住戸別)'!AO16)</f>
        <v/>
      </c>
    </row>
    <row r="17" spans="1:46" ht="24.75" customHeight="1">
      <c r="A17" s="391" t="s">
        <v>253</v>
      </c>
      <c r="B17" s="1249">
        <f>IF('躯体天井高(住戸別)'!B17="","",'躯体天井高(住戸別)'!B17)</f>
        <v>12</v>
      </c>
      <c r="C17" s="1249" t="str">
        <f>IF('躯体天井高(住戸別)'!C17="","",'躯体天井高(住戸別)'!C17)</f>
        <v/>
      </c>
      <c r="D17" s="1250" t="str">
        <f>IF('躯体天井高(住戸別)'!D17="","",'躯体天井高(住戸別)'!D17)</f>
        <v/>
      </c>
      <c r="E17" s="1251" t="str">
        <f>IF('躯体天井高(住戸別)'!E17="","",'躯体天井高(住戸別)'!E17)</f>
        <v/>
      </c>
      <c r="F17" s="1252" t="str">
        <f>IF('躯体天井高(住戸別)'!F17="","",'躯体天井高(住戸別)'!F17)</f>
        <v/>
      </c>
      <c r="G17" s="1253" t="str">
        <f>IF('躯体天井高(住戸別)'!G17="","",'躯体天井高(住戸別)'!G17)</f>
        <v/>
      </c>
      <c r="H17" s="1254" t="str">
        <f>IF('躯体天井高(住戸別)'!H17="","",'躯体天井高(住戸別)'!H17)</f>
        <v/>
      </c>
      <c r="I17" s="1255" t="str">
        <f>IF('躯体天井高(住戸別)'!I17="","",'躯体天井高(住戸別)'!I17)</f>
        <v/>
      </c>
      <c r="J17" s="1256" t="str">
        <f>IF('躯体天井高(住戸別)'!J17="","",'躯体天井高(住戸別)'!J17)</f>
        <v/>
      </c>
      <c r="K17" s="1254" t="str">
        <f>IF('躯体天井高(住戸別)'!K17="","",'躯体天井高(住戸別)'!K17)</f>
        <v/>
      </c>
      <c r="L17" s="1255">
        <f>IF('躯体天井高(住戸別)'!L17="","",'躯体天井高(住戸別)'!L17)</f>
        <v>50</v>
      </c>
      <c r="M17" s="1257" t="str">
        <f>IF('躯体天井高(住戸別)'!M17="","",'躯体天井高(住戸別)'!M17)</f>
        <v/>
      </c>
      <c r="N17" s="1258"/>
      <c r="O17" s="1259" t="str">
        <f>IF('躯体天井高(住戸別)'!N17="","",'躯体天井高(住戸別)'!N17)</f>
        <v/>
      </c>
      <c r="P17" s="1260" t="str">
        <f>IF('躯体天井高(住戸別)'!O17="","",'躯体天井高(住戸別)'!O17)</f>
        <v/>
      </c>
      <c r="Q17" s="1261" t="str">
        <f>IF('躯体天井高(住戸別)'!P17="","",'躯体天井高(住戸別)'!P17)</f>
        <v/>
      </c>
      <c r="R17" s="1262" t="str">
        <f>IF('躯体天井高(住戸別)'!Q17="","",'躯体天井高(住戸別)'!Q17)</f>
        <v/>
      </c>
      <c r="S17" s="1260" t="str">
        <f>IF('躯体天井高(住戸別)'!R17="","",'躯体天井高(住戸別)'!R17)</f>
        <v/>
      </c>
      <c r="T17" s="1261">
        <f>IF('躯体天井高(住戸別)'!S17="","",'躯体天井高(住戸別)'!S17)</f>
        <v>50</v>
      </c>
      <c r="U17" s="1263" t="str">
        <f>IF('躯体天井高(住戸別)'!T17="","",'躯体天井高(住戸別)'!T17)</f>
        <v/>
      </c>
      <c r="V17" s="1258"/>
      <c r="W17" s="1264" t="str">
        <f>IF('躯体天井高(住戸別)'!U17="","",'躯体天井高(住戸別)'!U17)</f>
        <v/>
      </c>
      <c r="X17" s="1265" t="str">
        <f>IF('躯体天井高(住戸別)'!V17="","",'躯体天井高(住戸別)'!V17)</f>
        <v>□</v>
      </c>
      <c r="Y17" s="1265" t="str">
        <f>IF('躯体天井高(住戸別)'!W17="","",'躯体天井高(住戸別)'!W17)</f>
        <v>□</v>
      </c>
      <c r="Z17" s="1267" t="s">
        <v>27</v>
      </c>
      <c r="AB17" s="1133" t="str">
        <f>IF('躯体天井高(住戸別)'!Y17="","",'躯体天井高(住戸別)'!Y17)</f>
        <v/>
      </c>
      <c r="AC17" s="1134" t="str">
        <f>IF('躯体天井高(住戸別)'!Z17="","",'躯体天井高(住戸別)'!Z17)</f>
        <v/>
      </c>
      <c r="AD17" s="1135" t="str">
        <f>IF('躯体天井高(住戸別)'!AA17="","",'躯体天井高(住戸別)'!AA17)</f>
        <v/>
      </c>
      <c r="AE17" s="1136" t="str">
        <f>IF('躯体天井高(住戸別)'!AB17="","",'躯体天井高(住戸別)'!AB17)</f>
        <v/>
      </c>
      <c r="AF17" s="1137" t="str">
        <f>IF('躯体天井高(住戸別)'!AC17="","",'躯体天井高(住戸別)'!AC17)</f>
        <v/>
      </c>
      <c r="AG17" s="1138" t="str">
        <f>IF('躯体天井高(住戸別)'!AD17="","",'躯体天井高(住戸別)'!AD17)</f>
        <v/>
      </c>
      <c r="AH17" s="1136" t="str">
        <f>IF('躯体天井高(住戸別)'!AE17="","",'躯体天井高(住戸別)'!AE17)</f>
        <v/>
      </c>
      <c r="AI17" s="1137">
        <f>IF('躯体天井高(住戸別)'!AF17="","",'躯体天井高(住戸別)'!AF17)</f>
        <v>50</v>
      </c>
      <c r="AJ17" s="1139" t="str">
        <f>IF('躯体天井高(住戸別)'!AG17="","",'躯体天井高(住戸別)'!AG17)</f>
        <v/>
      </c>
      <c r="AK17" s="990"/>
      <c r="AL17" s="1140" t="str">
        <f>IF('躯体天井高(住戸別)'!AH17="","",'躯体天井高(住戸別)'!AH17)</f>
        <v/>
      </c>
      <c r="AM17" s="1141" t="str">
        <f>IF('躯体天井高(住戸別)'!AI17="","",'躯体天井高(住戸別)'!AI17)</f>
        <v/>
      </c>
      <c r="AN17" s="1142" t="str">
        <f>IF('躯体天井高(住戸別)'!AJ17="","",'躯体天井高(住戸別)'!AJ17)</f>
        <v/>
      </c>
      <c r="AO17" s="1143" t="str">
        <f>IF('躯体天井高(住戸別)'!AK17="","",'躯体天井高(住戸別)'!AK17)</f>
        <v/>
      </c>
      <c r="AP17" s="1141" t="str">
        <f>IF('躯体天井高(住戸別)'!AL17="","",'躯体天井高(住戸別)'!AL17)</f>
        <v/>
      </c>
      <c r="AQ17" s="1142">
        <f>IF('躯体天井高(住戸別)'!AM17="","",'躯体天井高(住戸別)'!AM17)</f>
        <v>50</v>
      </c>
      <c r="AR17" s="1144" t="str">
        <f>IF('躯体天井高(住戸別)'!AN17="","",'躯体天井高(住戸別)'!AN17)</f>
        <v/>
      </c>
      <c r="AS17" s="990"/>
      <c r="AT17" s="1145" t="str">
        <f>IF('躯体天井高(住戸別)'!AO17="","",'躯体天井高(住戸別)'!AO17)</f>
        <v/>
      </c>
    </row>
    <row r="18" spans="1:46" ht="24.75" customHeight="1">
      <c r="A18" s="391" t="s">
        <v>253</v>
      </c>
      <c r="B18" s="1249">
        <f>IF('躯体天井高(住戸別)'!B18="","",'躯体天井高(住戸別)'!B18)</f>
        <v>13</v>
      </c>
      <c r="C18" s="1249" t="str">
        <f>IF('躯体天井高(住戸別)'!C18="","",'躯体天井高(住戸別)'!C18)</f>
        <v/>
      </c>
      <c r="D18" s="1250" t="str">
        <f>IF('躯体天井高(住戸別)'!D18="","",'躯体天井高(住戸別)'!D18)</f>
        <v/>
      </c>
      <c r="E18" s="1251" t="str">
        <f>IF('躯体天井高(住戸別)'!E18="","",'躯体天井高(住戸別)'!E18)</f>
        <v/>
      </c>
      <c r="F18" s="1252" t="str">
        <f>IF('躯体天井高(住戸別)'!F18="","",'躯体天井高(住戸別)'!F18)</f>
        <v/>
      </c>
      <c r="G18" s="1253" t="str">
        <f>IF('躯体天井高(住戸別)'!G18="","",'躯体天井高(住戸別)'!G18)</f>
        <v/>
      </c>
      <c r="H18" s="1254" t="str">
        <f>IF('躯体天井高(住戸別)'!H18="","",'躯体天井高(住戸別)'!H18)</f>
        <v/>
      </c>
      <c r="I18" s="1255" t="str">
        <f>IF('躯体天井高(住戸別)'!I18="","",'躯体天井高(住戸別)'!I18)</f>
        <v/>
      </c>
      <c r="J18" s="1256" t="str">
        <f>IF('躯体天井高(住戸別)'!J18="","",'躯体天井高(住戸別)'!J18)</f>
        <v/>
      </c>
      <c r="K18" s="1254" t="str">
        <f>IF('躯体天井高(住戸別)'!K18="","",'躯体天井高(住戸別)'!K18)</f>
        <v/>
      </c>
      <c r="L18" s="1255">
        <f>IF('躯体天井高(住戸別)'!L18="","",'躯体天井高(住戸別)'!L18)</f>
        <v>50</v>
      </c>
      <c r="M18" s="1257" t="str">
        <f>IF('躯体天井高(住戸別)'!M18="","",'躯体天井高(住戸別)'!M18)</f>
        <v/>
      </c>
      <c r="N18" s="1258"/>
      <c r="O18" s="1259" t="str">
        <f>IF('躯体天井高(住戸別)'!N18="","",'躯体天井高(住戸別)'!N18)</f>
        <v/>
      </c>
      <c r="P18" s="1260" t="str">
        <f>IF('躯体天井高(住戸別)'!O18="","",'躯体天井高(住戸別)'!O18)</f>
        <v/>
      </c>
      <c r="Q18" s="1261" t="str">
        <f>IF('躯体天井高(住戸別)'!P18="","",'躯体天井高(住戸別)'!P18)</f>
        <v/>
      </c>
      <c r="R18" s="1262" t="str">
        <f>IF('躯体天井高(住戸別)'!Q18="","",'躯体天井高(住戸別)'!Q18)</f>
        <v/>
      </c>
      <c r="S18" s="1260" t="str">
        <f>IF('躯体天井高(住戸別)'!R18="","",'躯体天井高(住戸別)'!R18)</f>
        <v/>
      </c>
      <c r="T18" s="1261">
        <f>IF('躯体天井高(住戸別)'!S18="","",'躯体天井高(住戸別)'!S18)</f>
        <v>50</v>
      </c>
      <c r="U18" s="1263" t="str">
        <f>IF('躯体天井高(住戸別)'!T18="","",'躯体天井高(住戸別)'!T18)</f>
        <v/>
      </c>
      <c r="V18" s="1258"/>
      <c r="W18" s="1264" t="str">
        <f>IF('躯体天井高(住戸別)'!U18="","",'躯体天井高(住戸別)'!U18)</f>
        <v/>
      </c>
      <c r="X18" s="1265" t="str">
        <f>IF('躯体天井高(住戸別)'!V18="","",'躯体天井高(住戸別)'!V18)</f>
        <v>□</v>
      </c>
      <c r="Y18" s="1265" t="str">
        <f>IF('躯体天井高(住戸別)'!W18="","",'躯体天井高(住戸別)'!W18)</f>
        <v>□</v>
      </c>
      <c r="Z18" s="1267" t="s">
        <v>27</v>
      </c>
      <c r="AB18" s="1133" t="str">
        <f>IF('躯体天井高(住戸別)'!Y18="","",'躯体天井高(住戸別)'!Y18)</f>
        <v/>
      </c>
      <c r="AC18" s="1134" t="str">
        <f>IF('躯体天井高(住戸別)'!Z18="","",'躯体天井高(住戸別)'!Z18)</f>
        <v/>
      </c>
      <c r="AD18" s="1135" t="str">
        <f>IF('躯体天井高(住戸別)'!AA18="","",'躯体天井高(住戸別)'!AA18)</f>
        <v/>
      </c>
      <c r="AE18" s="1136" t="str">
        <f>IF('躯体天井高(住戸別)'!AB18="","",'躯体天井高(住戸別)'!AB18)</f>
        <v/>
      </c>
      <c r="AF18" s="1137" t="str">
        <f>IF('躯体天井高(住戸別)'!AC18="","",'躯体天井高(住戸別)'!AC18)</f>
        <v/>
      </c>
      <c r="AG18" s="1138" t="str">
        <f>IF('躯体天井高(住戸別)'!AD18="","",'躯体天井高(住戸別)'!AD18)</f>
        <v/>
      </c>
      <c r="AH18" s="1136" t="str">
        <f>IF('躯体天井高(住戸別)'!AE18="","",'躯体天井高(住戸別)'!AE18)</f>
        <v/>
      </c>
      <c r="AI18" s="1137">
        <f>IF('躯体天井高(住戸別)'!AF18="","",'躯体天井高(住戸別)'!AF18)</f>
        <v>50</v>
      </c>
      <c r="AJ18" s="1139" t="str">
        <f>IF('躯体天井高(住戸別)'!AG18="","",'躯体天井高(住戸別)'!AG18)</f>
        <v/>
      </c>
      <c r="AK18" s="990"/>
      <c r="AL18" s="1140" t="str">
        <f>IF('躯体天井高(住戸別)'!AH18="","",'躯体天井高(住戸別)'!AH18)</f>
        <v/>
      </c>
      <c r="AM18" s="1141" t="str">
        <f>IF('躯体天井高(住戸別)'!AI18="","",'躯体天井高(住戸別)'!AI18)</f>
        <v/>
      </c>
      <c r="AN18" s="1142" t="str">
        <f>IF('躯体天井高(住戸別)'!AJ18="","",'躯体天井高(住戸別)'!AJ18)</f>
        <v/>
      </c>
      <c r="AO18" s="1143" t="str">
        <f>IF('躯体天井高(住戸別)'!AK18="","",'躯体天井高(住戸別)'!AK18)</f>
        <v/>
      </c>
      <c r="AP18" s="1141" t="str">
        <f>IF('躯体天井高(住戸別)'!AL18="","",'躯体天井高(住戸別)'!AL18)</f>
        <v/>
      </c>
      <c r="AQ18" s="1142">
        <f>IF('躯体天井高(住戸別)'!AM18="","",'躯体天井高(住戸別)'!AM18)</f>
        <v>50</v>
      </c>
      <c r="AR18" s="1144" t="str">
        <f>IF('躯体天井高(住戸別)'!AN18="","",'躯体天井高(住戸別)'!AN18)</f>
        <v/>
      </c>
      <c r="AS18" s="990"/>
      <c r="AT18" s="1145" t="str">
        <f>IF('躯体天井高(住戸別)'!AO18="","",'躯体天井高(住戸別)'!AO18)</f>
        <v/>
      </c>
    </row>
    <row r="19" spans="1:46" ht="24.75" customHeight="1">
      <c r="A19" s="391" t="s">
        <v>253</v>
      </c>
      <c r="B19" s="1249">
        <f>IF('躯体天井高(住戸別)'!B19="","",'躯体天井高(住戸別)'!B19)</f>
        <v>14</v>
      </c>
      <c r="C19" s="1249" t="str">
        <f>IF('躯体天井高(住戸別)'!C19="","",'躯体天井高(住戸別)'!C19)</f>
        <v/>
      </c>
      <c r="D19" s="1250" t="str">
        <f>IF('躯体天井高(住戸別)'!D19="","",'躯体天井高(住戸別)'!D19)</f>
        <v/>
      </c>
      <c r="E19" s="1251" t="str">
        <f>IF('躯体天井高(住戸別)'!E19="","",'躯体天井高(住戸別)'!E19)</f>
        <v/>
      </c>
      <c r="F19" s="1252" t="str">
        <f>IF('躯体天井高(住戸別)'!F19="","",'躯体天井高(住戸別)'!F19)</f>
        <v/>
      </c>
      <c r="G19" s="1253" t="str">
        <f>IF('躯体天井高(住戸別)'!G19="","",'躯体天井高(住戸別)'!G19)</f>
        <v/>
      </c>
      <c r="H19" s="1254" t="str">
        <f>IF('躯体天井高(住戸別)'!H19="","",'躯体天井高(住戸別)'!H19)</f>
        <v/>
      </c>
      <c r="I19" s="1255" t="str">
        <f>IF('躯体天井高(住戸別)'!I19="","",'躯体天井高(住戸別)'!I19)</f>
        <v/>
      </c>
      <c r="J19" s="1256" t="str">
        <f>IF('躯体天井高(住戸別)'!J19="","",'躯体天井高(住戸別)'!J19)</f>
        <v/>
      </c>
      <c r="K19" s="1254" t="str">
        <f>IF('躯体天井高(住戸別)'!K19="","",'躯体天井高(住戸別)'!K19)</f>
        <v/>
      </c>
      <c r="L19" s="1255">
        <f>IF('躯体天井高(住戸別)'!L19="","",'躯体天井高(住戸別)'!L19)</f>
        <v>50</v>
      </c>
      <c r="M19" s="1257" t="str">
        <f>IF('躯体天井高(住戸別)'!M19="","",'躯体天井高(住戸別)'!M19)</f>
        <v/>
      </c>
      <c r="N19" s="1258"/>
      <c r="O19" s="1259" t="str">
        <f>IF('躯体天井高(住戸別)'!N19="","",'躯体天井高(住戸別)'!N19)</f>
        <v/>
      </c>
      <c r="P19" s="1260" t="str">
        <f>IF('躯体天井高(住戸別)'!O19="","",'躯体天井高(住戸別)'!O19)</f>
        <v/>
      </c>
      <c r="Q19" s="1261" t="str">
        <f>IF('躯体天井高(住戸別)'!P19="","",'躯体天井高(住戸別)'!P19)</f>
        <v/>
      </c>
      <c r="R19" s="1262" t="str">
        <f>IF('躯体天井高(住戸別)'!Q19="","",'躯体天井高(住戸別)'!Q19)</f>
        <v/>
      </c>
      <c r="S19" s="1260" t="str">
        <f>IF('躯体天井高(住戸別)'!R19="","",'躯体天井高(住戸別)'!R19)</f>
        <v/>
      </c>
      <c r="T19" s="1261">
        <f>IF('躯体天井高(住戸別)'!S19="","",'躯体天井高(住戸別)'!S19)</f>
        <v>50</v>
      </c>
      <c r="U19" s="1263" t="str">
        <f>IF('躯体天井高(住戸別)'!T19="","",'躯体天井高(住戸別)'!T19)</f>
        <v/>
      </c>
      <c r="V19" s="1258"/>
      <c r="W19" s="1264" t="str">
        <f>IF('躯体天井高(住戸別)'!U19="","",'躯体天井高(住戸別)'!U19)</f>
        <v/>
      </c>
      <c r="X19" s="1265" t="str">
        <f>IF('躯体天井高(住戸別)'!V19="","",'躯体天井高(住戸別)'!V19)</f>
        <v>□</v>
      </c>
      <c r="Y19" s="1265" t="str">
        <f>IF('躯体天井高(住戸別)'!W19="","",'躯体天井高(住戸別)'!W19)</f>
        <v>□</v>
      </c>
      <c r="Z19" s="1267" t="s">
        <v>27</v>
      </c>
      <c r="AB19" s="1133" t="str">
        <f>IF('躯体天井高(住戸別)'!Y19="","",'躯体天井高(住戸別)'!Y19)</f>
        <v/>
      </c>
      <c r="AC19" s="1134" t="str">
        <f>IF('躯体天井高(住戸別)'!Z19="","",'躯体天井高(住戸別)'!Z19)</f>
        <v/>
      </c>
      <c r="AD19" s="1135" t="str">
        <f>IF('躯体天井高(住戸別)'!AA19="","",'躯体天井高(住戸別)'!AA19)</f>
        <v/>
      </c>
      <c r="AE19" s="1136" t="str">
        <f>IF('躯体天井高(住戸別)'!AB19="","",'躯体天井高(住戸別)'!AB19)</f>
        <v/>
      </c>
      <c r="AF19" s="1137" t="str">
        <f>IF('躯体天井高(住戸別)'!AC19="","",'躯体天井高(住戸別)'!AC19)</f>
        <v/>
      </c>
      <c r="AG19" s="1138" t="str">
        <f>IF('躯体天井高(住戸別)'!AD19="","",'躯体天井高(住戸別)'!AD19)</f>
        <v/>
      </c>
      <c r="AH19" s="1136" t="str">
        <f>IF('躯体天井高(住戸別)'!AE19="","",'躯体天井高(住戸別)'!AE19)</f>
        <v/>
      </c>
      <c r="AI19" s="1137">
        <f>IF('躯体天井高(住戸別)'!AF19="","",'躯体天井高(住戸別)'!AF19)</f>
        <v>50</v>
      </c>
      <c r="AJ19" s="1139" t="str">
        <f>IF('躯体天井高(住戸別)'!AG19="","",'躯体天井高(住戸別)'!AG19)</f>
        <v/>
      </c>
      <c r="AK19" s="990"/>
      <c r="AL19" s="1140" t="str">
        <f>IF('躯体天井高(住戸別)'!AH19="","",'躯体天井高(住戸別)'!AH19)</f>
        <v/>
      </c>
      <c r="AM19" s="1141" t="str">
        <f>IF('躯体天井高(住戸別)'!AI19="","",'躯体天井高(住戸別)'!AI19)</f>
        <v/>
      </c>
      <c r="AN19" s="1142" t="str">
        <f>IF('躯体天井高(住戸別)'!AJ19="","",'躯体天井高(住戸別)'!AJ19)</f>
        <v/>
      </c>
      <c r="AO19" s="1143" t="str">
        <f>IF('躯体天井高(住戸別)'!AK19="","",'躯体天井高(住戸別)'!AK19)</f>
        <v/>
      </c>
      <c r="AP19" s="1141" t="str">
        <f>IF('躯体天井高(住戸別)'!AL19="","",'躯体天井高(住戸別)'!AL19)</f>
        <v/>
      </c>
      <c r="AQ19" s="1142">
        <f>IF('躯体天井高(住戸別)'!AM19="","",'躯体天井高(住戸別)'!AM19)</f>
        <v>50</v>
      </c>
      <c r="AR19" s="1144" t="str">
        <f>IF('躯体天井高(住戸別)'!AN19="","",'躯体天井高(住戸別)'!AN19)</f>
        <v/>
      </c>
      <c r="AS19" s="990"/>
      <c r="AT19" s="1145" t="str">
        <f>IF('躯体天井高(住戸別)'!AO19="","",'躯体天井高(住戸別)'!AO19)</f>
        <v/>
      </c>
    </row>
    <row r="20" spans="1:46" ht="24.75" customHeight="1">
      <c r="A20" s="391" t="s">
        <v>253</v>
      </c>
      <c r="B20" s="1249">
        <f>IF('躯体天井高(住戸別)'!B20="","",'躯体天井高(住戸別)'!B20)</f>
        <v>15</v>
      </c>
      <c r="C20" s="1249" t="str">
        <f>IF('躯体天井高(住戸別)'!C20="","",'躯体天井高(住戸別)'!C20)</f>
        <v/>
      </c>
      <c r="D20" s="1250" t="str">
        <f>IF('躯体天井高(住戸別)'!D20="","",'躯体天井高(住戸別)'!D20)</f>
        <v/>
      </c>
      <c r="E20" s="1251" t="str">
        <f>IF('躯体天井高(住戸別)'!E20="","",'躯体天井高(住戸別)'!E20)</f>
        <v/>
      </c>
      <c r="F20" s="1252" t="str">
        <f>IF('躯体天井高(住戸別)'!F20="","",'躯体天井高(住戸別)'!F20)</f>
        <v/>
      </c>
      <c r="G20" s="1253" t="str">
        <f>IF('躯体天井高(住戸別)'!G20="","",'躯体天井高(住戸別)'!G20)</f>
        <v/>
      </c>
      <c r="H20" s="1254" t="str">
        <f>IF('躯体天井高(住戸別)'!H20="","",'躯体天井高(住戸別)'!H20)</f>
        <v/>
      </c>
      <c r="I20" s="1255" t="str">
        <f>IF('躯体天井高(住戸別)'!I20="","",'躯体天井高(住戸別)'!I20)</f>
        <v/>
      </c>
      <c r="J20" s="1256" t="str">
        <f>IF('躯体天井高(住戸別)'!J20="","",'躯体天井高(住戸別)'!J20)</f>
        <v/>
      </c>
      <c r="K20" s="1254" t="str">
        <f>IF('躯体天井高(住戸別)'!K20="","",'躯体天井高(住戸別)'!K20)</f>
        <v/>
      </c>
      <c r="L20" s="1255">
        <f>IF('躯体天井高(住戸別)'!L20="","",'躯体天井高(住戸別)'!L20)</f>
        <v>50</v>
      </c>
      <c r="M20" s="1257" t="str">
        <f>IF('躯体天井高(住戸別)'!M20="","",'躯体天井高(住戸別)'!M20)</f>
        <v/>
      </c>
      <c r="N20" s="1258"/>
      <c r="O20" s="1259" t="str">
        <f>IF('躯体天井高(住戸別)'!N20="","",'躯体天井高(住戸別)'!N20)</f>
        <v/>
      </c>
      <c r="P20" s="1260" t="str">
        <f>IF('躯体天井高(住戸別)'!O20="","",'躯体天井高(住戸別)'!O20)</f>
        <v/>
      </c>
      <c r="Q20" s="1261" t="str">
        <f>IF('躯体天井高(住戸別)'!P20="","",'躯体天井高(住戸別)'!P20)</f>
        <v/>
      </c>
      <c r="R20" s="1262" t="str">
        <f>IF('躯体天井高(住戸別)'!Q20="","",'躯体天井高(住戸別)'!Q20)</f>
        <v/>
      </c>
      <c r="S20" s="1260" t="str">
        <f>IF('躯体天井高(住戸別)'!R20="","",'躯体天井高(住戸別)'!R20)</f>
        <v/>
      </c>
      <c r="T20" s="1261">
        <f>IF('躯体天井高(住戸別)'!S20="","",'躯体天井高(住戸別)'!S20)</f>
        <v>50</v>
      </c>
      <c r="U20" s="1263" t="str">
        <f>IF('躯体天井高(住戸別)'!T20="","",'躯体天井高(住戸別)'!T20)</f>
        <v/>
      </c>
      <c r="V20" s="1258"/>
      <c r="W20" s="1264" t="str">
        <f>IF('躯体天井高(住戸別)'!U20="","",'躯体天井高(住戸別)'!U20)</f>
        <v/>
      </c>
      <c r="X20" s="1265" t="str">
        <f>IF('躯体天井高(住戸別)'!V20="","",'躯体天井高(住戸別)'!V20)</f>
        <v>□</v>
      </c>
      <c r="Y20" s="1265" t="str">
        <f>IF('躯体天井高(住戸別)'!W20="","",'躯体天井高(住戸別)'!W20)</f>
        <v>□</v>
      </c>
      <c r="Z20" s="1267" t="s">
        <v>27</v>
      </c>
      <c r="AB20" s="1133" t="str">
        <f>IF('躯体天井高(住戸別)'!Y20="","",'躯体天井高(住戸別)'!Y20)</f>
        <v/>
      </c>
      <c r="AC20" s="1134" t="str">
        <f>IF('躯体天井高(住戸別)'!Z20="","",'躯体天井高(住戸別)'!Z20)</f>
        <v/>
      </c>
      <c r="AD20" s="1135" t="str">
        <f>IF('躯体天井高(住戸別)'!AA20="","",'躯体天井高(住戸別)'!AA20)</f>
        <v/>
      </c>
      <c r="AE20" s="1136" t="str">
        <f>IF('躯体天井高(住戸別)'!AB20="","",'躯体天井高(住戸別)'!AB20)</f>
        <v/>
      </c>
      <c r="AF20" s="1137" t="str">
        <f>IF('躯体天井高(住戸別)'!AC20="","",'躯体天井高(住戸別)'!AC20)</f>
        <v/>
      </c>
      <c r="AG20" s="1138" t="str">
        <f>IF('躯体天井高(住戸別)'!AD20="","",'躯体天井高(住戸別)'!AD20)</f>
        <v/>
      </c>
      <c r="AH20" s="1136" t="str">
        <f>IF('躯体天井高(住戸別)'!AE20="","",'躯体天井高(住戸別)'!AE20)</f>
        <v/>
      </c>
      <c r="AI20" s="1137">
        <f>IF('躯体天井高(住戸別)'!AF20="","",'躯体天井高(住戸別)'!AF20)</f>
        <v>50</v>
      </c>
      <c r="AJ20" s="1139" t="str">
        <f>IF('躯体天井高(住戸別)'!AG20="","",'躯体天井高(住戸別)'!AG20)</f>
        <v/>
      </c>
      <c r="AK20" s="990"/>
      <c r="AL20" s="1140" t="str">
        <f>IF('躯体天井高(住戸別)'!AH20="","",'躯体天井高(住戸別)'!AH20)</f>
        <v/>
      </c>
      <c r="AM20" s="1141" t="str">
        <f>IF('躯体天井高(住戸別)'!AI20="","",'躯体天井高(住戸別)'!AI20)</f>
        <v/>
      </c>
      <c r="AN20" s="1142" t="str">
        <f>IF('躯体天井高(住戸別)'!AJ20="","",'躯体天井高(住戸別)'!AJ20)</f>
        <v/>
      </c>
      <c r="AO20" s="1143" t="str">
        <f>IF('躯体天井高(住戸別)'!AK20="","",'躯体天井高(住戸別)'!AK20)</f>
        <v/>
      </c>
      <c r="AP20" s="1141" t="str">
        <f>IF('躯体天井高(住戸別)'!AL20="","",'躯体天井高(住戸別)'!AL20)</f>
        <v/>
      </c>
      <c r="AQ20" s="1142">
        <f>IF('躯体天井高(住戸別)'!AM20="","",'躯体天井高(住戸別)'!AM20)</f>
        <v>50</v>
      </c>
      <c r="AR20" s="1144" t="str">
        <f>IF('躯体天井高(住戸別)'!AN20="","",'躯体天井高(住戸別)'!AN20)</f>
        <v/>
      </c>
      <c r="AS20" s="990"/>
      <c r="AT20" s="1145" t="str">
        <f>IF('躯体天井高(住戸別)'!AO20="","",'躯体天井高(住戸別)'!AO20)</f>
        <v/>
      </c>
    </row>
    <row r="21" spans="1:46" ht="24.75" customHeight="1">
      <c r="A21" s="391" t="s">
        <v>253</v>
      </c>
      <c r="B21" s="1249">
        <f>IF('躯体天井高(住戸別)'!B21="","",'躯体天井高(住戸別)'!B21)</f>
        <v>16</v>
      </c>
      <c r="C21" s="1249" t="str">
        <f>IF('躯体天井高(住戸別)'!C21="","",'躯体天井高(住戸別)'!C21)</f>
        <v/>
      </c>
      <c r="D21" s="1250" t="str">
        <f>IF('躯体天井高(住戸別)'!D21="","",'躯体天井高(住戸別)'!D21)</f>
        <v/>
      </c>
      <c r="E21" s="1251" t="str">
        <f>IF('躯体天井高(住戸別)'!E21="","",'躯体天井高(住戸別)'!E21)</f>
        <v/>
      </c>
      <c r="F21" s="1252" t="str">
        <f>IF('躯体天井高(住戸別)'!F21="","",'躯体天井高(住戸別)'!F21)</f>
        <v/>
      </c>
      <c r="G21" s="1253" t="str">
        <f>IF('躯体天井高(住戸別)'!G21="","",'躯体天井高(住戸別)'!G21)</f>
        <v/>
      </c>
      <c r="H21" s="1254" t="str">
        <f>IF('躯体天井高(住戸別)'!H21="","",'躯体天井高(住戸別)'!H21)</f>
        <v/>
      </c>
      <c r="I21" s="1255" t="str">
        <f>IF('躯体天井高(住戸別)'!I21="","",'躯体天井高(住戸別)'!I21)</f>
        <v/>
      </c>
      <c r="J21" s="1256" t="str">
        <f>IF('躯体天井高(住戸別)'!J21="","",'躯体天井高(住戸別)'!J21)</f>
        <v/>
      </c>
      <c r="K21" s="1254" t="str">
        <f>IF('躯体天井高(住戸別)'!K21="","",'躯体天井高(住戸別)'!K21)</f>
        <v/>
      </c>
      <c r="L21" s="1255">
        <f>IF('躯体天井高(住戸別)'!L21="","",'躯体天井高(住戸別)'!L21)</f>
        <v>50</v>
      </c>
      <c r="M21" s="1257" t="str">
        <f>IF('躯体天井高(住戸別)'!M21="","",'躯体天井高(住戸別)'!M21)</f>
        <v/>
      </c>
      <c r="N21" s="1258"/>
      <c r="O21" s="1259" t="str">
        <f>IF('躯体天井高(住戸別)'!N21="","",'躯体天井高(住戸別)'!N21)</f>
        <v/>
      </c>
      <c r="P21" s="1260" t="str">
        <f>IF('躯体天井高(住戸別)'!O21="","",'躯体天井高(住戸別)'!O21)</f>
        <v/>
      </c>
      <c r="Q21" s="1261" t="str">
        <f>IF('躯体天井高(住戸別)'!P21="","",'躯体天井高(住戸別)'!P21)</f>
        <v/>
      </c>
      <c r="R21" s="1262" t="str">
        <f>IF('躯体天井高(住戸別)'!Q21="","",'躯体天井高(住戸別)'!Q21)</f>
        <v/>
      </c>
      <c r="S21" s="1260" t="str">
        <f>IF('躯体天井高(住戸別)'!R21="","",'躯体天井高(住戸別)'!R21)</f>
        <v/>
      </c>
      <c r="T21" s="1261">
        <f>IF('躯体天井高(住戸別)'!S21="","",'躯体天井高(住戸別)'!S21)</f>
        <v>50</v>
      </c>
      <c r="U21" s="1263" t="str">
        <f>IF('躯体天井高(住戸別)'!T21="","",'躯体天井高(住戸別)'!T21)</f>
        <v/>
      </c>
      <c r="V21" s="1258"/>
      <c r="W21" s="1264" t="str">
        <f>IF('躯体天井高(住戸別)'!U21="","",'躯体天井高(住戸別)'!U21)</f>
        <v/>
      </c>
      <c r="X21" s="1265" t="str">
        <f>IF('躯体天井高(住戸別)'!V21="","",'躯体天井高(住戸別)'!V21)</f>
        <v>□</v>
      </c>
      <c r="Y21" s="1265" t="str">
        <f>IF('躯体天井高(住戸別)'!W21="","",'躯体天井高(住戸別)'!W21)</f>
        <v>□</v>
      </c>
      <c r="Z21" s="1267" t="s">
        <v>27</v>
      </c>
      <c r="AB21" s="1133" t="str">
        <f>IF('躯体天井高(住戸別)'!Y21="","",'躯体天井高(住戸別)'!Y21)</f>
        <v/>
      </c>
      <c r="AC21" s="1134" t="str">
        <f>IF('躯体天井高(住戸別)'!Z21="","",'躯体天井高(住戸別)'!Z21)</f>
        <v/>
      </c>
      <c r="AD21" s="1135" t="str">
        <f>IF('躯体天井高(住戸別)'!AA21="","",'躯体天井高(住戸別)'!AA21)</f>
        <v/>
      </c>
      <c r="AE21" s="1136" t="str">
        <f>IF('躯体天井高(住戸別)'!AB21="","",'躯体天井高(住戸別)'!AB21)</f>
        <v/>
      </c>
      <c r="AF21" s="1137" t="str">
        <f>IF('躯体天井高(住戸別)'!AC21="","",'躯体天井高(住戸別)'!AC21)</f>
        <v/>
      </c>
      <c r="AG21" s="1138" t="str">
        <f>IF('躯体天井高(住戸別)'!AD21="","",'躯体天井高(住戸別)'!AD21)</f>
        <v/>
      </c>
      <c r="AH21" s="1136" t="str">
        <f>IF('躯体天井高(住戸別)'!AE21="","",'躯体天井高(住戸別)'!AE21)</f>
        <v/>
      </c>
      <c r="AI21" s="1137">
        <f>IF('躯体天井高(住戸別)'!AF21="","",'躯体天井高(住戸別)'!AF21)</f>
        <v>50</v>
      </c>
      <c r="AJ21" s="1139" t="str">
        <f>IF('躯体天井高(住戸別)'!AG21="","",'躯体天井高(住戸別)'!AG21)</f>
        <v/>
      </c>
      <c r="AK21" s="990"/>
      <c r="AL21" s="1140" t="str">
        <f>IF('躯体天井高(住戸別)'!AH21="","",'躯体天井高(住戸別)'!AH21)</f>
        <v/>
      </c>
      <c r="AM21" s="1141" t="str">
        <f>IF('躯体天井高(住戸別)'!AI21="","",'躯体天井高(住戸別)'!AI21)</f>
        <v/>
      </c>
      <c r="AN21" s="1142" t="str">
        <f>IF('躯体天井高(住戸別)'!AJ21="","",'躯体天井高(住戸別)'!AJ21)</f>
        <v/>
      </c>
      <c r="AO21" s="1143" t="str">
        <f>IF('躯体天井高(住戸別)'!AK21="","",'躯体天井高(住戸別)'!AK21)</f>
        <v/>
      </c>
      <c r="AP21" s="1141" t="str">
        <f>IF('躯体天井高(住戸別)'!AL21="","",'躯体天井高(住戸別)'!AL21)</f>
        <v/>
      </c>
      <c r="AQ21" s="1142">
        <f>IF('躯体天井高(住戸別)'!AM21="","",'躯体天井高(住戸別)'!AM21)</f>
        <v>50</v>
      </c>
      <c r="AR21" s="1144" t="str">
        <f>IF('躯体天井高(住戸別)'!AN21="","",'躯体天井高(住戸別)'!AN21)</f>
        <v/>
      </c>
      <c r="AS21" s="990"/>
      <c r="AT21" s="1145" t="str">
        <f>IF('躯体天井高(住戸別)'!AO21="","",'躯体天井高(住戸別)'!AO21)</f>
        <v/>
      </c>
    </row>
    <row r="22" spans="1:46" ht="24.75" customHeight="1">
      <c r="A22" s="391" t="s">
        <v>253</v>
      </c>
      <c r="B22" s="1249">
        <f>IF('躯体天井高(住戸別)'!B22="","",'躯体天井高(住戸別)'!B22)</f>
        <v>17</v>
      </c>
      <c r="C22" s="1249" t="str">
        <f>IF('躯体天井高(住戸別)'!C22="","",'躯体天井高(住戸別)'!C22)</f>
        <v/>
      </c>
      <c r="D22" s="1250" t="str">
        <f>IF('躯体天井高(住戸別)'!D22="","",'躯体天井高(住戸別)'!D22)</f>
        <v/>
      </c>
      <c r="E22" s="1251" t="str">
        <f>IF('躯体天井高(住戸別)'!E22="","",'躯体天井高(住戸別)'!E22)</f>
        <v/>
      </c>
      <c r="F22" s="1252" t="str">
        <f>IF('躯体天井高(住戸別)'!F22="","",'躯体天井高(住戸別)'!F22)</f>
        <v/>
      </c>
      <c r="G22" s="1253" t="str">
        <f>IF('躯体天井高(住戸別)'!G22="","",'躯体天井高(住戸別)'!G22)</f>
        <v/>
      </c>
      <c r="H22" s="1254" t="str">
        <f>IF('躯体天井高(住戸別)'!H22="","",'躯体天井高(住戸別)'!H22)</f>
        <v/>
      </c>
      <c r="I22" s="1255" t="str">
        <f>IF('躯体天井高(住戸別)'!I22="","",'躯体天井高(住戸別)'!I22)</f>
        <v/>
      </c>
      <c r="J22" s="1256" t="str">
        <f>IF('躯体天井高(住戸別)'!J22="","",'躯体天井高(住戸別)'!J22)</f>
        <v/>
      </c>
      <c r="K22" s="1254" t="str">
        <f>IF('躯体天井高(住戸別)'!K22="","",'躯体天井高(住戸別)'!K22)</f>
        <v/>
      </c>
      <c r="L22" s="1255">
        <f>IF('躯体天井高(住戸別)'!L22="","",'躯体天井高(住戸別)'!L22)</f>
        <v>50</v>
      </c>
      <c r="M22" s="1257" t="str">
        <f>IF('躯体天井高(住戸別)'!M22="","",'躯体天井高(住戸別)'!M22)</f>
        <v/>
      </c>
      <c r="N22" s="1258"/>
      <c r="O22" s="1259" t="str">
        <f>IF('躯体天井高(住戸別)'!N22="","",'躯体天井高(住戸別)'!N22)</f>
        <v/>
      </c>
      <c r="P22" s="1260" t="str">
        <f>IF('躯体天井高(住戸別)'!O22="","",'躯体天井高(住戸別)'!O22)</f>
        <v/>
      </c>
      <c r="Q22" s="1261" t="str">
        <f>IF('躯体天井高(住戸別)'!P22="","",'躯体天井高(住戸別)'!P22)</f>
        <v/>
      </c>
      <c r="R22" s="1262" t="str">
        <f>IF('躯体天井高(住戸別)'!Q22="","",'躯体天井高(住戸別)'!Q22)</f>
        <v/>
      </c>
      <c r="S22" s="1260" t="str">
        <f>IF('躯体天井高(住戸別)'!R22="","",'躯体天井高(住戸別)'!R22)</f>
        <v/>
      </c>
      <c r="T22" s="1261">
        <f>IF('躯体天井高(住戸別)'!S22="","",'躯体天井高(住戸別)'!S22)</f>
        <v>50</v>
      </c>
      <c r="U22" s="1263" t="str">
        <f>IF('躯体天井高(住戸別)'!T22="","",'躯体天井高(住戸別)'!T22)</f>
        <v/>
      </c>
      <c r="V22" s="1258"/>
      <c r="W22" s="1264" t="str">
        <f>IF('躯体天井高(住戸別)'!U22="","",'躯体天井高(住戸別)'!U22)</f>
        <v/>
      </c>
      <c r="X22" s="1265" t="str">
        <f>IF('躯体天井高(住戸別)'!V22="","",'躯体天井高(住戸別)'!V22)</f>
        <v>□</v>
      </c>
      <c r="Y22" s="1265" t="str">
        <f>IF('躯体天井高(住戸別)'!W22="","",'躯体天井高(住戸別)'!W22)</f>
        <v>□</v>
      </c>
      <c r="Z22" s="1267" t="s">
        <v>27</v>
      </c>
      <c r="AB22" s="1133" t="str">
        <f>IF('躯体天井高(住戸別)'!Y22="","",'躯体天井高(住戸別)'!Y22)</f>
        <v/>
      </c>
      <c r="AC22" s="1134" t="str">
        <f>IF('躯体天井高(住戸別)'!Z22="","",'躯体天井高(住戸別)'!Z22)</f>
        <v/>
      </c>
      <c r="AD22" s="1135" t="str">
        <f>IF('躯体天井高(住戸別)'!AA22="","",'躯体天井高(住戸別)'!AA22)</f>
        <v/>
      </c>
      <c r="AE22" s="1136" t="str">
        <f>IF('躯体天井高(住戸別)'!AB22="","",'躯体天井高(住戸別)'!AB22)</f>
        <v/>
      </c>
      <c r="AF22" s="1137" t="str">
        <f>IF('躯体天井高(住戸別)'!AC22="","",'躯体天井高(住戸別)'!AC22)</f>
        <v/>
      </c>
      <c r="AG22" s="1138" t="str">
        <f>IF('躯体天井高(住戸別)'!AD22="","",'躯体天井高(住戸別)'!AD22)</f>
        <v/>
      </c>
      <c r="AH22" s="1136" t="str">
        <f>IF('躯体天井高(住戸別)'!AE22="","",'躯体天井高(住戸別)'!AE22)</f>
        <v/>
      </c>
      <c r="AI22" s="1137">
        <f>IF('躯体天井高(住戸別)'!AF22="","",'躯体天井高(住戸別)'!AF22)</f>
        <v>50</v>
      </c>
      <c r="AJ22" s="1139" t="str">
        <f>IF('躯体天井高(住戸別)'!AG22="","",'躯体天井高(住戸別)'!AG22)</f>
        <v/>
      </c>
      <c r="AK22" s="990"/>
      <c r="AL22" s="1140" t="str">
        <f>IF('躯体天井高(住戸別)'!AH22="","",'躯体天井高(住戸別)'!AH22)</f>
        <v/>
      </c>
      <c r="AM22" s="1141" t="str">
        <f>IF('躯体天井高(住戸別)'!AI22="","",'躯体天井高(住戸別)'!AI22)</f>
        <v/>
      </c>
      <c r="AN22" s="1142" t="str">
        <f>IF('躯体天井高(住戸別)'!AJ22="","",'躯体天井高(住戸別)'!AJ22)</f>
        <v/>
      </c>
      <c r="AO22" s="1143" t="str">
        <f>IF('躯体天井高(住戸別)'!AK22="","",'躯体天井高(住戸別)'!AK22)</f>
        <v/>
      </c>
      <c r="AP22" s="1141" t="str">
        <f>IF('躯体天井高(住戸別)'!AL22="","",'躯体天井高(住戸別)'!AL22)</f>
        <v/>
      </c>
      <c r="AQ22" s="1142">
        <f>IF('躯体天井高(住戸別)'!AM22="","",'躯体天井高(住戸別)'!AM22)</f>
        <v>50</v>
      </c>
      <c r="AR22" s="1144" t="str">
        <f>IF('躯体天井高(住戸別)'!AN22="","",'躯体天井高(住戸別)'!AN22)</f>
        <v/>
      </c>
      <c r="AS22" s="990"/>
      <c r="AT22" s="1145" t="str">
        <f>IF('躯体天井高(住戸別)'!AO22="","",'躯体天井高(住戸別)'!AO22)</f>
        <v/>
      </c>
    </row>
    <row r="23" spans="1:46" ht="24.75" customHeight="1">
      <c r="A23" s="391" t="s">
        <v>253</v>
      </c>
      <c r="B23" s="1249">
        <f>IF('躯体天井高(住戸別)'!B23="","",'躯体天井高(住戸別)'!B23)</f>
        <v>18</v>
      </c>
      <c r="C23" s="1249" t="str">
        <f>IF('躯体天井高(住戸別)'!C23="","",'躯体天井高(住戸別)'!C23)</f>
        <v/>
      </c>
      <c r="D23" s="1250" t="str">
        <f>IF('躯体天井高(住戸別)'!D23="","",'躯体天井高(住戸別)'!D23)</f>
        <v/>
      </c>
      <c r="E23" s="1251" t="str">
        <f>IF('躯体天井高(住戸別)'!E23="","",'躯体天井高(住戸別)'!E23)</f>
        <v/>
      </c>
      <c r="F23" s="1252" t="str">
        <f>IF('躯体天井高(住戸別)'!F23="","",'躯体天井高(住戸別)'!F23)</f>
        <v/>
      </c>
      <c r="G23" s="1253" t="str">
        <f>IF('躯体天井高(住戸別)'!G23="","",'躯体天井高(住戸別)'!G23)</f>
        <v/>
      </c>
      <c r="H23" s="1254" t="str">
        <f>IF('躯体天井高(住戸別)'!H23="","",'躯体天井高(住戸別)'!H23)</f>
        <v/>
      </c>
      <c r="I23" s="1255" t="str">
        <f>IF('躯体天井高(住戸別)'!I23="","",'躯体天井高(住戸別)'!I23)</f>
        <v/>
      </c>
      <c r="J23" s="1256" t="str">
        <f>IF('躯体天井高(住戸別)'!J23="","",'躯体天井高(住戸別)'!J23)</f>
        <v/>
      </c>
      <c r="K23" s="1254" t="str">
        <f>IF('躯体天井高(住戸別)'!K23="","",'躯体天井高(住戸別)'!K23)</f>
        <v/>
      </c>
      <c r="L23" s="1255">
        <f>IF('躯体天井高(住戸別)'!L23="","",'躯体天井高(住戸別)'!L23)</f>
        <v>50</v>
      </c>
      <c r="M23" s="1257" t="str">
        <f>IF('躯体天井高(住戸別)'!M23="","",'躯体天井高(住戸別)'!M23)</f>
        <v/>
      </c>
      <c r="N23" s="1258"/>
      <c r="O23" s="1259" t="str">
        <f>IF('躯体天井高(住戸別)'!N23="","",'躯体天井高(住戸別)'!N23)</f>
        <v/>
      </c>
      <c r="P23" s="1260" t="str">
        <f>IF('躯体天井高(住戸別)'!O23="","",'躯体天井高(住戸別)'!O23)</f>
        <v/>
      </c>
      <c r="Q23" s="1261" t="str">
        <f>IF('躯体天井高(住戸別)'!P23="","",'躯体天井高(住戸別)'!P23)</f>
        <v/>
      </c>
      <c r="R23" s="1262" t="str">
        <f>IF('躯体天井高(住戸別)'!Q23="","",'躯体天井高(住戸別)'!Q23)</f>
        <v/>
      </c>
      <c r="S23" s="1260" t="str">
        <f>IF('躯体天井高(住戸別)'!R23="","",'躯体天井高(住戸別)'!R23)</f>
        <v/>
      </c>
      <c r="T23" s="1261">
        <f>IF('躯体天井高(住戸別)'!S23="","",'躯体天井高(住戸別)'!S23)</f>
        <v>50</v>
      </c>
      <c r="U23" s="1263" t="str">
        <f>IF('躯体天井高(住戸別)'!T23="","",'躯体天井高(住戸別)'!T23)</f>
        <v/>
      </c>
      <c r="V23" s="1258"/>
      <c r="W23" s="1264" t="str">
        <f>IF('躯体天井高(住戸別)'!U23="","",'躯体天井高(住戸別)'!U23)</f>
        <v/>
      </c>
      <c r="X23" s="1265" t="str">
        <f>IF('躯体天井高(住戸別)'!V23="","",'躯体天井高(住戸別)'!V23)</f>
        <v>□</v>
      </c>
      <c r="Y23" s="1265" t="str">
        <f>IF('躯体天井高(住戸別)'!W23="","",'躯体天井高(住戸別)'!W23)</f>
        <v>□</v>
      </c>
      <c r="Z23" s="1267" t="s">
        <v>27</v>
      </c>
      <c r="AB23" s="1133" t="str">
        <f>IF('躯体天井高(住戸別)'!Y23="","",'躯体天井高(住戸別)'!Y23)</f>
        <v/>
      </c>
      <c r="AC23" s="1134" t="str">
        <f>IF('躯体天井高(住戸別)'!Z23="","",'躯体天井高(住戸別)'!Z23)</f>
        <v/>
      </c>
      <c r="AD23" s="1135" t="str">
        <f>IF('躯体天井高(住戸別)'!AA23="","",'躯体天井高(住戸別)'!AA23)</f>
        <v/>
      </c>
      <c r="AE23" s="1136" t="str">
        <f>IF('躯体天井高(住戸別)'!AB23="","",'躯体天井高(住戸別)'!AB23)</f>
        <v/>
      </c>
      <c r="AF23" s="1137" t="str">
        <f>IF('躯体天井高(住戸別)'!AC23="","",'躯体天井高(住戸別)'!AC23)</f>
        <v/>
      </c>
      <c r="AG23" s="1138" t="str">
        <f>IF('躯体天井高(住戸別)'!AD23="","",'躯体天井高(住戸別)'!AD23)</f>
        <v/>
      </c>
      <c r="AH23" s="1136" t="str">
        <f>IF('躯体天井高(住戸別)'!AE23="","",'躯体天井高(住戸別)'!AE23)</f>
        <v/>
      </c>
      <c r="AI23" s="1137">
        <f>IF('躯体天井高(住戸別)'!AF23="","",'躯体天井高(住戸別)'!AF23)</f>
        <v>50</v>
      </c>
      <c r="AJ23" s="1139" t="str">
        <f>IF('躯体天井高(住戸別)'!AG23="","",'躯体天井高(住戸別)'!AG23)</f>
        <v/>
      </c>
      <c r="AK23" s="990"/>
      <c r="AL23" s="1140" t="str">
        <f>IF('躯体天井高(住戸別)'!AH23="","",'躯体天井高(住戸別)'!AH23)</f>
        <v/>
      </c>
      <c r="AM23" s="1141" t="str">
        <f>IF('躯体天井高(住戸別)'!AI23="","",'躯体天井高(住戸別)'!AI23)</f>
        <v/>
      </c>
      <c r="AN23" s="1142" t="str">
        <f>IF('躯体天井高(住戸別)'!AJ23="","",'躯体天井高(住戸別)'!AJ23)</f>
        <v/>
      </c>
      <c r="AO23" s="1143" t="str">
        <f>IF('躯体天井高(住戸別)'!AK23="","",'躯体天井高(住戸別)'!AK23)</f>
        <v/>
      </c>
      <c r="AP23" s="1141" t="str">
        <f>IF('躯体天井高(住戸別)'!AL23="","",'躯体天井高(住戸別)'!AL23)</f>
        <v/>
      </c>
      <c r="AQ23" s="1142">
        <f>IF('躯体天井高(住戸別)'!AM23="","",'躯体天井高(住戸別)'!AM23)</f>
        <v>50</v>
      </c>
      <c r="AR23" s="1144" t="str">
        <f>IF('躯体天井高(住戸別)'!AN23="","",'躯体天井高(住戸別)'!AN23)</f>
        <v/>
      </c>
      <c r="AS23" s="990"/>
      <c r="AT23" s="1145" t="str">
        <f>IF('躯体天井高(住戸別)'!AO23="","",'躯体天井高(住戸別)'!AO23)</f>
        <v/>
      </c>
    </row>
    <row r="24" spans="1:46" ht="24.75" customHeight="1">
      <c r="A24" s="391" t="s">
        <v>253</v>
      </c>
      <c r="B24" s="1249">
        <f>IF('躯体天井高(住戸別)'!B24="","",'躯体天井高(住戸別)'!B24)</f>
        <v>19</v>
      </c>
      <c r="C24" s="1249" t="str">
        <f>IF('躯体天井高(住戸別)'!C24="","",'躯体天井高(住戸別)'!C24)</f>
        <v/>
      </c>
      <c r="D24" s="1250" t="str">
        <f>IF('躯体天井高(住戸別)'!D24="","",'躯体天井高(住戸別)'!D24)</f>
        <v/>
      </c>
      <c r="E24" s="1251" t="str">
        <f>IF('躯体天井高(住戸別)'!E24="","",'躯体天井高(住戸別)'!E24)</f>
        <v/>
      </c>
      <c r="F24" s="1252" t="str">
        <f>IF('躯体天井高(住戸別)'!F24="","",'躯体天井高(住戸別)'!F24)</f>
        <v/>
      </c>
      <c r="G24" s="1253" t="str">
        <f>IF('躯体天井高(住戸別)'!G24="","",'躯体天井高(住戸別)'!G24)</f>
        <v/>
      </c>
      <c r="H24" s="1254" t="str">
        <f>IF('躯体天井高(住戸別)'!H24="","",'躯体天井高(住戸別)'!H24)</f>
        <v/>
      </c>
      <c r="I24" s="1255" t="str">
        <f>IF('躯体天井高(住戸別)'!I24="","",'躯体天井高(住戸別)'!I24)</f>
        <v/>
      </c>
      <c r="J24" s="1256" t="str">
        <f>IF('躯体天井高(住戸別)'!J24="","",'躯体天井高(住戸別)'!J24)</f>
        <v/>
      </c>
      <c r="K24" s="1254" t="str">
        <f>IF('躯体天井高(住戸別)'!K24="","",'躯体天井高(住戸別)'!K24)</f>
        <v/>
      </c>
      <c r="L24" s="1255">
        <f>IF('躯体天井高(住戸別)'!L24="","",'躯体天井高(住戸別)'!L24)</f>
        <v>50</v>
      </c>
      <c r="M24" s="1257" t="str">
        <f>IF('躯体天井高(住戸別)'!M24="","",'躯体天井高(住戸別)'!M24)</f>
        <v/>
      </c>
      <c r="N24" s="1258"/>
      <c r="O24" s="1259" t="str">
        <f>IF('躯体天井高(住戸別)'!N24="","",'躯体天井高(住戸別)'!N24)</f>
        <v/>
      </c>
      <c r="P24" s="1260" t="str">
        <f>IF('躯体天井高(住戸別)'!O24="","",'躯体天井高(住戸別)'!O24)</f>
        <v/>
      </c>
      <c r="Q24" s="1261" t="str">
        <f>IF('躯体天井高(住戸別)'!P24="","",'躯体天井高(住戸別)'!P24)</f>
        <v/>
      </c>
      <c r="R24" s="1262" t="str">
        <f>IF('躯体天井高(住戸別)'!Q24="","",'躯体天井高(住戸別)'!Q24)</f>
        <v/>
      </c>
      <c r="S24" s="1260" t="str">
        <f>IF('躯体天井高(住戸別)'!R24="","",'躯体天井高(住戸別)'!R24)</f>
        <v/>
      </c>
      <c r="T24" s="1261">
        <f>IF('躯体天井高(住戸別)'!S24="","",'躯体天井高(住戸別)'!S24)</f>
        <v>50</v>
      </c>
      <c r="U24" s="1263" t="str">
        <f>IF('躯体天井高(住戸別)'!T24="","",'躯体天井高(住戸別)'!T24)</f>
        <v/>
      </c>
      <c r="V24" s="1258"/>
      <c r="W24" s="1264" t="str">
        <f>IF('躯体天井高(住戸別)'!U24="","",'躯体天井高(住戸別)'!U24)</f>
        <v/>
      </c>
      <c r="X24" s="1265" t="str">
        <f>IF('躯体天井高(住戸別)'!V24="","",'躯体天井高(住戸別)'!V24)</f>
        <v>□</v>
      </c>
      <c r="Y24" s="1265" t="str">
        <f>IF('躯体天井高(住戸別)'!W24="","",'躯体天井高(住戸別)'!W24)</f>
        <v>□</v>
      </c>
      <c r="Z24" s="1267" t="s">
        <v>27</v>
      </c>
      <c r="AB24" s="1133" t="str">
        <f>IF('躯体天井高(住戸別)'!Y24="","",'躯体天井高(住戸別)'!Y24)</f>
        <v/>
      </c>
      <c r="AC24" s="1134" t="str">
        <f>IF('躯体天井高(住戸別)'!Z24="","",'躯体天井高(住戸別)'!Z24)</f>
        <v/>
      </c>
      <c r="AD24" s="1135" t="str">
        <f>IF('躯体天井高(住戸別)'!AA24="","",'躯体天井高(住戸別)'!AA24)</f>
        <v/>
      </c>
      <c r="AE24" s="1136" t="str">
        <f>IF('躯体天井高(住戸別)'!AB24="","",'躯体天井高(住戸別)'!AB24)</f>
        <v/>
      </c>
      <c r="AF24" s="1137" t="str">
        <f>IF('躯体天井高(住戸別)'!AC24="","",'躯体天井高(住戸別)'!AC24)</f>
        <v/>
      </c>
      <c r="AG24" s="1138" t="str">
        <f>IF('躯体天井高(住戸別)'!AD24="","",'躯体天井高(住戸別)'!AD24)</f>
        <v/>
      </c>
      <c r="AH24" s="1136" t="str">
        <f>IF('躯体天井高(住戸別)'!AE24="","",'躯体天井高(住戸別)'!AE24)</f>
        <v/>
      </c>
      <c r="AI24" s="1137">
        <f>IF('躯体天井高(住戸別)'!AF24="","",'躯体天井高(住戸別)'!AF24)</f>
        <v>50</v>
      </c>
      <c r="AJ24" s="1139" t="str">
        <f>IF('躯体天井高(住戸別)'!AG24="","",'躯体天井高(住戸別)'!AG24)</f>
        <v/>
      </c>
      <c r="AK24" s="990"/>
      <c r="AL24" s="1140" t="str">
        <f>IF('躯体天井高(住戸別)'!AH24="","",'躯体天井高(住戸別)'!AH24)</f>
        <v/>
      </c>
      <c r="AM24" s="1141" t="str">
        <f>IF('躯体天井高(住戸別)'!AI24="","",'躯体天井高(住戸別)'!AI24)</f>
        <v/>
      </c>
      <c r="AN24" s="1142" t="str">
        <f>IF('躯体天井高(住戸別)'!AJ24="","",'躯体天井高(住戸別)'!AJ24)</f>
        <v/>
      </c>
      <c r="AO24" s="1143" t="str">
        <f>IF('躯体天井高(住戸別)'!AK24="","",'躯体天井高(住戸別)'!AK24)</f>
        <v/>
      </c>
      <c r="AP24" s="1141" t="str">
        <f>IF('躯体天井高(住戸別)'!AL24="","",'躯体天井高(住戸別)'!AL24)</f>
        <v/>
      </c>
      <c r="AQ24" s="1142">
        <f>IF('躯体天井高(住戸別)'!AM24="","",'躯体天井高(住戸別)'!AM24)</f>
        <v>50</v>
      </c>
      <c r="AR24" s="1144" t="str">
        <f>IF('躯体天井高(住戸別)'!AN24="","",'躯体天井高(住戸別)'!AN24)</f>
        <v/>
      </c>
      <c r="AS24" s="990"/>
      <c r="AT24" s="1145" t="str">
        <f>IF('躯体天井高(住戸別)'!AO24="","",'躯体天井高(住戸別)'!AO24)</f>
        <v/>
      </c>
    </row>
    <row r="25" spans="1:46" ht="24.75" customHeight="1">
      <c r="A25" s="391" t="s">
        <v>253</v>
      </c>
      <c r="B25" s="1249">
        <f>IF('躯体天井高(住戸別)'!B25="","",'躯体天井高(住戸別)'!B25)</f>
        <v>20</v>
      </c>
      <c r="C25" s="1249" t="str">
        <f>IF('躯体天井高(住戸別)'!C25="","",'躯体天井高(住戸別)'!C25)</f>
        <v/>
      </c>
      <c r="D25" s="1250" t="str">
        <f>IF('躯体天井高(住戸別)'!D25="","",'躯体天井高(住戸別)'!D25)</f>
        <v/>
      </c>
      <c r="E25" s="1251" t="str">
        <f>IF('躯体天井高(住戸別)'!E25="","",'躯体天井高(住戸別)'!E25)</f>
        <v/>
      </c>
      <c r="F25" s="1252" t="str">
        <f>IF('躯体天井高(住戸別)'!F25="","",'躯体天井高(住戸別)'!F25)</f>
        <v/>
      </c>
      <c r="G25" s="1253" t="str">
        <f>IF('躯体天井高(住戸別)'!G25="","",'躯体天井高(住戸別)'!G25)</f>
        <v/>
      </c>
      <c r="H25" s="1254" t="str">
        <f>IF('躯体天井高(住戸別)'!H25="","",'躯体天井高(住戸別)'!H25)</f>
        <v/>
      </c>
      <c r="I25" s="1255" t="str">
        <f>IF('躯体天井高(住戸別)'!I25="","",'躯体天井高(住戸別)'!I25)</f>
        <v/>
      </c>
      <c r="J25" s="1256" t="str">
        <f>IF('躯体天井高(住戸別)'!J25="","",'躯体天井高(住戸別)'!J25)</f>
        <v/>
      </c>
      <c r="K25" s="1254" t="str">
        <f>IF('躯体天井高(住戸別)'!K25="","",'躯体天井高(住戸別)'!K25)</f>
        <v/>
      </c>
      <c r="L25" s="1255">
        <f>IF('躯体天井高(住戸別)'!L25="","",'躯体天井高(住戸別)'!L25)</f>
        <v>50</v>
      </c>
      <c r="M25" s="1257" t="str">
        <f>IF('躯体天井高(住戸別)'!M25="","",'躯体天井高(住戸別)'!M25)</f>
        <v/>
      </c>
      <c r="N25" s="1258"/>
      <c r="O25" s="1259" t="str">
        <f>IF('躯体天井高(住戸別)'!N25="","",'躯体天井高(住戸別)'!N25)</f>
        <v/>
      </c>
      <c r="P25" s="1260" t="str">
        <f>IF('躯体天井高(住戸別)'!O25="","",'躯体天井高(住戸別)'!O25)</f>
        <v/>
      </c>
      <c r="Q25" s="1261" t="str">
        <f>IF('躯体天井高(住戸別)'!P25="","",'躯体天井高(住戸別)'!P25)</f>
        <v/>
      </c>
      <c r="R25" s="1262" t="str">
        <f>IF('躯体天井高(住戸別)'!Q25="","",'躯体天井高(住戸別)'!Q25)</f>
        <v/>
      </c>
      <c r="S25" s="1260" t="str">
        <f>IF('躯体天井高(住戸別)'!R25="","",'躯体天井高(住戸別)'!R25)</f>
        <v/>
      </c>
      <c r="T25" s="1261">
        <f>IF('躯体天井高(住戸別)'!S25="","",'躯体天井高(住戸別)'!S25)</f>
        <v>50</v>
      </c>
      <c r="U25" s="1263" t="str">
        <f>IF('躯体天井高(住戸別)'!T25="","",'躯体天井高(住戸別)'!T25)</f>
        <v/>
      </c>
      <c r="V25" s="1258"/>
      <c r="W25" s="1264" t="str">
        <f>IF('躯体天井高(住戸別)'!U25="","",'躯体天井高(住戸別)'!U25)</f>
        <v/>
      </c>
      <c r="X25" s="1265" t="str">
        <f>IF('躯体天井高(住戸別)'!V25="","",'躯体天井高(住戸別)'!V25)</f>
        <v>□</v>
      </c>
      <c r="Y25" s="1265" t="str">
        <f>IF('躯体天井高(住戸別)'!W25="","",'躯体天井高(住戸別)'!W25)</f>
        <v>□</v>
      </c>
      <c r="Z25" s="1267" t="s">
        <v>27</v>
      </c>
      <c r="AB25" s="1133" t="str">
        <f>IF('躯体天井高(住戸別)'!Y25="","",'躯体天井高(住戸別)'!Y25)</f>
        <v/>
      </c>
      <c r="AC25" s="1134" t="str">
        <f>IF('躯体天井高(住戸別)'!Z25="","",'躯体天井高(住戸別)'!Z25)</f>
        <v/>
      </c>
      <c r="AD25" s="1135" t="str">
        <f>IF('躯体天井高(住戸別)'!AA25="","",'躯体天井高(住戸別)'!AA25)</f>
        <v/>
      </c>
      <c r="AE25" s="1136" t="str">
        <f>IF('躯体天井高(住戸別)'!AB25="","",'躯体天井高(住戸別)'!AB25)</f>
        <v/>
      </c>
      <c r="AF25" s="1137" t="str">
        <f>IF('躯体天井高(住戸別)'!AC25="","",'躯体天井高(住戸別)'!AC25)</f>
        <v/>
      </c>
      <c r="AG25" s="1138" t="str">
        <f>IF('躯体天井高(住戸別)'!AD25="","",'躯体天井高(住戸別)'!AD25)</f>
        <v/>
      </c>
      <c r="AH25" s="1136" t="str">
        <f>IF('躯体天井高(住戸別)'!AE25="","",'躯体天井高(住戸別)'!AE25)</f>
        <v/>
      </c>
      <c r="AI25" s="1137">
        <f>IF('躯体天井高(住戸別)'!AF25="","",'躯体天井高(住戸別)'!AF25)</f>
        <v>50</v>
      </c>
      <c r="AJ25" s="1139" t="str">
        <f>IF('躯体天井高(住戸別)'!AG25="","",'躯体天井高(住戸別)'!AG25)</f>
        <v/>
      </c>
      <c r="AK25" s="990"/>
      <c r="AL25" s="1140" t="str">
        <f>IF('躯体天井高(住戸別)'!AH25="","",'躯体天井高(住戸別)'!AH25)</f>
        <v/>
      </c>
      <c r="AM25" s="1141" t="str">
        <f>IF('躯体天井高(住戸別)'!AI25="","",'躯体天井高(住戸別)'!AI25)</f>
        <v/>
      </c>
      <c r="AN25" s="1142" t="str">
        <f>IF('躯体天井高(住戸別)'!AJ25="","",'躯体天井高(住戸別)'!AJ25)</f>
        <v/>
      </c>
      <c r="AO25" s="1143" t="str">
        <f>IF('躯体天井高(住戸別)'!AK25="","",'躯体天井高(住戸別)'!AK25)</f>
        <v/>
      </c>
      <c r="AP25" s="1141" t="str">
        <f>IF('躯体天井高(住戸別)'!AL25="","",'躯体天井高(住戸別)'!AL25)</f>
        <v/>
      </c>
      <c r="AQ25" s="1142">
        <f>IF('躯体天井高(住戸別)'!AM25="","",'躯体天井高(住戸別)'!AM25)</f>
        <v>50</v>
      </c>
      <c r="AR25" s="1144" t="str">
        <f>IF('躯体天井高(住戸別)'!AN25="","",'躯体天井高(住戸別)'!AN25)</f>
        <v/>
      </c>
      <c r="AS25" s="990"/>
      <c r="AT25" s="1145" t="str">
        <f>IF('躯体天井高(住戸別)'!AO25="","",'躯体天井高(住戸別)'!AO25)</f>
        <v/>
      </c>
    </row>
    <row r="26" spans="1:46" ht="24.75" customHeight="1">
      <c r="A26" s="391" t="s">
        <v>253</v>
      </c>
      <c r="B26" s="1249">
        <f>IF('躯体天井高(住戸別)'!B26="","",'躯体天井高(住戸別)'!B26)</f>
        <v>21</v>
      </c>
      <c r="C26" s="1249" t="str">
        <f>IF('躯体天井高(住戸別)'!C26="","",'躯体天井高(住戸別)'!C26)</f>
        <v/>
      </c>
      <c r="D26" s="1250" t="str">
        <f>IF('躯体天井高(住戸別)'!D26="","",'躯体天井高(住戸別)'!D26)</f>
        <v/>
      </c>
      <c r="E26" s="1251" t="str">
        <f>IF('躯体天井高(住戸別)'!E26="","",'躯体天井高(住戸別)'!E26)</f>
        <v/>
      </c>
      <c r="F26" s="1252" t="str">
        <f>IF('躯体天井高(住戸別)'!F26="","",'躯体天井高(住戸別)'!F26)</f>
        <v/>
      </c>
      <c r="G26" s="1253" t="str">
        <f>IF('躯体天井高(住戸別)'!G26="","",'躯体天井高(住戸別)'!G26)</f>
        <v/>
      </c>
      <c r="H26" s="1254" t="str">
        <f>IF('躯体天井高(住戸別)'!H26="","",'躯体天井高(住戸別)'!H26)</f>
        <v/>
      </c>
      <c r="I26" s="1255" t="str">
        <f>IF('躯体天井高(住戸別)'!I26="","",'躯体天井高(住戸別)'!I26)</f>
        <v/>
      </c>
      <c r="J26" s="1256" t="str">
        <f>IF('躯体天井高(住戸別)'!J26="","",'躯体天井高(住戸別)'!J26)</f>
        <v/>
      </c>
      <c r="K26" s="1254" t="str">
        <f>IF('躯体天井高(住戸別)'!K26="","",'躯体天井高(住戸別)'!K26)</f>
        <v/>
      </c>
      <c r="L26" s="1255">
        <f>IF('躯体天井高(住戸別)'!L26="","",'躯体天井高(住戸別)'!L26)</f>
        <v>50</v>
      </c>
      <c r="M26" s="1257" t="str">
        <f>IF('躯体天井高(住戸別)'!M26="","",'躯体天井高(住戸別)'!M26)</f>
        <v/>
      </c>
      <c r="N26" s="1258"/>
      <c r="O26" s="1259" t="str">
        <f>IF('躯体天井高(住戸別)'!N26="","",'躯体天井高(住戸別)'!N26)</f>
        <v/>
      </c>
      <c r="P26" s="1260" t="str">
        <f>IF('躯体天井高(住戸別)'!O26="","",'躯体天井高(住戸別)'!O26)</f>
        <v/>
      </c>
      <c r="Q26" s="1261" t="str">
        <f>IF('躯体天井高(住戸別)'!P26="","",'躯体天井高(住戸別)'!P26)</f>
        <v/>
      </c>
      <c r="R26" s="1262" t="str">
        <f>IF('躯体天井高(住戸別)'!Q26="","",'躯体天井高(住戸別)'!Q26)</f>
        <v/>
      </c>
      <c r="S26" s="1260" t="str">
        <f>IF('躯体天井高(住戸別)'!R26="","",'躯体天井高(住戸別)'!R26)</f>
        <v/>
      </c>
      <c r="T26" s="1261">
        <f>IF('躯体天井高(住戸別)'!S26="","",'躯体天井高(住戸別)'!S26)</f>
        <v>50</v>
      </c>
      <c r="U26" s="1263" t="str">
        <f>IF('躯体天井高(住戸別)'!T26="","",'躯体天井高(住戸別)'!T26)</f>
        <v/>
      </c>
      <c r="V26" s="1258"/>
      <c r="W26" s="1264" t="str">
        <f>IF('躯体天井高(住戸別)'!U26="","",'躯体天井高(住戸別)'!U26)</f>
        <v/>
      </c>
      <c r="X26" s="1265" t="str">
        <f>IF('躯体天井高(住戸別)'!V26="","",'躯体天井高(住戸別)'!V26)</f>
        <v>□</v>
      </c>
      <c r="Y26" s="1265" t="str">
        <f>IF('躯体天井高(住戸別)'!W26="","",'躯体天井高(住戸別)'!W26)</f>
        <v>□</v>
      </c>
      <c r="Z26" s="1267" t="s">
        <v>27</v>
      </c>
      <c r="AB26" s="1133" t="str">
        <f>IF('躯体天井高(住戸別)'!Y26="","",'躯体天井高(住戸別)'!Y26)</f>
        <v/>
      </c>
      <c r="AC26" s="1134" t="str">
        <f>IF('躯体天井高(住戸別)'!Z26="","",'躯体天井高(住戸別)'!Z26)</f>
        <v/>
      </c>
      <c r="AD26" s="1135" t="str">
        <f>IF('躯体天井高(住戸別)'!AA26="","",'躯体天井高(住戸別)'!AA26)</f>
        <v/>
      </c>
      <c r="AE26" s="1136" t="str">
        <f>IF('躯体天井高(住戸別)'!AB26="","",'躯体天井高(住戸別)'!AB26)</f>
        <v/>
      </c>
      <c r="AF26" s="1137" t="str">
        <f>IF('躯体天井高(住戸別)'!AC26="","",'躯体天井高(住戸別)'!AC26)</f>
        <v/>
      </c>
      <c r="AG26" s="1138" t="str">
        <f>IF('躯体天井高(住戸別)'!AD26="","",'躯体天井高(住戸別)'!AD26)</f>
        <v/>
      </c>
      <c r="AH26" s="1136" t="str">
        <f>IF('躯体天井高(住戸別)'!AE26="","",'躯体天井高(住戸別)'!AE26)</f>
        <v/>
      </c>
      <c r="AI26" s="1137">
        <f>IF('躯体天井高(住戸別)'!AF26="","",'躯体天井高(住戸別)'!AF26)</f>
        <v>50</v>
      </c>
      <c r="AJ26" s="1139" t="str">
        <f>IF('躯体天井高(住戸別)'!AG26="","",'躯体天井高(住戸別)'!AG26)</f>
        <v/>
      </c>
      <c r="AK26" s="990"/>
      <c r="AL26" s="1140" t="str">
        <f>IF('躯体天井高(住戸別)'!AH26="","",'躯体天井高(住戸別)'!AH26)</f>
        <v/>
      </c>
      <c r="AM26" s="1141" t="str">
        <f>IF('躯体天井高(住戸別)'!AI26="","",'躯体天井高(住戸別)'!AI26)</f>
        <v/>
      </c>
      <c r="AN26" s="1142" t="str">
        <f>IF('躯体天井高(住戸別)'!AJ26="","",'躯体天井高(住戸別)'!AJ26)</f>
        <v/>
      </c>
      <c r="AO26" s="1143" t="str">
        <f>IF('躯体天井高(住戸別)'!AK26="","",'躯体天井高(住戸別)'!AK26)</f>
        <v/>
      </c>
      <c r="AP26" s="1141" t="str">
        <f>IF('躯体天井高(住戸別)'!AL26="","",'躯体天井高(住戸別)'!AL26)</f>
        <v/>
      </c>
      <c r="AQ26" s="1142">
        <f>IF('躯体天井高(住戸別)'!AM26="","",'躯体天井高(住戸別)'!AM26)</f>
        <v>50</v>
      </c>
      <c r="AR26" s="1144" t="str">
        <f>IF('躯体天井高(住戸別)'!AN26="","",'躯体天井高(住戸別)'!AN26)</f>
        <v/>
      </c>
      <c r="AS26" s="990"/>
      <c r="AT26" s="1145" t="str">
        <f>IF('躯体天井高(住戸別)'!AO26="","",'躯体天井高(住戸別)'!AO26)</f>
        <v/>
      </c>
    </row>
    <row r="27" spans="1:46" ht="24.75" customHeight="1">
      <c r="A27" s="391" t="s">
        <v>253</v>
      </c>
      <c r="B27" s="1249">
        <f>IF('躯体天井高(住戸別)'!B27="","",'躯体天井高(住戸別)'!B27)</f>
        <v>22</v>
      </c>
      <c r="C27" s="1249" t="str">
        <f>IF('躯体天井高(住戸別)'!C27="","",'躯体天井高(住戸別)'!C27)</f>
        <v/>
      </c>
      <c r="D27" s="1250" t="str">
        <f>IF('躯体天井高(住戸別)'!D27="","",'躯体天井高(住戸別)'!D27)</f>
        <v/>
      </c>
      <c r="E27" s="1251" t="str">
        <f>IF('躯体天井高(住戸別)'!E27="","",'躯体天井高(住戸別)'!E27)</f>
        <v/>
      </c>
      <c r="F27" s="1252" t="str">
        <f>IF('躯体天井高(住戸別)'!F27="","",'躯体天井高(住戸別)'!F27)</f>
        <v/>
      </c>
      <c r="G27" s="1253" t="str">
        <f>IF('躯体天井高(住戸別)'!G27="","",'躯体天井高(住戸別)'!G27)</f>
        <v/>
      </c>
      <c r="H27" s="1254" t="str">
        <f>IF('躯体天井高(住戸別)'!H27="","",'躯体天井高(住戸別)'!H27)</f>
        <v/>
      </c>
      <c r="I27" s="1255" t="str">
        <f>IF('躯体天井高(住戸別)'!I27="","",'躯体天井高(住戸別)'!I27)</f>
        <v/>
      </c>
      <c r="J27" s="1256" t="str">
        <f>IF('躯体天井高(住戸別)'!J27="","",'躯体天井高(住戸別)'!J27)</f>
        <v/>
      </c>
      <c r="K27" s="1254" t="str">
        <f>IF('躯体天井高(住戸別)'!K27="","",'躯体天井高(住戸別)'!K27)</f>
        <v/>
      </c>
      <c r="L27" s="1255">
        <f>IF('躯体天井高(住戸別)'!L27="","",'躯体天井高(住戸別)'!L27)</f>
        <v>50</v>
      </c>
      <c r="M27" s="1257" t="str">
        <f>IF('躯体天井高(住戸別)'!M27="","",'躯体天井高(住戸別)'!M27)</f>
        <v/>
      </c>
      <c r="N27" s="1258"/>
      <c r="O27" s="1259" t="str">
        <f>IF('躯体天井高(住戸別)'!N27="","",'躯体天井高(住戸別)'!N27)</f>
        <v/>
      </c>
      <c r="P27" s="1260" t="str">
        <f>IF('躯体天井高(住戸別)'!O27="","",'躯体天井高(住戸別)'!O27)</f>
        <v/>
      </c>
      <c r="Q27" s="1261" t="str">
        <f>IF('躯体天井高(住戸別)'!P27="","",'躯体天井高(住戸別)'!P27)</f>
        <v/>
      </c>
      <c r="R27" s="1262" t="str">
        <f>IF('躯体天井高(住戸別)'!Q27="","",'躯体天井高(住戸別)'!Q27)</f>
        <v/>
      </c>
      <c r="S27" s="1260" t="str">
        <f>IF('躯体天井高(住戸別)'!R27="","",'躯体天井高(住戸別)'!R27)</f>
        <v/>
      </c>
      <c r="T27" s="1261">
        <f>IF('躯体天井高(住戸別)'!S27="","",'躯体天井高(住戸別)'!S27)</f>
        <v>50</v>
      </c>
      <c r="U27" s="1263" t="str">
        <f>IF('躯体天井高(住戸別)'!T27="","",'躯体天井高(住戸別)'!T27)</f>
        <v/>
      </c>
      <c r="V27" s="1258"/>
      <c r="W27" s="1264" t="str">
        <f>IF('躯体天井高(住戸別)'!U27="","",'躯体天井高(住戸別)'!U27)</f>
        <v/>
      </c>
      <c r="X27" s="1265" t="str">
        <f>IF('躯体天井高(住戸別)'!V27="","",'躯体天井高(住戸別)'!V27)</f>
        <v>□</v>
      </c>
      <c r="Y27" s="1265" t="str">
        <f>IF('躯体天井高(住戸別)'!W27="","",'躯体天井高(住戸別)'!W27)</f>
        <v>□</v>
      </c>
      <c r="Z27" s="1267" t="s">
        <v>27</v>
      </c>
      <c r="AB27" s="1133" t="str">
        <f>IF('躯体天井高(住戸別)'!Y27="","",'躯体天井高(住戸別)'!Y27)</f>
        <v/>
      </c>
      <c r="AC27" s="1134" t="str">
        <f>IF('躯体天井高(住戸別)'!Z27="","",'躯体天井高(住戸別)'!Z27)</f>
        <v/>
      </c>
      <c r="AD27" s="1135" t="str">
        <f>IF('躯体天井高(住戸別)'!AA27="","",'躯体天井高(住戸別)'!AA27)</f>
        <v/>
      </c>
      <c r="AE27" s="1136" t="str">
        <f>IF('躯体天井高(住戸別)'!AB27="","",'躯体天井高(住戸別)'!AB27)</f>
        <v/>
      </c>
      <c r="AF27" s="1137" t="str">
        <f>IF('躯体天井高(住戸別)'!AC27="","",'躯体天井高(住戸別)'!AC27)</f>
        <v/>
      </c>
      <c r="AG27" s="1138" t="str">
        <f>IF('躯体天井高(住戸別)'!AD27="","",'躯体天井高(住戸別)'!AD27)</f>
        <v/>
      </c>
      <c r="AH27" s="1136" t="str">
        <f>IF('躯体天井高(住戸別)'!AE27="","",'躯体天井高(住戸別)'!AE27)</f>
        <v/>
      </c>
      <c r="AI27" s="1137">
        <f>IF('躯体天井高(住戸別)'!AF27="","",'躯体天井高(住戸別)'!AF27)</f>
        <v>50</v>
      </c>
      <c r="AJ27" s="1139" t="str">
        <f>IF('躯体天井高(住戸別)'!AG27="","",'躯体天井高(住戸別)'!AG27)</f>
        <v/>
      </c>
      <c r="AK27" s="990"/>
      <c r="AL27" s="1140" t="str">
        <f>IF('躯体天井高(住戸別)'!AH27="","",'躯体天井高(住戸別)'!AH27)</f>
        <v/>
      </c>
      <c r="AM27" s="1141" t="str">
        <f>IF('躯体天井高(住戸別)'!AI27="","",'躯体天井高(住戸別)'!AI27)</f>
        <v/>
      </c>
      <c r="AN27" s="1142" t="str">
        <f>IF('躯体天井高(住戸別)'!AJ27="","",'躯体天井高(住戸別)'!AJ27)</f>
        <v/>
      </c>
      <c r="AO27" s="1143" t="str">
        <f>IF('躯体天井高(住戸別)'!AK27="","",'躯体天井高(住戸別)'!AK27)</f>
        <v/>
      </c>
      <c r="AP27" s="1141" t="str">
        <f>IF('躯体天井高(住戸別)'!AL27="","",'躯体天井高(住戸別)'!AL27)</f>
        <v/>
      </c>
      <c r="AQ27" s="1142">
        <f>IF('躯体天井高(住戸別)'!AM27="","",'躯体天井高(住戸別)'!AM27)</f>
        <v>50</v>
      </c>
      <c r="AR27" s="1144" t="str">
        <f>IF('躯体天井高(住戸別)'!AN27="","",'躯体天井高(住戸別)'!AN27)</f>
        <v/>
      </c>
      <c r="AS27" s="990"/>
      <c r="AT27" s="1145" t="str">
        <f>IF('躯体天井高(住戸別)'!AO27="","",'躯体天井高(住戸別)'!AO27)</f>
        <v/>
      </c>
    </row>
    <row r="28" spans="1:46" ht="24.75" customHeight="1">
      <c r="A28" s="391" t="s">
        <v>253</v>
      </c>
      <c r="B28" s="1249">
        <f>IF('躯体天井高(住戸別)'!B28="","",'躯体天井高(住戸別)'!B28)</f>
        <v>23</v>
      </c>
      <c r="C28" s="1249" t="str">
        <f>IF('躯体天井高(住戸別)'!C28="","",'躯体天井高(住戸別)'!C28)</f>
        <v/>
      </c>
      <c r="D28" s="1250" t="str">
        <f>IF('躯体天井高(住戸別)'!D28="","",'躯体天井高(住戸別)'!D28)</f>
        <v/>
      </c>
      <c r="E28" s="1251" t="str">
        <f>IF('躯体天井高(住戸別)'!E28="","",'躯体天井高(住戸別)'!E28)</f>
        <v/>
      </c>
      <c r="F28" s="1252" t="str">
        <f>IF('躯体天井高(住戸別)'!F28="","",'躯体天井高(住戸別)'!F28)</f>
        <v/>
      </c>
      <c r="G28" s="1253" t="str">
        <f>IF('躯体天井高(住戸別)'!G28="","",'躯体天井高(住戸別)'!G28)</f>
        <v/>
      </c>
      <c r="H28" s="1254" t="str">
        <f>IF('躯体天井高(住戸別)'!H28="","",'躯体天井高(住戸別)'!H28)</f>
        <v/>
      </c>
      <c r="I28" s="1255" t="str">
        <f>IF('躯体天井高(住戸別)'!I28="","",'躯体天井高(住戸別)'!I28)</f>
        <v/>
      </c>
      <c r="J28" s="1256" t="str">
        <f>IF('躯体天井高(住戸別)'!J28="","",'躯体天井高(住戸別)'!J28)</f>
        <v/>
      </c>
      <c r="K28" s="1254" t="str">
        <f>IF('躯体天井高(住戸別)'!K28="","",'躯体天井高(住戸別)'!K28)</f>
        <v/>
      </c>
      <c r="L28" s="1255">
        <f>IF('躯体天井高(住戸別)'!L28="","",'躯体天井高(住戸別)'!L28)</f>
        <v>50</v>
      </c>
      <c r="M28" s="1257" t="str">
        <f>IF('躯体天井高(住戸別)'!M28="","",'躯体天井高(住戸別)'!M28)</f>
        <v/>
      </c>
      <c r="N28" s="1258"/>
      <c r="O28" s="1259" t="str">
        <f>IF('躯体天井高(住戸別)'!N28="","",'躯体天井高(住戸別)'!N28)</f>
        <v/>
      </c>
      <c r="P28" s="1260" t="str">
        <f>IF('躯体天井高(住戸別)'!O28="","",'躯体天井高(住戸別)'!O28)</f>
        <v/>
      </c>
      <c r="Q28" s="1261" t="str">
        <f>IF('躯体天井高(住戸別)'!P28="","",'躯体天井高(住戸別)'!P28)</f>
        <v/>
      </c>
      <c r="R28" s="1262" t="str">
        <f>IF('躯体天井高(住戸別)'!Q28="","",'躯体天井高(住戸別)'!Q28)</f>
        <v/>
      </c>
      <c r="S28" s="1260" t="str">
        <f>IF('躯体天井高(住戸別)'!R28="","",'躯体天井高(住戸別)'!R28)</f>
        <v/>
      </c>
      <c r="T28" s="1261">
        <f>IF('躯体天井高(住戸別)'!S28="","",'躯体天井高(住戸別)'!S28)</f>
        <v>50</v>
      </c>
      <c r="U28" s="1263" t="str">
        <f>IF('躯体天井高(住戸別)'!T28="","",'躯体天井高(住戸別)'!T28)</f>
        <v/>
      </c>
      <c r="V28" s="1258"/>
      <c r="W28" s="1264" t="str">
        <f>IF('躯体天井高(住戸別)'!U28="","",'躯体天井高(住戸別)'!U28)</f>
        <v/>
      </c>
      <c r="X28" s="1265" t="str">
        <f>IF('躯体天井高(住戸別)'!V28="","",'躯体天井高(住戸別)'!V28)</f>
        <v>□</v>
      </c>
      <c r="Y28" s="1265" t="str">
        <f>IF('躯体天井高(住戸別)'!W28="","",'躯体天井高(住戸別)'!W28)</f>
        <v>□</v>
      </c>
      <c r="Z28" s="1267" t="s">
        <v>27</v>
      </c>
      <c r="AB28" s="1133" t="str">
        <f>IF('躯体天井高(住戸別)'!Y28="","",'躯体天井高(住戸別)'!Y28)</f>
        <v/>
      </c>
      <c r="AC28" s="1134" t="str">
        <f>IF('躯体天井高(住戸別)'!Z28="","",'躯体天井高(住戸別)'!Z28)</f>
        <v/>
      </c>
      <c r="AD28" s="1135" t="str">
        <f>IF('躯体天井高(住戸別)'!AA28="","",'躯体天井高(住戸別)'!AA28)</f>
        <v/>
      </c>
      <c r="AE28" s="1136" t="str">
        <f>IF('躯体天井高(住戸別)'!AB28="","",'躯体天井高(住戸別)'!AB28)</f>
        <v/>
      </c>
      <c r="AF28" s="1137" t="str">
        <f>IF('躯体天井高(住戸別)'!AC28="","",'躯体天井高(住戸別)'!AC28)</f>
        <v/>
      </c>
      <c r="AG28" s="1138" t="str">
        <f>IF('躯体天井高(住戸別)'!AD28="","",'躯体天井高(住戸別)'!AD28)</f>
        <v/>
      </c>
      <c r="AH28" s="1136" t="str">
        <f>IF('躯体天井高(住戸別)'!AE28="","",'躯体天井高(住戸別)'!AE28)</f>
        <v/>
      </c>
      <c r="AI28" s="1137">
        <f>IF('躯体天井高(住戸別)'!AF28="","",'躯体天井高(住戸別)'!AF28)</f>
        <v>50</v>
      </c>
      <c r="AJ28" s="1139" t="str">
        <f>IF('躯体天井高(住戸別)'!AG28="","",'躯体天井高(住戸別)'!AG28)</f>
        <v/>
      </c>
      <c r="AK28" s="990"/>
      <c r="AL28" s="1140" t="str">
        <f>IF('躯体天井高(住戸別)'!AH28="","",'躯体天井高(住戸別)'!AH28)</f>
        <v/>
      </c>
      <c r="AM28" s="1141" t="str">
        <f>IF('躯体天井高(住戸別)'!AI28="","",'躯体天井高(住戸別)'!AI28)</f>
        <v/>
      </c>
      <c r="AN28" s="1142" t="str">
        <f>IF('躯体天井高(住戸別)'!AJ28="","",'躯体天井高(住戸別)'!AJ28)</f>
        <v/>
      </c>
      <c r="AO28" s="1143" t="str">
        <f>IF('躯体天井高(住戸別)'!AK28="","",'躯体天井高(住戸別)'!AK28)</f>
        <v/>
      </c>
      <c r="AP28" s="1141" t="str">
        <f>IF('躯体天井高(住戸別)'!AL28="","",'躯体天井高(住戸別)'!AL28)</f>
        <v/>
      </c>
      <c r="AQ28" s="1142">
        <f>IF('躯体天井高(住戸別)'!AM28="","",'躯体天井高(住戸別)'!AM28)</f>
        <v>50</v>
      </c>
      <c r="AR28" s="1144" t="str">
        <f>IF('躯体天井高(住戸別)'!AN28="","",'躯体天井高(住戸別)'!AN28)</f>
        <v/>
      </c>
      <c r="AS28" s="990"/>
      <c r="AT28" s="1145" t="str">
        <f>IF('躯体天井高(住戸別)'!AO28="","",'躯体天井高(住戸別)'!AO28)</f>
        <v/>
      </c>
    </row>
    <row r="29" spans="1:46" ht="24.75" customHeight="1">
      <c r="A29" s="391" t="s">
        <v>253</v>
      </c>
      <c r="B29" s="1249">
        <f>IF('躯体天井高(住戸別)'!B29="","",'躯体天井高(住戸別)'!B29)</f>
        <v>24</v>
      </c>
      <c r="C29" s="1249" t="str">
        <f>IF('躯体天井高(住戸別)'!C29="","",'躯体天井高(住戸別)'!C29)</f>
        <v/>
      </c>
      <c r="D29" s="1250" t="str">
        <f>IF('躯体天井高(住戸別)'!D29="","",'躯体天井高(住戸別)'!D29)</f>
        <v/>
      </c>
      <c r="E29" s="1251" t="str">
        <f>IF('躯体天井高(住戸別)'!E29="","",'躯体天井高(住戸別)'!E29)</f>
        <v/>
      </c>
      <c r="F29" s="1252" t="str">
        <f>IF('躯体天井高(住戸別)'!F29="","",'躯体天井高(住戸別)'!F29)</f>
        <v/>
      </c>
      <c r="G29" s="1253" t="str">
        <f>IF('躯体天井高(住戸別)'!G29="","",'躯体天井高(住戸別)'!G29)</f>
        <v/>
      </c>
      <c r="H29" s="1254" t="str">
        <f>IF('躯体天井高(住戸別)'!H29="","",'躯体天井高(住戸別)'!H29)</f>
        <v/>
      </c>
      <c r="I29" s="1255" t="str">
        <f>IF('躯体天井高(住戸別)'!I29="","",'躯体天井高(住戸別)'!I29)</f>
        <v/>
      </c>
      <c r="J29" s="1256" t="str">
        <f>IF('躯体天井高(住戸別)'!J29="","",'躯体天井高(住戸別)'!J29)</f>
        <v/>
      </c>
      <c r="K29" s="1254" t="str">
        <f>IF('躯体天井高(住戸別)'!K29="","",'躯体天井高(住戸別)'!K29)</f>
        <v/>
      </c>
      <c r="L29" s="1255">
        <f>IF('躯体天井高(住戸別)'!L29="","",'躯体天井高(住戸別)'!L29)</f>
        <v>50</v>
      </c>
      <c r="M29" s="1257" t="str">
        <f>IF('躯体天井高(住戸別)'!M29="","",'躯体天井高(住戸別)'!M29)</f>
        <v/>
      </c>
      <c r="N29" s="1258"/>
      <c r="O29" s="1259" t="str">
        <f>IF('躯体天井高(住戸別)'!N29="","",'躯体天井高(住戸別)'!N29)</f>
        <v/>
      </c>
      <c r="P29" s="1260" t="str">
        <f>IF('躯体天井高(住戸別)'!O29="","",'躯体天井高(住戸別)'!O29)</f>
        <v/>
      </c>
      <c r="Q29" s="1261" t="str">
        <f>IF('躯体天井高(住戸別)'!P29="","",'躯体天井高(住戸別)'!P29)</f>
        <v/>
      </c>
      <c r="R29" s="1262" t="str">
        <f>IF('躯体天井高(住戸別)'!Q29="","",'躯体天井高(住戸別)'!Q29)</f>
        <v/>
      </c>
      <c r="S29" s="1260" t="str">
        <f>IF('躯体天井高(住戸別)'!R29="","",'躯体天井高(住戸別)'!R29)</f>
        <v/>
      </c>
      <c r="T29" s="1261">
        <f>IF('躯体天井高(住戸別)'!S29="","",'躯体天井高(住戸別)'!S29)</f>
        <v>50</v>
      </c>
      <c r="U29" s="1263" t="str">
        <f>IF('躯体天井高(住戸別)'!T29="","",'躯体天井高(住戸別)'!T29)</f>
        <v/>
      </c>
      <c r="V29" s="1258"/>
      <c r="W29" s="1264" t="str">
        <f>IF('躯体天井高(住戸別)'!U29="","",'躯体天井高(住戸別)'!U29)</f>
        <v/>
      </c>
      <c r="X29" s="1265" t="str">
        <f>IF('躯体天井高(住戸別)'!V29="","",'躯体天井高(住戸別)'!V29)</f>
        <v>□</v>
      </c>
      <c r="Y29" s="1265" t="str">
        <f>IF('躯体天井高(住戸別)'!W29="","",'躯体天井高(住戸別)'!W29)</f>
        <v>□</v>
      </c>
      <c r="Z29" s="1267" t="s">
        <v>27</v>
      </c>
      <c r="AB29" s="1133" t="str">
        <f>IF('躯体天井高(住戸別)'!Y29="","",'躯体天井高(住戸別)'!Y29)</f>
        <v/>
      </c>
      <c r="AC29" s="1134" t="str">
        <f>IF('躯体天井高(住戸別)'!Z29="","",'躯体天井高(住戸別)'!Z29)</f>
        <v/>
      </c>
      <c r="AD29" s="1135" t="str">
        <f>IF('躯体天井高(住戸別)'!AA29="","",'躯体天井高(住戸別)'!AA29)</f>
        <v/>
      </c>
      <c r="AE29" s="1136" t="str">
        <f>IF('躯体天井高(住戸別)'!AB29="","",'躯体天井高(住戸別)'!AB29)</f>
        <v/>
      </c>
      <c r="AF29" s="1137" t="str">
        <f>IF('躯体天井高(住戸別)'!AC29="","",'躯体天井高(住戸別)'!AC29)</f>
        <v/>
      </c>
      <c r="AG29" s="1138" t="str">
        <f>IF('躯体天井高(住戸別)'!AD29="","",'躯体天井高(住戸別)'!AD29)</f>
        <v/>
      </c>
      <c r="AH29" s="1136" t="str">
        <f>IF('躯体天井高(住戸別)'!AE29="","",'躯体天井高(住戸別)'!AE29)</f>
        <v/>
      </c>
      <c r="AI29" s="1137">
        <f>IF('躯体天井高(住戸別)'!AF29="","",'躯体天井高(住戸別)'!AF29)</f>
        <v>50</v>
      </c>
      <c r="AJ29" s="1139" t="str">
        <f>IF('躯体天井高(住戸別)'!AG29="","",'躯体天井高(住戸別)'!AG29)</f>
        <v/>
      </c>
      <c r="AK29" s="990"/>
      <c r="AL29" s="1140" t="str">
        <f>IF('躯体天井高(住戸別)'!AH29="","",'躯体天井高(住戸別)'!AH29)</f>
        <v/>
      </c>
      <c r="AM29" s="1141" t="str">
        <f>IF('躯体天井高(住戸別)'!AI29="","",'躯体天井高(住戸別)'!AI29)</f>
        <v/>
      </c>
      <c r="AN29" s="1142" t="str">
        <f>IF('躯体天井高(住戸別)'!AJ29="","",'躯体天井高(住戸別)'!AJ29)</f>
        <v/>
      </c>
      <c r="AO29" s="1143" t="str">
        <f>IF('躯体天井高(住戸別)'!AK29="","",'躯体天井高(住戸別)'!AK29)</f>
        <v/>
      </c>
      <c r="AP29" s="1141" t="str">
        <f>IF('躯体天井高(住戸別)'!AL29="","",'躯体天井高(住戸別)'!AL29)</f>
        <v/>
      </c>
      <c r="AQ29" s="1142">
        <f>IF('躯体天井高(住戸別)'!AM29="","",'躯体天井高(住戸別)'!AM29)</f>
        <v>50</v>
      </c>
      <c r="AR29" s="1144" t="str">
        <f>IF('躯体天井高(住戸別)'!AN29="","",'躯体天井高(住戸別)'!AN29)</f>
        <v/>
      </c>
      <c r="AS29" s="990"/>
      <c r="AT29" s="1145" t="str">
        <f>IF('躯体天井高(住戸別)'!AO29="","",'躯体天井高(住戸別)'!AO29)</f>
        <v/>
      </c>
    </row>
    <row r="30" spans="1:46" ht="24.75" customHeight="1">
      <c r="A30" s="391" t="s">
        <v>253</v>
      </c>
      <c r="B30" s="1249">
        <f>IF('躯体天井高(住戸別)'!B30="","",'躯体天井高(住戸別)'!B30)</f>
        <v>25</v>
      </c>
      <c r="C30" s="1249" t="str">
        <f>IF('躯体天井高(住戸別)'!C30="","",'躯体天井高(住戸別)'!C30)</f>
        <v/>
      </c>
      <c r="D30" s="1250" t="str">
        <f>IF('躯体天井高(住戸別)'!D30="","",'躯体天井高(住戸別)'!D30)</f>
        <v/>
      </c>
      <c r="E30" s="1251" t="str">
        <f>IF('躯体天井高(住戸別)'!E30="","",'躯体天井高(住戸別)'!E30)</f>
        <v/>
      </c>
      <c r="F30" s="1252" t="str">
        <f>IF('躯体天井高(住戸別)'!F30="","",'躯体天井高(住戸別)'!F30)</f>
        <v/>
      </c>
      <c r="G30" s="1253" t="str">
        <f>IF('躯体天井高(住戸別)'!G30="","",'躯体天井高(住戸別)'!G30)</f>
        <v/>
      </c>
      <c r="H30" s="1254" t="str">
        <f>IF('躯体天井高(住戸別)'!H30="","",'躯体天井高(住戸別)'!H30)</f>
        <v/>
      </c>
      <c r="I30" s="1255" t="str">
        <f>IF('躯体天井高(住戸別)'!I30="","",'躯体天井高(住戸別)'!I30)</f>
        <v/>
      </c>
      <c r="J30" s="1256" t="str">
        <f>IF('躯体天井高(住戸別)'!J30="","",'躯体天井高(住戸別)'!J30)</f>
        <v/>
      </c>
      <c r="K30" s="1254" t="str">
        <f>IF('躯体天井高(住戸別)'!K30="","",'躯体天井高(住戸別)'!K30)</f>
        <v/>
      </c>
      <c r="L30" s="1255">
        <f>IF('躯体天井高(住戸別)'!L30="","",'躯体天井高(住戸別)'!L30)</f>
        <v>50</v>
      </c>
      <c r="M30" s="1257" t="str">
        <f>IF('躯体天井高(住戸別)'!M30="","",'躯体天井高(住戸別)'!M30)</f>
        <v/>
      </c>
      <c r="N30" s="1258"/>
      <c r="O30" s="1259" t="str">
        <f>IF('躯体天井高(住戸別)'!N30="","",'躯体天井高(住戸別)'!N30)</f>
        <v/>
      </c>
      <c r="P30" s="1260" t="str">
        <f>IF('躯体天井高(住戸別)'!O30="","",'躯体天井高(住戸別)'!O30)</f>
        <v/>
      </c>
      <c r="Q30" s="1261" t="str">
        <f>IF('躯体天井高(住戸別)'!P30="","",'躯体天井高(住戸別)'!P30)</f>
        <v/>
      </c>
      <c r="R30" s="1262" t="str">
        <f>IF('躯体天井高(住戸別)'!Q30="","",'躯体天井高(住戸別)'!Q30)</f>
        <v/>
      </c>
      <c r="S30" s="1260" t="str">
        <f>IF('躯体天井高(住戸別)'!R30="","",'躯体天井高(住戸別)'!R30)</f>
        <v/>
      </c>
      <c r="T30" s="1261">
        <f>IF('躯体天井高(住戸別)'!S30="","",'躯体天井高(住戸別)'!S30)</f>
        <v>50</v>
      </c>
      <c r="U30" s="1263" t="str">
        <f>IF('躯体天井高(住戸別)'!T30="","",'躯体天井高(住戸別)'!T30)</f>
        <v/>
      </c>
      <c r="V30" s="1258"/>
      <c r="W30" s="1264" t="str">
        <f>IF('躯体天井高(住戸別)'!U30="","",'躯体天井高(住戸別)'!U30)</f>
        <v/>
      </c>
      <c r="X30" s="1265" t="str">
        <f>IF('躯体天井高(住戸別)'!V30="","",'躯体天井高(住戸別)'!V30)</f>
        <v>□</v>
      </c>
      <c r="Y30" s="1265" t="str">
        <f>IF('躯体天井高(住戸別)'!W30="","",'躯体天井高(住戸別)'!W30)</f>
        <v>□</v>
      </c>
      <c r="Z30" s="1267" t="s">
        <v>27</v>
      </c>
      <c r="AB30" s="1133" t="str">
        <f>IF('躯体天井高(住戸別)'!Y30="","",'躯体天井高(住戸別)'!Y30)</f>
        <v/>
      </c>
      <c r="AC30" s="1134" t="str">
        <f>IF('躯体天井高(住戸別)'!Z30="","",'躯体天井高(住戸別)'!Z30)</f>
        <v/>
      </c>
      <c r="AD30" s="1135" t="str">
        <f>IF('躯体天井高(住戸別)'!AA30="","",'躯体天井高(住戸別)'!AA30)</f>
        <v/>
      </c>
      <c r="AE30" s="1136" t="str">
        <f>IF('躯体天井高(住戸別)'!AB30="","",'躯体天井高(住戸別)'!AB30)</f>
        <v/>
      </c>
      <c r="AF30" s="1137" t="str">
        <f>IF('躯体天井高(住戸別)'!AC30="","",'躯体天井高(住戸別)'!AC30)</f>
        <v/>
      </c>
      <c r="AG30" s="1138" t="str">
        <f>IF('躯体天井高(住戸別)'!AD30="","",'躯体天井高(住戸別)'!AD30)</f>
        <v/>
      </c>
      <c r="AH30" s="1136" t="str">
        <f>IF('躯体天井高(住戸別)'!AE30="","",'躯体天井高(住戸別)'!AE30)</f>
        <v/>
      </c>
      <c r="AI30" s="1137">
        <f>IF('躯体天井高(住戸別)'!AF30="","",'躯体天井高(住戸別)'!AF30)</f>
        <v>50</v>
      </c>
      <c r="AJ30" s="1139" t="str">
        <f>IF('躯体天井高(住戸別)'!AG30="","",'躯体天井高(住戸別)'!AG30)</f>
        <v/>
      </c>
      <c r="AK30" s="990"/>
      <c r="AL30" s="1140" t="str">
        <f>IF('躯体天井高(住戸別)'!AH30="","",'躯体天井高(住戸別)'!AH30)</f>
        <v/>
      </c>
      <c r="AM30" s="1141" t="str">
        <f>IF('躯体天井高(住戸別)'!AI30="","",'躯体天井高(住戸別)'!AI30)</f>
        <v/>
      </c>
      <c r="AN30" s="1142" t="str">
        <f>IF('躯体天井高(住戸別)'!AJ30="","",'躯体天井高(住戸別)'!AJ30)</f>
        <v/>
      </c>
      <c r="AO30" s="1143" t="str">
        <f>IF('躯体天井高(住戸別)'!AK30="","",'躯体天井高(住戸別)'!AK30)</f>
        <v/>
      </c>
      <c r="AP30" s="1141" t="str">
        <f>IF('躯体天井高(住戸別)'!AL30="","",'躯体天井高(住戸別)'!AL30)</f>
        <v/>
      </c>
      <c r="AQ30" s="1142">
        <f>IF('躯体天井高(住戸別)'!AM30="","",'躯体天井高(住戸別)'!AM30)</f>
        <v>50</v>
      </c>
      <c r="AR30" s="1144" t="str">
        <f>IF('躯体天井高(住戸別)'!AN30="","",'躯体天井高(住戸別)'!AN30)</f>
        <v/>
      </c>
      <c r="AS30" s="990"/>
      <c r="AT30" s="1145" t="str">
        <f>IF('躯体天井高(住戸別)'!AO30="","",'躯体天井高(住戸別)'!AO30)</f>
        <v/>
      </c>
    </row>
    <row r="31" spans="1:46" ht="24.75" customHeight="1">
      <c r="A31" s="391" t="s">
        <v>253</v>
      </c>
      <c r="B31" s="1249">
        <f>IF('躯体天井高(住戸別)'!B31="","",'躯体天井高(住戸別)'!B31)</f>
        <v>26</v>
      </c>
      <c r="C31" s="1249" t="str">
        <f>IF('躯体天井高(住戸別)'!C31="","",'躯体天井高(住戸別)'!C31)</f>
        <v/>
      </c>
      <c r="D31" s="1250" t="str">
        <f>IF('躯体天井高(住戸別)'!D31="","",'躯体天井高(住戸別)'!D31)</f>
        <v/>
      </c>
      <c r="E31" s="1251" t="str">
        <f>IF('躯体天井高(住戸別)'!E31="","",'躯体天井高(住戸別)'!E31)</f>
        <v/>
      </c>
      <c r="F31" s="1252" t="str">
        <f>IF('躯体天井高(住戸別)'!F31="","",'躯体天井高(住戸別)'!F31)</f>
        <v/>
      </c>
      <c r="G31" s="1253" t="str">
        <f>IF('躯体天井高(住戸別)'!G31="","",'躯体天井高(住戸別)'!G31)</f>
        <v/>
      </c>
      <c r="H31" s="1254" t="str">
        <f>IF('躯体天井高(住戸別)'!H31="","",'躯体天井高(住戸別)'!H31)</f>
        <v/>
      </c>
      <c r="I31" s="1255" t="str">
        <f>IF('躯体天井高(住戸別)'!I31="","",'躯体天井高(住戸別)'!I31)</f>
        <v/>
      </c>
      <c r="J31" s="1256" t="str">
        <f>IF('躯体天井高(住戸別)'!J31="","",'躯体天井高(住戸別)'!J31)</f>
        <v/>
      </c>
      <c r="K31" s="1254" t="str">
        <f>IF('躯体天井高(住戸別)'!K31="","",'躯体天井高(住戸別)'!K31)</f>
        <v/>
      </c>
      <c r="L31" s="1255">
        <f>IF('躯体天井高(住戸別)'!L31="","",'躯体天井高(住戸別)'!L31)</f>
        <v>50</v>
      </c>
      <c r="M31" s="1257" t="str">
        <f>IF('躯体天井高(住戸別)'!M31="","",'躯体天井高(住戸別)'!M31)</f>
        <v/>
      </c>
      <c r="N31" s="1258"/>
      <c r="O31" s="1259" t="str">
        <f>IF('躯体天井高(住戸別)'!N31="","",'躯体天井高(住戸別)'!N31)</f>
        <v/>
      </c>
      <c r="P31" s="1260" t="str">
        <f>IF('躯体天井高(住戸別)'!O31="","",'躯体天井高(住戸別)'!O31)</f>
        <v/>
      </c>
      <c r="Q31" s="1261" t="str">
        <f>IF('躯体天井高(住戸別)'!P31="","",'躯体天井高(住戸別)'!P31)</f>
        <v/>
      </c>
      <c r="R31" s="1262" t="str">
        <f>IF('躯体天井高(住戸別)'!Q31="","",'躯体天井高(住戸別)'!Q31)</f>
        <v/>
      </c>
      <c r="S31" s="1260" t="str">
        <f>IF('躯体天井高(住戸別)'!R31="","",'躯体天井高(住戸別)'!R31)</f>
        <v/>
      </c>
      <c r="T31" s="1261">
        <f>IF('躯体天井高(住戸別)'!S31="","",'躯体天井高(住戸別)'!S31)</f>
        <v>50</v>
      </c>
      <c r="U31" s="1263" t="str">
        <f>IF('躯体天井高(住戸別)'!T31="","",'躯体天井高(住戸別)'!T31)</f>
        <v/>
      </c>
      <c r="V31" s="1258"/>
      <c r="W31" s="1264" t="str">
        <f>IF('躯体天井高(住戸別)'!U31="","",'躯体天井高(住戸別)'!U31)</f>
        <v/>
      </c>
      <c r="X31" s="1265" t="str">
        <f>IF('躯体天井高(住戸別)'!V31="","",'躯体天井高(住戸別)'!V31)</f>
        <v>□</v>
      </c>
      <c r="Y31" s="1265" t="str">
        <f>IF('躯体天井高(住戸別)'!W31="","",'躯体天井高(住戸別)'!W31)</f>
        <v>□</v>
      </c>
      <c r="Z31" s="1267" t="s">
        <v>27</v>
      </c>
      <c r="AB31" s="1133" t="str">
        <f>IF('躯体天井高(住戸別)'!Y31="","",'躯体天井高(住戸別)'!Y31)</f>
        <v/>
      </c>
      <c r="AC31" s="1134" t="str">
        <f>IF('躯体天井高(住戸別)'!Z31="","",'躯体天井高(住戸別)'!Z31)</f>
        <v/>
      </c>
      <c r="AD31" s="1135" t="str">
        <f>IF('躯体天井高(住戸別)'!AA31="","",'躯体天井高(住戸別)'!AA31)</f>
        <v/>
      </c>
      <c r="AE31" s="1136" t="str">
        <f>IF('躯体天井高(住戸別)'!AB31="","",'躯体天井高(住戸別)'!AB31)</f>
        <v/>
      </c>
      <c r="AF31" s="1137" t="str">
        <f>IF('躯体天井高(住戸別)'!AC31="","",'躯体天井高(住戸別)'!AC31)</f>
        <v/>
      </c>
      <c r="AG31" s="1138" t="str">
        <f>IF('躯体天井高(住戸別)'!AD31="","",'躯体天井高(住戸別)'!AD31)</f>
        <v/>
      </c>
      <c r="AH31" s="1136" t="str">
        <f>IF('躯体天井高(住戸別)'!AE31="","",'躯体天井高(住戸別)'!AE31)</f>
        <v/>
      </c>
      <c r="AI31" s="1137">
        <f>IF('躯体天井高(住戸別)'!AF31="","",'躯体天井高(住戸別)'!AF31)</f>
        <v>50</v>
      </c>
      <c r="AJ31" s="1139" t="str">
        <f>IF('躯体天井高(住戸別)'!AG31="","",'躯体天井高(住戸別)'!AG31)</f>
        <v/>
      </c>
      <c r="AK31" s="990"/>
      <c r="AL31" s="1140" t="str">
        <f>IF('躯体天井高(住戸別)'!AH31="","",'躯体天井高(住戸別)'!AH31)</f>
        <v/>
      </c>
      <c r="AM31" s="1141" t="str">
        <f>IF('躯体天井高(住戸別)'!AI31="","",'躯体天井高(住戸別)'!AI31)</f>
        <v/>
      </c>
      <c r="AN31" s="1142" t="str">
        <f>IF('躯体天井高(住戸別)'!AJ31="","",'躯体天井高(住戸別)'!AJ31)</f>
        <v/>
      </c>
      <c r="AO31" s="1143" t="str">
        <f>IF('躯体天井高(住戸別)'!AK31="","",'躯体天井高(住戸別)'!AK31)</f>
        <v/>
      </c>
      <c r="AP31" s="1141" t="str">
        <f>IF('躯体天井高(住戸別)'!AL31="","",'躯体天井高(住戸別)'!AL31)</f>
        <v/>
      </c>
      <c r="AQ31" s="1142">
        <f>IF('躯体天井高(住戸別)'!AM31="","",'躯体天井高(住戸別)'!AM31)</f>
        <v>50</v>
      </c>
      <c r="AR31" s="1144" t="str">
        <f>IF('躯体天井高(住戸別)'!AN31="","",'躯体天井高(住戸別)'!AN31)</f>
        <v/>
      </c>
      <c r="AS31" s="990"/>
      <c r="AT31" s="1145" t="str">
        <f>IF('躯体天井高(住戸別)'!AO31="","",'躯体天井高(住戸別)'!AO31)</f>
        <v/>
      </c>
    </row>
    <row r="32" spans="1:46" ht="24.75" customHeight="1">
      <c r="A32" s="391" t="s">
        <v>253</v>
      </c>
      <c r="B32" s="1249">
        <f>IF('躯体天井高(住戸別)'!B32="","",'躯体天井高(住戸別)'!B32)</f>
        <v>27</v>
      </c>
      <c r="C32" s="1249" t="str">
        <f>IF('躯体天井高(住戸別)'!C32="","",'躯体天井高(住戸別)'!C32)</f>
        <v/>
      </c>
      <c r="D32" s="1250" t="str">
        <f>IF('躯体天井高(住戸別)'!D32="","",'躯体天井高(住戸別)'!D32)</f>
        <v/>
      </c>
      <c r="E32" s="1251" t="str">
        <f>IF('躯体天井高(住戸別)'!E32="","",'躯体天井高(住戸別)'!E32)</f>
        <v/>
      </c>
      <c r="F32" s="1252" t="str">
        <f>IF('躯体天井高(住戸別)'!F32="","",'躯体天井高(住戸別)'!F32)</f>
        <v/>
      </c>
      <c r="G32" s="1253" t="str">
        <f>IF('躯体天井高(住戸別)'!G32="","",'躯体天井高(住戸別)'!G32)</f>
        <v/>
      </c>
      <c r="H32" s="1254" t="str">
        <f>IF('躯体天井高(住戸別)'!H32="","",'躯体天井高(住戸別)'!H32)</f>
        <v/>
      </c>
      <c r="I32" s="1255" t="str">
        <f>IF('躯体天井高(住戸別)'!I32="","",'躯体天井高(住戸別)'!I32)</f>
        <v/>
      </c>
      <c r="J32" s="1256" t="str">
        <f>IF('躯体天井高(住戸別)'!J32="","",'躯体天井高(住戸別)'!J32)</f>
        <v/>
      </c>
      <c r="K32" s="1254" t="str">
        <f>IF('躯体天井高(住戸別)'!K32="","",'躯体天井高(住戸別)'!K32)</f>
        <v/>
      </c>
      <c r="L32" s="1255">
        <f>IF('躯体天井高(住戸別)'!L32="","",'躯体天井高(住戸別)'!L32)</f>
        <v>50</v>
      </c>
      <c r="M32" s="1257" t="str">
        <f>IF('躯体天井高(住戸別)'!M32="","",'躯体天井高(住戸別)'!M32)</f>
        <v/>
      </c>
      <c r="N32" s="1258"/>
      <c r="O32" s="1259" t="str">
        <f>IF('躯体天井高(住戸別)'!N32="","",'躯体天井高(住戸別)'!N32)</f>
        <v/>
      </c>
      <c r="P32" s="1260" t="str">
        <f>IF('躯体天井高(住戸別)'!O32="","",'躯体天井高(住戸別)'!O32)</f>
        <v/>
      </c>
      <c r="Q32" s="1261" t="str">
        <f>IF('躯体天井高(住戸別)'!P32="","",'躯体天井高(住戸別)'!P32)</f>
        <v/>
      </c>
      <c r="R32" s="1262" t="str">
        <f>IF('躯体天井高(住戸別)'!Q32="","",'躯体天井高(住戸別)'!Q32)</f>
        <v/>
      </c>
      <c r="S32" s="1260" t="str">
        <f>IF('躯体天井高(住戸別)'!R32="","",'躯体天井高(住戸別)'!R32)</f>
        <v/>
      </c>
      <c r="T32" s="1261">
        <f>IF('躯体天井高(住戸別)'!S32="","",'躯体天井高(住戸別)'!S32)</f>
        <v>50</v>
      </c>
      <c r="U32" s="1263" t="str">
        <f>IF('躯体天井高(住戸別)'!T32="","",'躯体天井高(住戸別)'!T32)</f>
        <v/>
      </c>
      <c r="V32" s="1258"/>
      <c r="W32" s="1264" t="str">
        <f>IF('躯体天井高(住戸別)'!U32="","",'躯体天井高(住戸別)'!U32)</f>
        <v/>
      </c>
      <c r="X32" s="1265" t="str">
        <f>IF('躯体天井高(住戸別)'!V32="","",'躯体天井高(住戸別)'!V32)</f>
        <v>□</v>
      </c>
      <c r="Y32" s="1265" t="str">
        <f>IF('躯体天井高(住戸別)'!W32="","",'躯体天井高(住戸別)'!W32)</f>
        <v>□</v>
      </c>
      <c r="Z32" s="1267" t="s">
        <v>27</v>
      </c>
      <c r="AB32" s="1133" t="str">
        <f>IF('躯体天井高(住戸別)'!Y32="","",'躯体天井高(住戸別)'!Y32)</f>
        <v/>
      </c>
      <c r="AC32" s="1134" t="str">
        <f>IF('躯体天井高(住戸別)'!Z32="","",'躯体天井高(住戸別)'!Z32)</f>
        <v/>
      </c>
      <c r="AD32" s="1135" t="str">
        <f>IF('躯体天井高(住戸別)'!AA32="","",'躯体天井高(住戸別)'!AA32)</f>
        <v/>
      </c>
      <c r="AE32" s="1136" t="str">
        <f>IF('躯体天井高(住戸別)'!AB32="","",'躯体天井高(住戸別)'!AB32)</f>
        <v/>
      </c>
      <c r="AF32" s="1137" t="str">
        <f>IF('躯体天井高(住戸別)'!AC32="","",'躯体天井高(住戸別)'!AC32)</f>
        <v/>
      </c>
      <c r="AG32" s="1138" t="str">
        <f>IF('躯体天井高(住戸別)'!AD32="","",'躯体天井高(住戸別)'!AD32)</f>
        <v/>
      </c>
      <c r="AH32" s="1136" t="str">
        <f>IF('躯体天井高(住戸別)'!AE32="","",'躯体天井高(住戸別)'!AE32)</f>
        <v/>
      </c>
      <c r="AI32" s="1137">
        <f>IF('躯体天井高(住戸別)'!AF32="","",'躯体天井高(住戸別)'!AF32)</f>
        <v>50</v>
      </c>
      <c r="AJ32" s="1139" t="str">
        <f>IF('躯体天井高(住戸別)'!AG32="","",'躯体天井高(住戸別)'!AG32)</f>
        <v/>
      </c>
      <c r="AK32" s="990"/>
      <c r="AL32" s="1140" t="str">
        <f>IF('躯体天井高(住戸別)'!AH32="","",'躯体天井高(住戸別)'!AH32)</f>
        <v/>
      </c>
      <c r="AM32" s="1141" t="str">
        <f>IF('躯体天井高(住戸別)'!AI32="","",'躯体天井高(住戸別)'!AI32)</f>
        <v/>
      </c>
      <c r="AN32" s="1142" t="str">
        <f>IF('躯体天井高(住戸別)'!AJ32="","",'躯体天井高(住戸別)'!AJ32)</f>
        <v/>
      </c>
      <c r="AO32" s="1143" t="str">
        <f>IF('躯体天井高(住戸別)'!AK32="","",'躯体天井高(住戸別)'!AK32)</f>
        <v/>
      </c>
      <c r="AP32" s="1141" t="str">
        <f>IF('躯体天井高(住戸別)'!AL32="","",'躯体天井高(住戸別)'!AL32)</f>
        <v/>
      </c>
      <c r="AQ32" s="1142">
        <f>IF('躯体天井高(住戸別)'!AM32="","",'躯体天井高(住戸別)'!AM32)</f>
        <v>50</v>
      </c>
      <c r="AR32" s="1144" t="str">
        <f>IF('躯体天井高(住戸別)'!AN32="","",'躯体天井高(住戸別)'!AN32)</f>
        <v/>
      </c>
      <c r="AS32" s="990"/>
      <c r="AT32" s="1145" t="str">
        <f>IF('躯体天井高(住戸別)'!AO32="","",'躯体天井高(住戸別)'!AO32)</f>
        <v/>
      </c>
    </row>
    <row r="33" spans="1:46" ht="24.75" customHeight="1">
      <c r="A33" s="391" t="s">
        <v>253</v>
      </c>
      <c r="B33" s="1249">
        <f>IF('躯体天井高(住戸別)'!B33="","",'躯体天井高(住戸別)'!B33)</f>
        <v>28</v>
      </c>
      <c r="C33" s="1249" t="str">
        <f>IF('躯体天井高(住戸別)'!C33="","",'躯体天井高(住戸別)'!C33)</f>
        <v/>
      </c>
      <c r="D33" s="1250" t="str">
        <f>IF('躯体天井高(住戸別)'!D33="","",'躯体天井高(住戸別)'!D33)</f>
        <v/>
      </c>
      <c r="E33" s="1251" t="str">
        <f>IF('躯体天井高(住戸別)'!E33="","",'躯体天井高(住戸別)'!E33)</f>
        <v/>
      </c>
      <c r="F33" s="1252" t="str">
        <f>IF('躯体天井高(住戸別)'!F33="","",'躯体天井高(住戸別)'!F33)</f>
        <v/>
      </c>
      <c r="G33" s="1253" t="str">
        <f>IF('躯体天井高(住戸別)'!G33="","",'躯体天井高(住戸別)'!G33)</f>
        <v/>
      </c>
      <c r="H33" s="1254" t="str">
        <f>IF('躯体天井高(住戸別)'!H33="","",'躯体天井高(住戸別)'!H33)</f>
        <v/>
      </c>
      <c r="I33" s="1255" t="str">
        <f>IF('躯体天井高(住戸別)'!I33="","",'躯体天井高(住戸別)'!I33)</f>
        <v/>
      </c>
      <c r="J33" s="1256" t="str">
        <f>IF('躯体天井高(住戸別)'!J33="","",'躯体天井高(住戸別)'!J33)</f>
        <v/>
      </c>
      <c r="K33" s="1254" t="str">
        <f>IF('躯体天井高(住戸別)'!K33="","",'躯体天井高(住戸別)'!K33)</f>
        <v/>
      </c>
      <c r="L33" s="1255">
        <f>IF('躯体天井高(住戸別)'!L33="","",'躯体天井高(住戸別)'!L33)</f>
        <v>50</v>
      </c>
      <c r="M33" s="1257" t="str">
        <f>IF('躯体天井高(住戸別)'!M33="","",'躯体天井高(住戸別)'!M33)</f>
        <v/>
      </c>
      <c r="N33" s="1258"/>
      <c r="O33" s="1259" t="str">
        <f>IF('躯体天井高(住戸別)'!N33="","",'躯体天井高(住戸別)'!N33)</f>
        <v/>
      </c>
      <c r="P33" s="1260" t="str">
        <f>IF('躯体天井高(住戸別)'!O33="","",'躯体天井高(住戸別)'!O33)</f>
        <v/>
      </c>
      <c r="Q33" s="1261" t="str">
        <f>IF('躯体天井高(住戸別)'!P33="","",'躯体天井高(住戸別)'!P33)</f>
        <v/>
      </c>
      <c r="R33" s="1262" t="str">
        <f>IF('躯体天井高(住戸別)'!Q33="","",'躯体天井高(住戸別)'!Q33)</f>
        <v/>
      </c>
      <c r="S33" s="1260" t="str">
        <f>IF('躯体天井高(住戸別)'!R33="","",'躯体天井高(住戸別)'!R33)</f>
        <v/>
      </c>
      <c r="T33" s="1261">
        <f>IF('躯体天井高(住戸別)'!S33="","",'躯体天井高(住戸別)'!S33)</f>
        <v>50</v>
      </c>
      <c r="U33" s="1263" t="str">
        <f>IF('躯体天井高(住戸別)'!T33="","",'躯体天井高(住戸別)'!T33)</f>
        <v/>
      </c>
      <c r="V33" s="1258"/>
      <c r="W33" s="1264" t="str">
        <f>IF('躯体天井高(住戸別)'!U33="","",'躯体天井高(住戸別)'!U33)</f>
        <v/>
      </c>
      <c r="X33" s="1265" t="str">
        <f>IF('躯体天井高(住戸別)'!V33="","",'躯体天井高(住戸別)'!V33)</f>
        <v>□</v>
      </c>
      <c r="Y33" s="1265" t="str">
        <f>IF('躯体天井高(住戸別)'!W33="","",'躯体天井高(住戸別)'!W33)</f>
        <v>□</v>
      </c>
      <c r="Z33" s="1267" t="s">
        <v>27</v>
      </c>
      <c r="AB33" s="1133" t="str">
        <f>IF('躯体天井高(住戸別)'!Y33="","",'躯体天井高(住戸別)'!Y33)</f>
        <v/>
      </c>
      <c r="AC33" s="1134" t="str">
        <f>IF('躯体天井高(住戸別)'!Z33="","",'躯体天井高(住戸別)'!Z33)</f>
        <v/>
      </c>
      <c r="AD33" s="1135" t="str">
        <f>IF('躯体天井高(住戸別)'!AA33="","",'躯体天井高(住戸別)'!AA33)</f>
        <v/>
      </c>
      <c r="AE33" s="1136" t="str">
        <f>IF('躯体天井高(住戸別)'!AB33="","",'躯体天井高(住戸別)'!AB33)</f>
        <v/>
      </c>
      <c r="AF33" s="1137" t="str">
        <f>IF('躯体天井高(住戸別)'!AC33="","",'躯体天井高(住戸別)'!AC33)</f>
        <v/>
      </c>
      <c r="AG33" s="1138" t="str">
        <f>IF('躯体天井高(住戸別)'!AD33="","",'躯体天井高(住戸別)'!AD33)</f>
        <v/>
      </c>
      <c r="AH33" s="1136" t="str">
        <f>IF('躯体天井高(住戸別)'!AE33="","",'躯体天井高(住戸別)'!AE33)</f>
        <v/>
      </c>
      <c r="AI33" s="1137">
        <f>IF('躯体天井高(住戸別)'!AF33="","",'躯体天井高(住戸別)'!AF33)</f>
        <v>50</v>
      </c>
      <c r="AJ33" s="1139" t="str">
        <f>IF('躯体天井高(住戸別)'!AG33="","",'躯体天井高(住戸別)'!AG33)</f>
        <v/>
      </c>
      <c r="AK33" s="990"/>
      <c r="AL33" s="1140" t="str">
        <f>IF('躯体天井高(住戸別)'!AH33="","",'躯体天井高(住戸別)'!AH33)</f>
        <v/>
      </c>
      <c r="AM33" s="1141" t="str">
        <f>IF('躯体天井高(住戸別)'!AI33="","",'躯体天井高(住戸別)'!AI33)</f>
        <v/>
      </c>
      <c r="AN33" s="1142" t="str">
        <f>IF('躯体天井高(住戸別)'!AJ33="","",'躯体天井高(住戸別)'!AJ33)</f>
        <v/>
      </c>
      <c r="AO33" s="1143" t="str">
        <f>IF('躯体天井高(住戸別)'!AK33="","",'躯体天井高(住戸別)'!AK33)</f>
        <v/>
      </c>
      <c r="AP33" s="1141" t="str">
        <f>IF('躯体天井高(住戸別)'!AL33="","",'躯体天井高(住戸別)'!AL33)</f>
        <v/>
      </c>
      <c r="AQ33" s="1142">
        <f>IF('躯体天井高(住戸別)'!AM33="","",'躯体天井高(住戸別)'!AM33)</f>
        <v>50</v>
      </c>
      <c r="AR33" s="1144" t="str">
        <f>IF('躯体天井高(住戸別)'!AN33="","",'躯体天井高(住戸別)'!AN33)</f>
        <v/>
      </c>
      <c r="AS33" s="990"/>
      <c r="AT33" s="1145" t="str">
        <f>IF('躯体天井高(住戸別)'!AO33="","",'躯体天井高(住戸別)'!AO33)</f>
        <v/>
      </c>
    </row>
    <row r="34" spans="1:46" ht="24.75" customHeight="1">
      <c r="A34" s="391" t="s">
        <v>253</v>
      </c>
      <c r="B34" s="1249">
        <f>IF('躯体天井高(住戸別)'!B34="","",'躯体天井高(住戸別)'!B34)</f>
        <v>29</v>
      </c>
      <c r="C34" s="1249" t="str">
        <f>IF('躯体天井高(住戸別)'!C34="","",'躯体天井高(住戸別)'!C34)</f>
        <v/>
      </c>
      <c r="D34" s="1250" t="str">
        <f>IF('躯体天井高(住戸別)'!D34="","",'躯体天井高(住戸別)'!D34)</f>
        <v/>
      </c>
      <c r="E34" s="1251" t="str">
        <f>IF('躯体天井高(住戸別)'!E34="","",'躯体天井高(住戸別)'!E34)</f>
        <v/>
      </c>
      <c r="F34" s="1252" t="str">
        <f>IF('躯体天井高(住戸別)'!F34="","",'躯体天井高(住戸別)'!F34)</f>
        <v/>
      </c>
      <c r="G34" s="1253" t="str">
        <f>IF('躯体天井高(住戸別)'!G34="","",'躯体天井高(住戸別)'!G34)</f>
        <v/>
      </c>
      <c r="H34" s="1254" t="str">
        <f>IF('躯体天井高(住戸別)'!H34="","",'躯体天井高(住戸別)'!H34)</f>
        <v/>
      </c>
      <c r="I34" s="1255" t="str">
        <f>IF('躯体天井高(住戸別)'!I34="","",'躯体天井高(住戸別)'!I34)</f>
        <v/>
      </c>
      <c r="J34" s="1256" t="str">
        <f>IF('躯体天井高(住戸別)'!J34="","",'躯体天井高(住戸別)'!J34)</f>
        <v/>
      </c>
      <c r="K34" s="1254" t="str">
        <f>IF('躯体天井高(住戸別)'!K34="","",'躯体天井高(住戸別)'!K34)</f>
        <v/>
      </c>
      <c r="L34" s="1255">
        <f>IF('躯体天井高(住戸別)'!L34="","",'躯体天井高(住戸別)'!L34)</f>
        <v>50</v>
      </c>
      <c r="M34" s="1257" t="str">
        <f>IF('躯体天井高(住戸別)'!M34="","",'躯体天井高(住戸別)'!M34)</f>
        <v/>
      </c>
      <c r="N34" s="1258"/>
      <c r="O34" s="1259" t="str">
        <f>IF('躯体天井高(住戸別)'!N34="","",'躯体天井高(住戸別)'!N34)</f>
        <v/>
      </c>
      <c r="P34" s="1260" t="str">
        <f>IF('躯体天井高(住戸別)'!O34="","",'躯体天井高(住戸別)'!O34)</f>
        <v/>
      </c>
      <c r="Q34" s="1261" t="str">
        <f>IF('躯体天井高(住戸別)'!P34="","",'躯体天井高(住戸別)'!P34)</f>
        <v/>
      </c>
      <c r="R34" s="1262" t="str">
        <f>IF('躯体天井高(住戸別)'!Q34="","",'躯体天井高(住戸別)'!Q34)</f>
        <v/>
      </c>
      <c r="S34" s="1260" t="str">
        <f>IF('躯体天井高(住戸別)'!R34="","",'躯体天井高(住戸別)'!R34)</f>
        <v/>
      </c>
      <c r="T34" s="1261">
        <f>IF('躯体天井高(住戸別)'!S34="","",'躯体天井高(住戸別)'!S34)</f>
        <v>50</v>
      </c>
      <c r="U34" s="1263" t="str">
        <f>IF('躯体天井高(住戸別)'!T34="","",'躯体天井高(住戸別)'!T34)</f>
        <v/>
      </c>
      <c r="V34" s="1258"/>
      <c r="W34" s="1264" t="str">
        <f>IF('躯体天井高(住戸別)'!U34="","",'躯体天井高(住戸別)'!U34)</f>
        <v/>
      </c>
      <c r="X34" s="1265" t="str">
        <f>IF('躯体天井高(住戸別)'!V34="","",'躯体天井高(住戸別)'!V34)</f>
        <v>□</v>
      </c>
      <c r="Y34" s="1265" t="str">
        <f>IF('躯体天井高(住戸別)'!W34="","",'躯体天井高(住戸別)'!W34)</f>
        <v>□</v>
      </c>
      <c r="Z34" s="1267" t="s">
        <v>27</v>
      </c>
      <c r="AB34" s="1133" t="str">
        <f>IF('躯体天井高(住戸別)'!Y34="","",'躯体天井高(住戸別)'!Y34)</f>
        <v/>
      </c>
      <c r="AC34" s="1134" t="str">
        <f>IF('躯体天井高(住戸別)'!Z34="","",'躯体天井高(住戸別)'!Z34)</f>
        <v/>
      </c>
      <c r="AD34" s="1135" t="str">
        <f>IF('躯体天井高(住戸別)'!AA34="","",'躯体天井高(住戸別)'!AA34)</f>
        <v/>
      </c>
      <c r="AE34" s="1136" t="str">
        <f>IF('躯体天井高(住戸別)'!AB34="","",'躯体天井高(住戸別)'!AB34)</f>
        <v/>
      </c>
      <c r="AF34" s="1137" t="str">
        <f>IF('躯体天井高(住戸別)'!AC34="","",'躯体天井高(住戸別)'!AC34)</f>
        <v/>
      </c>
      <c r="AG34" s="1138" t="str">
        <f>IF('躯体天井高(住戸別)'!AD34="","",'躯体天井高(住戸別)'!AD34)</f>
        <v/>
      </c>
      <c r="AH34" s="1136" t="str">
        <f>IF('躯体天井高(住戸別)'!AE34="","",'躯体天井高(住戸別)'!AE34)</f>
        <v/>
      </c>
      <c r="AI34" s="1137">
        <f>IF('躯体天井高(住戸別)'!AF34="","",'躯体天井高(住戸別)'!AF34)</f>
        <v>50</v>
      </c>
      <c r="AJ34" s="1139" t="str">
        <f>IF('躯体天井高(住戸別)'!AG34="","",'躯体天井高(住戸別)'!AG34)</f>
        <v/>
      </c>
      <c r="AK34" s="990"/>
      <c r="AL34" s="1140" t="str">
        <f>IF('躯体天井高(住戸別)'!AH34="","",'躯体天井高(住戸別)'!AH34)</f>
        <v/>
      </c>
      <c r="AM34" s="1141" t="str">
        <f>IF('躯体天井高(住戸別)'!AI34="","",'躯体天井高(住戸別)'!AI34)</f>
        <v/>
      </c>
      <c r="AN34" s="1142" t="str">
        <f>IF('躯体天井高(住戸別)'!AJ34="","",'躯体天井高(住戸別)'!AJ34)</f>
        <v/>
      </c>
      <c r="AO34" s="1143" t="str">
        <f>IF('躯体天井高(住戸別)'!AK34="","",'躯体天井高(住戸別)'!AK34)</f>
        <v/>
      </c>
      <c r="AP34" s="1141" t="str">
        <f>IF('躯体天井高(住戸別)'!AL34="","",'躯体天井高(住戸別)'!AL34)</f>
        <v/>
      </c>
      <c r="AQ34" s="1142">
        <f>IF('躯体天井高(住戸別)'!AM34="","",'躯体天井高(住戸別)'!AM34)</f>
        <v>50</v>
      </c>
      <c r="AR34" s="1144" t="str">
        <f>IF('躯体天井高(住戸別)'!AN34="","",'躯体天井高(住戸別)'!AN34)</f>
        <v/>
      </c>
      <c r="AS34" s="990"/>
      <c r="AT34" s="1145" t="str">
        <f>IF('躯体天井高(住戸別)'!AO34="","",'躯体天井高(住戸別)'!AO34)</f>
        <v/>
      </c>
    </row>
    <row r="35" spans="1:46" ht="24.75" customHeight="1">
      <c r="A35" s="391" t="s">
        <v>253</v>
      </c>
      <c r="B35" s="1249">
        <f>IF('躯体天井高(住戸別)'!B35="","",'躯体天井高(住戸別)'!B35)</f>
        <v>30</v>
      </c>
      <c r="C35" s="1249" t="str">
        <f>IF('躯体天井高(住戸別)'!C35="","",'躯体天井高(住戸別)'!C35)</f>
        <v/>
      </c>
      <c r="D35" s="1250" t="str">
        <f>IF('躯体天井高(住戸別)'!D35="","",'躯体天井高(住戸別)'!D35)</f>
        <v/>
      </c>
      <c r="E35" s="1251" t="str">
        <f>IF('躯体天井高(住戸別)'!E35="","",'躯体天井高(住戸別)'!E35)</f>
        <v/>
      </c>
      <c r="F35" s="1252" t="str">
        <f>IF('躯体天井高(住戸別)'!F35="","",'躯体天井高(住戸別)'!F35)</f>
        <v/>
      </c>
      <c r="G35" s="1253" t="str">
        <f>IF('躯体天井高(住戸別)'!G35="","",'躯体天井高(住戸別)'!G35)</f>
        <v/>
      </c>
      <c r="H35" s="1254" t="str">
        <f>IF('躯体天井高(住戸別)'!H35="","",'躯体天井高(住戸別)'!H35)</f>
        <v/>
      </c>
      <c r="I35" s="1255" t="str">
        <f>IF('躯体天井高(住戸別)'!I35="","",'躯体天井高(住戸別)'!I35)</f>
        <v/>
      </c>
      <c r="J35" s="1256" t="str">
        <f>IF('躯体天井高(住戸別)'!J35="","",'躯体天井高(住戸別)'!J35)</f>
        <v/>
      </c>
      <c r="K35" s="1254" t="str">
        <f>IF('躯体天井高(住戸別)'!K35="","",'躯体天井高(住戸別)'!K35)</f>
        <v/>
      </c>
      <c r="L35" s="1255">
        <f>IF('躯体天井高(住戸別)'!L35="","",'躯体天井高(住戸別)'!L35)</f>
        <v>50</v>
      </c>
      <c r="M35" s="1257" t="str">
        <f>IF('躯体天井高(住戸別)'!M35="","",'躯体天井高(住戸別)'!M35)</f>
        <v/>
      </c>
      <c r="N35" s="1268"/>
      <c r="O35" s="1259" t="str">
        <f>IF('躯体天井高(住戸別)'!N35="","",'躯体天井高(住戸別)'!N35)</f>
        <v/>
      </c>
      <c r="P35" s="1260" t="str">
        <f>IF('躯体天井高(住戸別)'!O35="","",'躯体天井高(住戸別)'!O35)</f>
        <v/>
      </c>
      <c r="Q35" s="1261" t="str">
        <f>IF('躯体天井高(住戸別)'!P35="","",'躯体天井高(住戸別)'!P35)</f>
        <v/>
      </c>
      <c r="R35" s="1262" t="str">
        <f>IF('躯体天井高(住戸別)'!Q35="","",'躯体天井高(住戸別)'!Q35)</f>
        <v/>
      </c>
      <c r="S35" s="1260" t="str">
        <f>IF('躯体天井高(住戸別)'!R35="","",'躯体天井高(住戸別)'!R35)</f>
        <v/>
      </c>
      <c r="T35" s="1261">
        <f>IF('躯体天井高(住戸別)'!S35="","",'躯体天井高(住戸別)'!S35)</f>
        <v>50</v>
      </c>
      <c r="U35" s="1263" t="str">
        <f>IF('躯体天井高(住戸別)'!T35="","",'躯体天井高(住戸別)'!T35)</f>
        <v/>
      </c>
      <c r="V35" s="1258"/>
      <c r="W35" s="1264" t="str">
        <f>IF('躯体天井高(住戸別)'!U35="","",'躯体天井高(住戸別)'!U35)</f>
        <v/>
      </c>
      <c r="X35" s="1265" t="str">
        <f>IF('躯体天井高(住戸別)'!V35="","",'躯体天井高(住戸別)'!V35)</f>
        <v>□</v>
      </c>
      <c r="Y35" s="1265" t="str">
        <f>IF('躯体天井高(住戸別)'!W35="","",'躯体天井高(住戸別)'!W35)</f>
        <v>□</v>
      </c>
      <c r="Z35" s="1267" t="s">
        <v>27</v>
      </c>
      <c r="AB35" s="1133" t="str">
        <f>IF('躯体天井高(住戸別)'!Y35="","",'躯体天井高(住戸別)'!Y35)</f>
        <v/>
      </c>
      <c r="AC35" s="1134" t="str">
        <f>IF('躯体天井高(住戸別)'!Z35="","",'躯体天井高(住戸別)'!Z35)</f>
        <v/>
      </c>
      <c r="AD35" s="1135" t="str">
        <f>IF('躯体天井高(住戸別)'!AA35="","",'躯体天井高(住戸別)'!AA35)</f>
        <v/>
      </c>
      <c r="AE35" s="1136" t="str">
        <f>IF('躯体天井高(住戸別)'!AB35="","",'躯体天井高(住戸別)'!AB35)</f>
        <v/>
      </c>
      <c r="AF35" s="1137" t="str">
        <f>IF('躯体天井高(住戸別)'!AC35="","",'躯体天井高(住戸別)'!AC35)</f>
        <v/>
      </c>
      <c r="AG35" s="1138" t="str">
        <f>IF('躯体天井高(住戸別)'!AD35="","",'躯体天井高(住戸別)'!AD35)</f>
        <v/>
      </c>
      <c r="AH35" s="1136" t="str">
        <f>IF('躯体天井高(住戸別)'!AE35="","",'躯体天井高(住戸別)'!AE35)</f>
        <v/>
      </c>
      <c r="AI35" s="1137">
        <f>IF('躯体天井高(住戸別)'!AF35="","",'躯体天井高(住戸別)'!AF35)</f>
        <v>50</v>
      </c>
      <c r="AJ35" s="1139" t="str">
        <f>IF('躯体天井高(住戸別)'!AG35="","",'躯体天井高(住戸別)'!AG35)</f>
        <v/>
      </c>
      <c r="AK35" s="991"/>
      <c r="AL35" s="1140" t="str">
        <f>IF('躯体天井高(住戸別)'!AH35="","",'躯体天井高(住戸別)'!AH35)</f>
        <v/>
      </c>
      <c r="AM35" s="1141" t="str">
        <f>IF('躯体天井高(住戸別)'!AI35="","",'躯体天井高(住戸別)'!AI35)</f>
        <v/>
      </c>
      <c r="AN35" s="1142" t="str">
        <f>IF('躯体天井高(住戸別)'!AJ35="","",'躯体天井高(住戸別)'!AJ35)</f>
        <v/>
      </c>
      <c r="AO35" s="1143" t="str">
        <f>IF('躯体天井高(住戸別)'!AK35="","",'躯体天井高(住戸別)'!AK35)</f>
        <v/>
      </c>
      <c r="AP35" s="1141" t="str">
        <f>IF('躯体天井高(住戸別)'!AL35="","",'躯体天井高(住戸別)'!AL35)</f>
        <v/>
      </c>
      <c r="AQ35" s="1142">
        <f>IF('躯体天井高(住戸別)'!AM35="","",'躯体天井高(住戸別)'!AM35)</f>
        <v>50</v>
      </c>
      <c r="AR35" s="1144" t="str">
        <f>IF('躯体天井高(住戸別)'!AN35="","",'躯体天井高(住戸別)'!AN35)</f>
        <v/>
      </c>
      <c r="AS35" s="990"/>
      <c r="AT35" s="1145" t="str">
        <f>IF('躯体天井高(住戸別)'!AO35="","",'躯体天井高(住戸別)'!AO35)</f>
        <v/>
      </c>
    </row>
    <row r="36" spans="1:46" ht="24.75" customHeight="1">
      <c r="B36" s="1249">
        <f>IF('躯体天井高(住戸別)'!B36="","",'躯体天井高(住戸別)'!B36)</f>
        <v>31</v>
      </c>
      <c r="C36" s="1249" t="str">
        <f>IF('躯体天井高(住戸別)'!C36="","",'躯体天井高(住戸別)'!C36)</f>
        <v/>
      </c>
      <c r="D36" s="1250" t="str">
        <f>IF('躯体天井高(住戸別)'!D36="","",'躯体天井高(住戸別)'!D36)</f>
        <v/>
      </c>
      <c r="E36" s="1251" t="str">
        <f>IF('躯体天井高(住戸別)'!E36="","",'躯体天井高(住戸別)'!E36)</f>
        <v/>
      </c>
      <c r="F36" s="1252" t="str">
        <f>IF('躯体天井高(住戸別)'!F36="","",'躯体天井高(住戸別)'!F36)</f>
        <v/>
      </c>
      <c r="G36" s="1253" t="str">
        <f>IF('躯体天井高(住戸別)'!G36="","",'躯体天井高(住戸別)'!G36)</f>
        <v/>
      </c>
      <c r="H36" s="1254" t="str">
        <f>IF('躯体天井高(住戸別)'!H36="","",'躯体天井高(住戸別)'!H36)</f>
        <v/>
      </c>
      <c r="I36" s="1255" t="str">
        <f>IF('躯体天井高(住戸別)'!I36="","",'躯体天井高(住戸別)'!I36)</f>
        <v/>
      </c>
      <c r="J36" s="1256" t="str">
        <f>IF('躯体天井高(住戸別)'!J36="","",'躯体天井高(住戸別)'!J36)</f>
        <v/>
      </c>
      <c r="K36" s="1254" t="str">
        <f>IF('躯体天井高(住戸別)'!K36="","",'躯体天井高(住戸別)'!K36)</f>
        <v/>
      </c>
      <c r="L36" s="1255">
        <f>IF('躯体天井高(住戸別)'!L36="","",'躯体天井高(住戸別)'!L36)</f>
        <v>50</v>
      </c>
      <c r="M36" s="1257" t="str">
        <f>IF('躯体天井高(住戸別)'!M36="","",'躯体天井高(住戸別)'!M36)</f>
        <v/>
      </c>
      <c r="N36" s="1258"/>
      <c r="O36" s="1259" t="str">
        <f>IF('躯体天井高(住戸別)'!N36="","",'躯体天井高(住戸別)'!N36)</f>
        <v/>
      </c>
      <c r="P36" s="1260" t="str">
        <f>IF('躯体天井高(住戸別)'!O36="","",'躯体天井高(住戸別)'!O36)</f>
        <v/>
      </c>
      <c r="Q36" s="1261" t="str">
        <f>IF('躯体天井高(住戸別)'!P36="","",'躯体天井高(住戸別)'!P36)</f>
        <v/>
      </c>
      <c r="R36" s="1262" t="str">
        <f>IF('躯体天井高(住戸別)'!Q36="","",'躯体天井高(住戸別)'!Q36)</f>
        <v/>
      </c>
      <c r="S36" s="1260" t="str">
        <f>IF('躯体天井高(住戸別)'!R36="","",'躯体天井高(住戸別)'!R36)</f>
        <v/>
      </c>
      <c r="T36" s="1261">
        <f>IF('躯体天井高(住戸別)'!S36="","",'躯体天井高(住戸別)'!S36)</f>
        <v>50</v>
      </c>
      <c r="U36" s="1263" t="str">
        <f>IF('躯体天井高(住戸別)'!T36="","",'躯体天井高(住戸別)'!T36)</f>
        <v/>
      </c>
      <c r="V36" s="1258"/>
      <c r="W36" s="1264" t="str">
        <f>IF('躯体天井高(住戸別)'!U36="","",'躯体天井高(住戸別)'!U36)</f>
        <v/>
      </c>
      <c r="X36" s="1265" t="str">
        <f>IF('躯体天井高(住戸別)'!V36="","",'躯体天井高(住戸別)'!V36)</f>
        <v>□</v>
      </c>
      <c r="Y36" s="1265" t="str">
        <f>IF('躯体天井高(住戸別)'!W36="","",'躯体天井高(住戸別)'!W36)</f>
        <v>□</v>
      </c>
      <c r="Z36" s="1266" t="s">
        <v>27</v>
      </c>
      <c r="AB36" s="1133" t="str">
        <f>IF('躯体天井高(住戸別)'!Y36="","",'躯体天井高(住戸別)'!Y36)</f>
        <v/>
      </c>
      <c r="AC36" s="1134" t="str">
        <f>IF('躯体天井高(住戸別)'!Z36="","",'躯体天井高(住戸別)'!Z36)</f>
        <v/>
      </c>
      <c r="AD36" s="1135" t="str">
        <f>IF('躯体天井高(住戸別)'!AA36="","",'躯体天井高(住戸別)'!AA36)</f>
        <v/>
      </c>
      <c r="AE36" s="1136" t="str">
        <f>IF('躯体天井高(住戸別)'!AB36="","",'躯体天井高(住戸別)'!AB36)</f>
        <v/>
      </c>
      <c r="AF36" s="1137" t="str">
        <f>IF('躯体天井高(住戸別)'!AC36="","",'躯体天井高(住戸別)'!AC36)</f>
        <v/>
      </c>
      <c r="AG36" s="1138" t="str">
        <f>IF('躯体天井高(住戸別)'!AD36="","",'躯体天井高(住戸別)'!AD36)</f>
        <v/>
      </c>
      <c r="AH36" s="1136" t="str">
        <f>IF('躯体天井高(住戸別)'!AE36="","",'躯体天井高(住戸別)'!AE36)</f>
        <v/>
      </c>
      <c r="AI36" s="1137">
        <f>IF('躯体天井高(住戸別)'!AF36="","",'躯体天井高(住戸別)'!AF36)</f>
        <v>50</v>
      </c>
      <c r="AJ36" s="1139" t="str">
        <f>IF('躯体天井高(住戸別)'!AG36="","",'躯体天井高(住戸別)'!AG36)</f>
        <v/>
      </c>
      <c r="AK36" s="990"/>
      <c r="AL36" s="1140" t="str">
        <f>IF('躯体天井高(住戸別)'!AH36="","",'躯体天井高(住戸別)'!AH36)</f>
        <v/>
      </c>
      <c r="AM36" s="1141" t="str">
        <f>IF('躯体天井高(住戸別)'!AI36="","",'躯体天井高(住戸別)'!AI36)</f>
        <v/>
      </c>
      <c r="AN36" s="1142" t="str">
        <f>IF('躯体天井高(住戸別)'!AJ36="","",'躯体天井高(住戸別)'!AJ36)</f>
        <v/>
      </c>
      <c r="AO36" s="1143" t="str">
        <f>IF('躯体天井高(住戸別)'!AK36="","",'躯体天井高(住戸別)'!AK36)</f>
        <v/>
      </c>
      <c r="AP36" s="1141" t="str">
        <f>IF('躯体天井高(住戸別)'!AL36="","",'躯体天井高(住戸別)'!AL36)</f>
        <v/>
      </c>
      <c r="AQ36" s="1142">
        <f>IF('躯体天井高(住戸別)'!AM36="","",'躯体天井高(住戸別)'!AM36)</f>
        <v>50</v>
      </c>
      <c r="AR36" s="1144" t="str">
        <f>IF('躯体天井高(住戸別)'!AN36="","",'躯体天井高(住戸別)'!AN36)</f>
        <v/>
      </c>
      <c r="AS36" s="990"/>
      <c r="AT36" s="1145" t="str">
        <f>IF('躯体天井高(住戸別)'!AO36="","",'躯体天井高(住戸別)'!AO36)</f>
        <v/>
      </c>
    </row>
    <row r="37" spans="1:46" ht="24.75" customHeight="1">
      <c r="A37" s="391" t="s">
        <v>253</v>
      </c>
      <c r="B37" s="1249">
        <f>IF('躯体天井高(住戸別)'!B37="","",'躯体天井高(住戸別)'!B37)</f>
        <v>32</v>
      </c>
      <c r="C37" s="1249" t="str">
        <f>IF('躯体天井高(住戸別)'!C37="","",'躯体天井高(住戸別)'!C37)</f>
        <v/>
      </c>
      <c r="D37" s="1250" t="str">
        <f>IF('躯体天井高(住戸別)'!D37="","",'躯体天井高(住戸別)'!D37)</f>
        <v/>
      </c>
      <c r="E37" s="1251" t="str">
        <f>IF('躯体天井高(住戸別)'!E37="","",'躯体天井高(住戸別)'!E37)</f>
        <v/>
      </c>
      <c r="F37" s="1252" t="str">
        <f>IF('躯体天井高(住戸別)'!F37="","",'躯体天井高(住戸別)'!F37)</f>
        <v/>
      </c>
      <c r="G37" s="1253" t="str">
        <f>IF('躯体天井高(住戸別)'!G37="","",'躯体天井高(住戸別)'!G37)</f>
        <v/>
      </c>
      <c r="H37" s="1254" t="str">
        <f>IF('躯体天井高(住戸別)'!H37="","",'躯体天井高(住戸別)'!H37)</f>
        <v/>
      </c>
      <c r="I37" s="1255" t="str">
        <f>IF('躯体天井高(住戸別)'!I37="","",'躯体天井高(住戸別)'!I37)</f>
        <v/>
      </c>
      <c r="J37" s="1256" t="str">
        <f>IF('躯体天井高(住戸別)'!J37="","",'躯体天井高(住戸別)'!J37)</f>
        <v/>
      </c>
      <c r="K37" s="1254" t="str">
        <f>IF('躯体天井高(住戸別)'!K37="","",'躯体天井高(住戸別)'!K37)</f>
        <v/>
      </c>
      <c r="L37" s="1255">
        <f>IF('躯体天井高(住戸別)'!L37="","",'躯体天井高(住戸別)'!L37)</f>
        <v>50</v>
      </c>
      <c r="M37" s="1257" t="str">
        <f>IF('躯体天井高(住戸別)'!M37="","",'躯体天井高(住戸別)'!M37)</f>
        <v/>
      </c>
      <c r="N37" s="1258"/>
      <c r="O37" s="1259" t="str">
        <f>IF('躯体天井高(住戸別)'!N37="","",'躯体天井高(住戸別)'!N37)</f>
        <v/>
      </c>
      <c r="P37" s="1260" t="str">
        <f>IF('躯体天井高(住戸別)'!O37="","",'躯体天井高(住戸別)'!O37)</f>
        <v/>
      </c>
      <c r="Q37" s="1261" t="str">
        <f>IF('躯体天井高(住戸別)'!P37="","",'躯体天井高(住戸別)'!P37)</f>
        <v/>
      </c>
      <c r="R37" s="1262" t="str">
        <f>IF('躯体天井高(住戸別)'!Q37="","",'躯体天井高(住戸別)'!Q37)</f>
        <v/>
      </c>
      <c r="S37" s="1260" t="str">
        <f>IF('躯体天井高(住戸別)'!R37="","",'躯体天井高(住戸別)'!R37)</f>
        <v/>
      </c>
      <c r="T37" s="1261">
        <f>IF('躯体天井高(住戸別)'!S37="","",'躯体天井高(住戸別)'!S37)</f>
        <v>50</v>
      </c>
      <c r="U37" s="1263" t="str">
        <f>IF('躯体天井高(住戸別)'!T37="","",'躯体天井高(住戸別)'!T37)</f>
        <v/>
      </c>
      <c r="V37" s="1258"/>
      <c r="W37" s="1264" t="str">
        <f>IF('躯体天井高(住戸別)'!U37="","",'躯体天井高(住戸別)'!U37)</f>
        <v/>
      </c>
      <c r="X37" s="1265" t="str">
        <f>IF('躯体天井高(住戸別)'!V37="","",'躯体天井高(住戸別)'!V37)</f>
        <v>□</v>
      </c>
      <c r="Y37" s="1265" t="str">
        <f>IF('躯体天井高(住戸別)'!W37="","",'躯体天井高(住戸別)'!W37)</f>
        <v>□</v>
      </c>
      <c r="Z37" s="1267" t="s">
        <v>27</v>
      </c>
      <c r="AB37" s="1133" t="str">
        <f>IF('躯体天井高(住戸別)'!Y37="","",'躯体天井高(住戸別)'!Y37)</f>
        <v/>
      </c>
      <c r="AC37" s="1134" t="str">
        <f>IF('躯体天井高(住戸別)'!Z37="","",'躯体天井高(住戸別)'!Z37)</f>
        <v/>
      </c>
      <c r="AD37" s="1135" t="str">
        <f>IF('躯体天井高(住戸別)'!AA37="","",'躯体天井高(住戸別)'!AA37)</f>
        <v/>
      </c>
      <c r="AE37" s="1136" t="str">
        <f>IF('躯体天井高(住戸別)'!AB37="","",'躯体天井高(住戸別)'!AB37)</f>
        <v/>
      </c>
      <c r="AF37" s="1137" t="str">
        <f>IF('躯体天井高(住戸別)'!AC37="","",'躯体天井高(住戸別)'!AC37)</f>
        <v/>
      </c>
      <c r="AG37" s="1138" t="str">
        <f>IF('躯体天井高(住戸別)'!AD37="","",'躯体天井高(住戸別)'!AD37)</f>
        <v/>
      </c>
      <c r="AH37" s="1136" t="str">
        <f>IF('躯体天井高(住戸別)'!AE37="","",'躯体天井高(住戸別)'!AE37)</f>
        <v/>
      </c>
      <c r="AI37" s="1137">
        <f>IF('躯体天井高(住戸別)'!AF37="","",'躯体天井高(住戸別)'!AF37)</f>
        <v>50</v>
      </c>
      <c r="AJ37" s="1139" t="str">
        <f>IF('躯体天井高(住戸別)'!AG37="","",'躯体天井高(住戸別)'!AG37)</f>
        <v/>
      </c>
      <c r="AK37" s="990"/>
      <c r="AL37" s="1140" t="str">
        <f>IF('躯体天井高(住戸別)'!AH37="","",'躯体天井高(住戸別)'!AH37)</f>
        <v/>
      </c>
      <c r="AM37" s="1141" t="str">
        <f>IF('躯体天井高(住戸別)'!AI37="","",'躯体天井高(住戸別)'!AI37)</f>
        <v/>
      </c>
      <c r="AN37" s="1142" t="str">
        <f>IF('躯体天井高(住戸別)'!AJ37="","",'躯体天井高(住戸別)'!AJ37)</f>
        <v/>
      </c>
      <c r="AO37" s="1143" t="str">
        <f>IF('躯体天井高(住戸別)'!AK37="","",'躯体天井高(住戸別)'!AK37)</f>
        <v/>
      </c>
      <c r="AP37" s="1141" t="str">
        <f>IF('躯体天井高(住戸別)'!AL37="","",'躯体天井高(住戸別)'!AL37)</f>
        <v/>
      </c>
      <c r="AQ37" s="1142">
        <f>IF('躯体天井高(住戸別)'!AM37="","",'躯体天井高(住戸別)'!AM37)</f>
        <v>50</v>
      </c>
      <c r="AR37" s="1144" t="str">
        <f>IF('躯体天井高(住戸別)'!AN37="","",'躯体天井高(住戸別)'!AN37)</f>
        <v/>
      </c>
      <c r="AS37" s="990"/>
      <c r="AT37" s="1145" t="str">
        <f>IF('躯体天井高(住戸別)'!AO37="","",'躯体天井高(住戸別)'!AO37)</f>
        <v/>
      </c>
    </row>
    <row r="38" spans="1:46" ht="24.75" customHeight="1">
      <c r="A38" s="391" t="s">
        <v>253</v>
      </c>
      <c r="B38" s="1249">
        <f>IF('躯体天井高(住戸別)'!B38="","",'躯体天井高(住戸別)'!B38)</f>
        <v>33</v>
      </c>
      <c r="C38" s="1249" t="str">
        <f>IF('躯体天井高(住戸別)'!C38="","",'躯体天井高(住戸別)'!C38)</f>
        <v/>
      </c>
      <c r="D38" s="1250" t="str">
        <f>IF('躯体天井高(住戸別)'!D38="","",'躯体天井高(住戸別)'!D38)</f>
        <v/>
      </c>
      <c r="E38" s="1251" t="str">
        <f>IF('躯体天井高(住戸別)'!E38="","",'躯体天井高(住戸別)'!E38)</f>
        <v/>
      </c>
      <c r="F38" s="1252" t="str">
        <f>IF('躯体天井高(住戸別)'!F38="","",'躯体天井高(住戸別)'!F38)</f>
        <v/>
      </c>
      <c r="G38" s="1253" t="str">
        <f>IF('躯体天井高(住戸別)'!G38="","",'躯体天井高(住戸別)'!G38)</f>
        <v/>
      </c>
      <c r="H38" s="1254" t="str">
        <f>IF('躯体天井高(住戸別)'!H38="","",'躯体天井高(住戸別)'!H38)</f>
        <v/>
      </c>
      <c r="I38" s="1255" t="str">
        <f>IF('躯体天井高(住戸別)'!I38="","",'躯体天井高(住戸別)'!I38)</f>
        <v/>
      </c>
      <c r="J38" s="1256" t="str">
        <f>IF('躯体天井高(住戸別)'!J38="","",'躯体天井高(住戸別)'!J38)</f>
        <v/>
      </c>
      <c r="K38" s="1254" t="str">
        <f>IF('躯体天井高(住戸別)'!K38="","",'躯体天井高(住戸別)'!K38)</f>
        <v/>
      </c>
      <c r="L38" s="1255">
        <f>IF('躯体天井高(住戸別)'!L38="","",'躯体天井高(住戸別)'!L38)</f>
        <v>50</v>
      </c>
      <c r="M38" s="1257" t="str">
        <f>IF('躯体天井高(住戸別)'!M38="","",'躯体天井高(住戸別)'!M38)</f>
        <v/>
      </c>
      <c r="N38" s="1258"/>
      <c r="O38" s="1259" t="str">
        <f>IF('躯体天井高(住戸別)'!N38="","",'躯体天井高(住戸別)'!N38)</f>
        <v/>
      </c>
      <c r="P38" s="1260" t="str">
        <f>IF('躯体天井高(住戸別)'!O38="","",'躯体天井高(住戸別)'!O38)</f>
        <v/>
      </c>
      <c r="Q38" s="1261" t="str">
        <f>IF('躯体天井高(住戸別)'!P38="","",'躯体天井高(住戸別)'!P38)</f>
        <v/>
      </c>
      <c r="R38" s="1262" t="str">
        <f>IF('躯体天井高(住戸別)'!Q38="","",'躯体天井高(住戸別)'!Q38)</f>
        <v/>
      </c>
      <c r="S38" s="1260" t="str">
        <f>IF('躯体天井高(住戸別)'!R38="","",'躯体天井高(住戸別)'!R38)</f>
        <v/>
      </c>
      <c r="T38" s="1261">
        <f>IF('躯体天井高(住戸別)'!S38="","",'躯体天井高(住戸別)'!S38)</f>
        <v>50</v>
      </c>
      <c r="U38" s="1263" t="str">
        <f>IF('躯体天井高(住戸別)'!T38="","",'躯体天井高(住戸別)'!T38)</f>
        <v/>
      </c>
      <c r="V38" s="1258"/>
      <c r="W38" s="1264" t="str">
        <f>IF('躯体天井高(住戸別)'!U38="","",'躯体天井高(住戸別)'!U38)</f>
        <v/>
      </c>
      <c r="X38" s="1265" t="str">
        <f>IF('躯体天井高(住戸別)'!V38="","",'躯体天井高(住戸別)'!V38)</f>
        <v>□</v>
      </c>
      <c r="Y38" s="1265" t="str">
        <f>IF('躯体天井高(住戸別)'!W38="","",'躯体天井高(住戸別)'!W38)</f>
        <v>□</v>
      </c>
      <c r="Z38" s="1267" t="s">
        <v>27</v>
      </c>
      <c r="AB38" s="1133" t="str">
        <f>IF('躯体天井高(住戸別)'!Y38="","",'躯体天井高(住戸別)'!Y38)</f>
        <v/>
      </c>
      <c r="AC38" s="1134" t="str">
        <f>IF('躯体天井高(住戸別)'!Z38="","",'躯体天井高(住戸別)'!Z38)</f>
        <v/>
      </c>
      <c r="AD38" s="1135" t="str">
        <f>IF('躯体天井高(住戸別)'!AA38="","",'躯体天井高(住戸別)'!AA38)</f>
        <v/>
      </c>
      <c r="AE38" s="1136" t="str">
        <f>IF('躯体天井高(住戸別)'!AB38="","",'躯体天井高(住戸別)'!AB38)</f>
        <v/>
      </c>
      <c r="AF38" s="1137" t="str">
        <f>IF('躯体天井高(住戸別)'!AC38="","",'躯体天井高(住戸別)'!AC38)</f>
        <v/>
      </c>
      <c r="AG38" s="1138" t="str">
        <f>IF('躯体天井高(住戸別)'!AD38="","",'躯体天井高(住戸別)'!AD38)</f>
        <v/>
      </c>
      <c r="AH38" s="1136" t="str">
        <f>IF('躯体天井高(住戸別)'!AE38="","",'躯体天井高(住戸別)'!AE38)</f>
        <v/>
      </c>
      <c r="AI38" s="1137">
        <f>IF('躯体天井高(住戸別)'!AF38="","",'躯体天井高(住戸別)'!AF38)</f>
        <v>50</v>
      </c>
      <c r="AJ38" s="1139" t="str">
        <f>IF('躯体天井高(住戸別)'!AG38="","",'躯体天井高(住戸別)'!AG38)</f>
        <v/>
      </c>
      <c r="AK38" s="990"/>
      <c r="AL38" s="1140" t="str">
        <f>IF('躯体天井高(住戸別)'!AH38="","",'躯体天井高(住戸別)'!AH38)</f>
        <v/>
      </c>
      <c r="AM38" s="1141" t="str">
        <f>IF('躯体天井高(住戸別)'!AI38="","",'躯体天井高(住戸別)'!AI38)</f>
        <v/>
      </c>
      <c r="AN38" s="1142" t="str">
        <f>IF('躯体天井高(住戸別)'!AJ38="","",'躯体天井高(住戸別)'!AJ38)</f>
        <v/>
      </c>
      <c r="AO38" s="1143" t="str">
        <f>IF('躯体天井高(住戸別)'!AK38="","",'躯体天井高(住戸別)'!AK38)</f>
        <v/>
      </c>
      <c r="AP38" s="1141" t="str">
        <f>IF('躯体天井高(住戸別)'!AL38="","",'躯体天井高(住戸別)'!AL38)</f>
        <v/>
      </c>
      <c r="AQ38" s="1142">
        <f>IF('躯体天井高(住戸別)'!AM38="","",'躯体天井高(住戸別)'!AM38)</f>
        <v>50</v>
      </c>
      <c r="AR38" s="1144" t="str">
        <f>IF('躯体天井高(住戸別)'!AN38="","",'躯体天井高(住戸別)'!AN38)</f>
        <v/>
      </c>
      <c r="AS38" s="990"/>
      <c r="AT38" s="1145" t="str">
        <f>IF('躯体天井高(住戸別)'!AO38="","",'躯体天井高(住戸別)'!AO38)</f>
        <v/>
      </c>
    </row>
    <row r="39" spans="1:46" ht="24.75" customHeight="1">
      <c r="A39" s="391" t="s">
        <v>253</v>
      </c>
      <c r="B39" s="1249">
        <f>IF('躯体天井高(住戸別)'!B39="","",'躯体天井高(住戸別)'!B39)</f>
        <v>34</v>
      </c>
      <c r="C39" s="1249" t="str">
        <f>IF('躯体天井高(住戸別)'!C39="","",'躯体天井高(住戸別)'!C39)</f>
        <v/>
      </c>
      <c r="D39" s="1250" t="str">
        <f>IF('躯体天井高(住戸別)'!D39="","",'躯体天井高(住戸別)'!D39)</f>
        <v/>
      </c>
      <c r="E39" s="1251" t="str">
        <f>IF('躯体天井高(住戸別)'!E39="","",'躯体天井高(住戸別)'!E39)</f>
        <v/>
      </c>
      <c r="F39" s="1252" t="str">
        <f>IF('躯体天井高(住戸別)'!F39="","",'躯体天井高(住戸別)'!F39)</f>
        <v/>
      </c>
      <c r="G39" s="1253" t="str">
        <f>IF('躯体天井高(住戸別)'!G39="","",'躯体天井高(住戸別)'!G39)</f>
        <v/>
      </c>
      <c r="H39" s="1254" t="str">
        <f>IF('躯体天井高(住戸別)'!H39="","",'躯体天井高(住戸別)'!H39)</f>
        <v/>
      </c>
      <c r="I39" s="1255" t="str">
        <f>IF('躯体天井高(住戸別)'!I39="","",'躯体天井高(住戸別)'!I39)</f>
        <v/>
      </c>
      <c r="J39" s="1256" t="str">
        <f>IF('躯体天井高(住戸別)'!J39="","",'躯体天井高(住戸別)'!J39)</f>
        <v/>
      </c>
      <c r="K39" s="1254" t="str">
        <f>IF('躯体天井高(住戸別)'!K39="","",'躯体天井高(住戸別)'!K39)</f>
        <v/>
      </c>
      <c r="L39" s="1255">
        <f>IF('躯体天井高(住戸別)'!L39="","",'躯体天井高(住戸別)'!L39)</f>
        <v>50</v>
      </c>
      <c r="M39" s="1257" t="str">
        <f>IF('躯体天井高(住戸別)'!M39="","",'躯体天井高(住戸別)'!M39)</f>
        <v/>
      </c>
      <c r="N39" s="1258"/>
      <c r="O39" s="1259" t="str">
        <f>IF('躯体天井高(住戸別)'!N39="","",'躯体天井高(住戸別)'!N39)</f>
        <v/>
      </c>
      <c r="P39" s="1260" t="str">
        <f>IF('躯体天井高(住戸別)'!O39="","",'躯体天井高(住戸別)'!O39)</f>
        <v/>
      </c>
      <c r="Q39" s="1261" t="str">
        <f>IF('躯体天井高(住戸別)'!P39="","",'躯体天井高(住戸別)'!P39)</f>
        <v/>
      </c>
      <c r="R39" s="1262" t="str">
        <f>IF('躯体天井高(住戸別)'!Q39="","",'躯体天井高(住戸別)'!Q39)</f>
        <v/>
      </c>
      <c r="S39" s="1260" t="str">
        <f>IF('躯体天井高(住戸別)'!R39="","",'躯体天井高(住戸別)'!R39)</f>
        <v/>
      </c>
      <c r="T39" s="1261">
        <f>IF('躯体天井高(住戸別)'!S39="","",'躯体天井高(住戸別)'!S39)</f>
        <v>50</v>
      </c>
      <c r="U39" s="1263" t="str">
        <f>IF('躯体天井高(住戸別)'!T39="","",'躯体天井高(住戸別)'!T39)</f>
        <v/>
      </c>
      <c r="V39" s="1258"/>
      <c r="W39" s="1264" t="str">
        <f>IF('躯体天井高(住戸別)'!U39="","",'躯体天井高(住戸別)'!U39)</f>
        <v/>
      </c>
      <c r="X39" s="1265" t="str">
        <f>IF('躯体天井高(住戸別)'!V39="","",'躯体天井高(住戸別)'!V39)</f>
        <v>□</v>
      </c>
      <c r="Y39" s="1265" t="str">
        <f>IF('躯体天井高(住戸別)'!W39="","",'躯体天井高(住戸別)'!W39)</f>
        <v>□</v>
      </c>
      <c r="Z39" s="1267" t="s">
        <v>27</v>
      </c>
      <c r="AB39" s="1133" t="str">
        <f>IF('躯体天井高(住戸別)'!Y39="","",'躯体天井高(住戸別)'!Y39)</f>
        <v/>
      </c>
      <c r="AC39" s="1134" t="str">
        <f>IF('躯体天井高(住戸別)'!Z39="","",'躯体天井高(住戸別)'!Z39)</f>
        <v/>
      </c>
      <c r="AD39" s="1135" t="str">
        <f>IF('躯体天井高(住戸別)'!AA39="","",'躯体天井高(住戸別)'!AA39)</f>
        <v/>
      </c>
      <c r="AE39" s="1136" t="str">
        <f>IF('躯体天井高(住戸別)'!AB39="","",'躯体天井高(住戸別)'!AB39)</f>
        <v/>
      </c>
      <c r="AF39" s="1137" t="str">
        <f>IF('躯体天井高(住戸別)'!AC39="","",'躯体天井高(住戸別)'!AC39)</f>
        <v/>
      </c>
      <c r="AG39" s="1138" t="str">
        <f>IF('躯体天井高(住戸別)'!AD39="","",'躯体天井高(住戸別)'!AD39)</f>
        <v/>
      </c>
      <c r="AH39" s="1136" t="str">
        <f>IF('躯体天井高(住戸別)'!AE39="","",'躯体天井高(住戸別)'!AE39)</f>
        <v/>
      </c>
      <c r="AI39" s="1137">
        <f>IF('躯体天井高(住戸別)'!AF39="","",'躯体天井高(住戸別)'!AF39)</f>
        <v>50</v>
      </c>
      <c r="AJ39" s="1139" t="str">
        <f>IF('躯体天井高(住戸別)'!AG39="","",'躯体天井高(住戸別)'!AG39)</f>
        <v/>
      </c>
      <c r="AK39" s="990"/>
      <c r="AL39" s="1140" t="str">
        <f>IF('躯体天井高(住戸別)'!AH39="","",'躯体天井高(住戸別)'!AH39)</f>
        <v/>
      </c>
      <c r="AM39" s="1141" t="str">
        <f>IF('躯体天井高(住戸別)'!AI39="","",'躯体天井高(住戸別)'!AI39)</f>
        <v/>
      </c>
      <c r="AN39" s="1142" t="str">
        <f>IF('躯体天井高(住戸別)'!AJ39="","",'躯体天井高(住戸別)'!AJ39)</f>
        <v/>
      </c>
      <c r="AO39" s="1143" t="str">
        <f>IF('躯体天井高(住戸別)'!AK39="","",'躯体天井高(住戸別)'!AK39)</f>
        <v/>
      </c>
      <c r="AP39" s="1141" t="str">
        <f>IF('躯体天井高(住戸別)'!AL39="","",'躯体天井高(住戸別)'!AL39)</f>
        <v/>
      </c>
      <c r="AQ39" s="1142">
        <f>IF('躯体天井高(住戸別)'!AM39="","",'躯体天井高(住戸別)'!AM39)</f>
        <v>50</v>
      </c>
      <c r="AR39" s="1144" t="str">
        <f>IF('躯体天井高(住戸別)'!AN39="","",'躯体天井高(住戸別)'!AN39)</f>
        <v/>
      </c>
      <c r="AS39" s="990"/>
      <c r="AT39" s="1145" t="str">
        <f>IF('躯体天井高(住戸別)'!AO39="","",'躯体天井高(住戸別)'!AO39)</f>
        <v/>
      </c>
    </row>
    <row r="40" spans="1:46" ht="24.75" customHeight="1">
      <c r="A40" s="391" t="s">
        <v>253</v>
      </c>
      <c r="B40" s="1249">
        <f>IF('躯体天井高(住戸別)'!B40="","",'躯体天井高(住戸別)'!B40)</f>
        <v>35</v>
      </c>
      <c r="C40" s="1249" t="str">
        <f>IF('躯体天井高(住戸別)'!C40="","",'躯体天井高(住戸別)'!C40)</f>
        <v/>
      </c>
      <c r="D40" s="1250" t="str">
        <f>IF('躯体天井高(住戸別)'!D40="","",'躯体天井高(住戸別)'!D40)</f>
        <v/>
      </c>
      <c r="E40" s="1251" t="str">
        <f>IF('躯体天井高(住戸別)'!E40="","",'躯体天井高(住戸別)'!E40)</f>
        <v/>
      </c>
      <c r="F40" s="1252" t="str">
        <f>IF('躯体天井高(住戸別)'!F40="","",'躯体天井高(住戸別)'!F40)</f>
        <v/>
      </c>
      <c r="G40" s="1253" t="str">
        <f>IF('躯体天井高(住戸別)'!G40="","",'躯体天井高(住戸別)'!G40)</f>
        <v/>
      </c>
      <c r="H40" s="1254" t="str">
        <f>IF('躯体天井高(住戸別)'!H40="","",'躯体天井高(住戸別)'!H40)</f>
        <v/>
      </c>
      <c r="I40" s="1255" t="str">
        <f>IF('躯体天井高(住戸別)'!I40="","",'躯体天井高(住戸別)'!I40)</f>
        <v/>
      </c>
      <c r="J40" s="1256" t="str">
        <f>IF('躯体天井高(住戸別)'!J40="","",'躯体天井高(住戸別)'!J40)</f>
        <v/>
      </c>
      <c r="K40" s="1254" t="str">
        <f>IF('躯体天井高(住戸別)'!K40="","",'躯体天井高(住戸別)'!K40)</f>
        <v/>
      </c>
      <c r="L40" s="1255">
        <f>IF('躯体天井高(住戸別)'!L40="","",'躯体天井高(住戸別)'!L40)</f>
        <v>50</v>
      </c>
      <c r="M40" s="1257" t="str">
        <f>IF('躯体天井高(住戸別)'!M40="","",'躯体天井高(住戸別)'!M40)</f>
        <v/>
      </c>
      <c r="N40" s="1258"/>
      <c r="O40" s="1259" t="str">
        <f>IF('躯体天井高(住戸別)'!N40="","",'躯体天井高(住戸別)'!N40)</f>
        <v/>
      </c>
      <c r="P40" s="1260" t="str">
        <f>IF('躯体天井高(住戸別)'!O40="","",'躯体天井高(住戸別)'!O40)</f>
        <v/>
      </c>
      <c r="Q40" s="1261" t="str">
        <f>IF('躯体天井高(住戸別)'!P40="","",'躯体天井高(住戸別)'!P40)</f>
        <v/>
      </c>
      <c r="R40" s="1262" t="str">
        <f>IF('躯体天井高(住戸別)'!Q40="","",'躯体天井高(住戸別)'!Q40)</f>
        <v/>
      </c>
      <c r="S40" s="1260" t="str">
        <f>IF('躯体天井高(住戸別)'!R40="","",'躯体天井高(住戸別)'!R40)</f>
        <v/>
      </c>
      <c r="T40" s="1261">
        <f>IF('躯体天井高(住戸別)'!S40="","",'躯体天井高(住戸別)'!S40)</f>
        <v>50</v>
      </c>
      <c r="U40" s="1263" t="str">
        <f>IF('躯体天井高(住戸別)'!T40="","",'躯体天井高(住戸別)'!T40)</f>
        <v/>
      </c>
      <c r="V40" s="1258"/>
      <c r="W40" s="1264" t="str">
        <f>IF('躯体天井高(住戸別)'!U40="","",'躯体天井高(住戸別)'!U40)</f>
        <v/>
      </c>
      <c r="X40" s="1265" t="str">
        <f>IF('躯体天井高(住戸別)'!V40="","",'躯体天井高(住戸別)'!V40)</f>
        <v>□</v>
      </c>
      <c r="Y40" s="1265" t="str">
        <f>IF('躯体天井高(住戸別)'!W40="","",'躯体天井高(住戸別)'!W40)</f>
        <v>□</v>
      </c>
      <c r="Z40" s="1267" t="s">
        <v>27</v>
      </c>
      <c r="AB40" s="1133" t="str">
        <f>IF('躯体天井高(住戸別)'!Y40="","",'躯体天井高(住戸別)'!Y40)</f>
        <v/>
      </c>
      <c r="AC40" s="1134" t="str">
        <f>IF('躯体天井高(住戸別)'!Z40="","",'躯体天井高(住戸別)'!Z40)</f>
        <v/>
      </c>
      <c r="AD40" s="1135" t="str">
        <f>IF('躯体天井高(住戸別)'!AA40="","",'躯体天井高(住戸別)'!AA40)</f>
        <v/>
      </c>
      <c r="AE40" s="1136" t="str">
        <f>IF('躯体天井高(住戸別)'!AB40="","",'躯体天井高(住戸別)'!AB40)</f>
        <v/>
      </c>
      <c r="AF40" s="1137" t="str">
        <f>IF('躯体天井高(住戸別)'!AC40="","",'躯体天井高(住戸別)'!AC40)</f>
        <v/>
      </c>
      <c r="AG40" s="1138" t="str">
        <f>IF('躯体天井高(住戸別)'!AD40="","",'躯体天井高(住戸別)'!AD40)</f>
        <v/>
      </c>
      <c r="AH40" s="1136" t="str">
        <f>IF('躯体天井高(住戸別)'!AE40="","",'躯体天井高(住戸別)'!AE40)</f>
        <v/>
      </c>
      <c r="AI40" s="1137">
        <f>IF('躯体天井高(住戸別)'!AF40="","",'躯体天井高(住戸別)'!AF40)</f>
        <v>50</v>
      </c>
      <c r="AJ40" s="1139" t="str">
        <f>IF('躯体天井高(住戸別)'!AG40="","",'躯体天井高(住戸別)'!AG40)</f>
        <v/>
      </c>
      <c r="AK40" s="990"/>
      <c r="AL40" s="1140" t="str">
        <f>IF('躯体天井高(住戸別)'!AH40="","",'躯体天井高(住戸別)'!AH40)</f>
        <v/>
      </c>
      <c r="AM40" s="1141" t="str">
        <f>IF('躯体天井高(住戸別)'!AI40="","",'躯体天井高(住戸別)'!AI40)</f>
        <v/>
      </c>
      <c r="AN40" s="1142" t="str">
        <f>IF('躯体天井高(住戸別)'!AJ40="","",'躯体天井高(住戸別)'!AJ40)</f>
        <v/>
      </c>
      <c r="AO40" s="1143" t="str">
        <f>IF('躯体天井高(住戸別)'!AK40="","",'躯体天井高(住戸別)'!AK40)</f>
        <v/>
      </c>
      <c r="AP40" s="1141" t="str">
        <f>IF('躯体天井高(住戸別)'!AL40="","",'躯体天井高(住戸別)'!AL40)</f>
        <v/>
      </c>
      <c r="AQ40" s="1142">
        <f>IF('躯体天井高(住戸別)'!AM40="","",'躯体天井高(住戸別)'!AM40)</f>
        <v>50</v>
      </c>
      <c r="AR40" s="1144" t="str">
        <f>IF('躯体天井高(住戸別)'!AN40="","",'躯体天井高(住戸別)'!AN40)</f>
        <v/>
      </c>
      <c r="AS40" s="990"/>
      <c r="AT40" s="1145" t="str">
        <f>IF('躯体天井高(住戸別)'!AO40="","",'躯体天井高(住戸別)'!AO40)</f>
        <v/>
      </c>
    </row>
    <row r="41" spans="1:46" ht="24.75" customHeight="1">
      <c r="A41" s="391" t="s">
        <v>253</v>
      </c>
      <c r="B41" s="1249">
        <f>IF('躯体天井高(住戸別)'!B41="","",'躯体天井高(住戸別)'!B41)</f>
        <v>36</v>
      </c>
      <c r="C41" s="1249" t="str">
        <f>IF('躯体天井高(住戸別)'!C41="","",'躯体天井高(住戸別)'!C41)</f>
        <v/>
      </c>
      <c r="D41" s="1250" t="str">
        <f>IF('躯体天井高(住戸別)'!D41="","",'躯体天井高(住戸別)'!D41)</f>
        <v/>
      </c>
      <c r="E41" s="1251" t="str">
        <f>IF('躯体天井高(住戸別)'!E41="","",'躯体天井高(住戸別)'!E41)</f>
        <v/>
      </c>
      <c r="F41" s="1252" t="str">
        <f>IF('躯体天井高(住戸別)'!F41="","",'躯体天井高(住戸別)'!F41)</f>
        <v/>
      </c>
      <c r="G41" s="1253" t="str">
        <f>IF('躯体天井高(住戸別)'!G41="","",'躯体天井高(住戸別)'!G41)</f>
        <v/>
      </c>
      <c r="H41" s="1254" t="str">
        <f>IF('躯体天井高(住戸別)'!H41="","",'躯体天井高(住戸別)'!H41)</f>
        <v/>
      </c>
      <c r="I41" s="1255" t="str">
        <f>IF('躯体天井高(住戸別)'!I41="","",'躯体天井高(住戸別)'!I41)</f>
        <v/>
      </c>
      <c r="J41" s="1256" t="str">
        <f>IF('躯体天井高(住戸別)'!J41="","",'躯体天井高(住戸別)'!J41)</f>
        <v/>
      </c>
      <c r="K41" s="1254" t="str">
        <f>IF('躯体天井高(住戸別)'!K41="","",'躯体天井高(住戸別)'!K41)</f>
        <v/>
      </c>
      <c r="L41" s="1255">
        <f>IF('躯体天井高(住戸別)'!L41="","",'躯体天井高(住戸別)'!L41)</f>
        <v>50</v>
      </c>
      <c r="M41" s="1257" t="str">
        <f>IF('躯体天井高(住戸別)'!M41="","",'躯体天井高(住戸別)'!M41)</f>
        <v/>
      </c>
      <c r="N41" s="1258"/>
      <c r="O41" s="1259" t="str">
        <f>IF('躯体天井高(住戸別)'!N41="","",'躯体天井高(住戸別)'!N41)</f>
        <v/>
      </c>
      <c r="P41" s="1260" t="str">
        <f>IF('躯体天井高(住戸別)'!O41="","",'躯体天井高(住戸別)'!O41)</f>
        <v/>
      </c>
      <c r="Q41" s="1261" t="str">
        <f>IF('躯体天井高(住戸別)'!P41="","",'躯体天井高(住戸別)'!P41)</f>
        <v/>
      </c>
      <c r="R41" s="1262" t="str">
        <f>IF('躯体天井高(住戸別)'!Q41="","",'躯体天井高(住戸別)'!Q41)</f>
        <v/>
      </c>
      <c r="S41" s="1260" t="str">
        <f>IF('躯体天井高(住戸別)'!R41="","",'躯体天井高(住戸別)'!R41)</f>
        <v/>
      </c>
      <c r="T41" s="1261">
        <f>IF('躯体天井高(住戸別)'!S41="","",'躯体天井高(住戸別)'!S41)</f>
        <v>50</v>
      </c>
      <c r="U41" s="1263" t="str">
        <f>IF('躯体天井高(住戸別)'!T41="","",'躯体天井高(住戸別)'!T41)</f>
        <v/>
      </c>
      <c r="V41" s="1258"/>
      <c r="W41" s="1264" t="str">
        <f>IF('躯体天井高(住戸別)'!U41="","",'躯体天井高(住戸別)'!U41)</f>
        <v/>
      </c>
      <c r="X41" s="1265" t="str">
        <f>IF('躯体天井高(住戸別)'!V41="","",'躯体天井高(住戸別)'!V41)</f>
        <v>□</v>
      </c>
      <c r="Y41" s="1265" t="str">
        <f>IF('躯体天井高(住戸別)'!W41="","",'躯体天井高(住戸別)'!W41)</f>
        <v>□</v>
      </c>
      <c r="Z41" s="1267" t="s">
        <v>27</v>
      </c>
      <c r="AB41" s="1133" t="str">
        <f>IF('躯体天井高(住戸別)'!Y41="","",'躯体天井高(住戸別)'!Y41)</f>
        <v/>
      </c>
      <c r="AC41" s="1134" t="str">
        <f>IF('躯体天井高(住戸別)'!Z41="","",'躯体天井高(住戸別)'!Z41)</f>
        <v/>
      </c>
      <c r="AD41" s="1135" t="str">
        <f>IF('躯体天井高(住戸別)'!AA41="","",'躯体天井高(住戸別)'!AA41)</f>
        <v/>
      </c>
      <c r="AE41" s="1136" t="str">
        <f>IF('躯体天井高(住戸別)'!AB41="","",'躯体天井高(住戸別)'!AB41)</f>
        <v/>
      </c>
      <c r="AF41" s="1137" t="str">
        <f>IF('躯体天井高(住戸別)'!AC41="","",'躯体天井高(住戸別)'!AC41)</f>
        <v/>
      </c>
      <c r="AG41" s="1138" t="str">
        <f>IF('躯体天井高(住戸別)'!AD41="","",'躯体天井高(住戸別)'!AD41)</f>
        <v/>
      </c>
      <c r="AH41" s="1136" t="str">
        <f>IF('躯体天井高(住戸別)'!AE41="","",'躯体天井高(住戸別)'!AE41)</f>
        <v/>
      </c>
      <c r="AI41" s="1137">
        <f>IF('躯体天井高(住戸別)'!AF41="","",'躯体天井高(住戸別)'!AF41)</f>
        <v>50</v>
      </c>
      <c r="AJ41" s="1139" t="str">
        <f>IF('躯体天井高(住戸別)'!AG41="","",'躯体天井高(住戸別)'!AG41)</f>
        <v/>
      </c>
      <c r="AK41" s="990"/>
      <c r="AL41" s="1140" t="str">
        <f>IF('躯体天井高(住戸別)'!AH41="","",'躯体天井高(住戸別)'!AH41)</f>
        <v/>
      </c>
      <c r="AM41" s="1141" t="str">
        <f>IF('躯体天井高(住戸別)'!AI41="","",'躯体天井高(住戸別)'!AI41)</f>
        <v/>
      </c>
      <c r="AN41" s="1142" t="str">
        <f>IF('躯体天井高(住戸別)'!AJ41="","",'躯体天井高(住戸別)'!AJ41)</f>
        <v/>
      </c>
      <c r="AO41" s="1143" t="str">
        <f>IF('躯体天井高(住戸別)'!AK41="","",'躯体天井高(住戸別)'!AK41)</f>
        <v/>
      </c>
      <c r="AP41" s="1141" t="str">
        <f>IF('躯体天井高(住戸別)'!AL41="","",'躯体天井高(住戸別)'!AL41)</f>
        <v/>
      </c>
      <c r="AQ41" s="1142">
        <f>IF('躯体天井高(住戸別)'!AM41="","",'躯体天井高(住戸別)'!AM41)</f>
        <v>50</v>
      </c>
      <c r="AR41" s="1144" t="str">
        <f>IF('躯体天井高(住戸別)'!AN41="","",'躯体天井高(住戸別)'!AN41)</f>
        <v/>
      </c>
      <c r="AS41" s="990"/>
      <c r="AT41" s="1145" t="str">
        <f>IF('躯体天井高(住戸別)'!AO41="","",'躯体天井高(住戸別)'!AO41)</f>
        <v/>
      </c>
    </row>
    <row r="42" spans="1:46" ht="24.75" customHeight="1">
      <c r="A42" s="391" t="s">
        <v>253</v>
      </c>
      <c r="B42" s="1249">
        <f>IF('躯体天井高(住戸別)'!B42="","",'躯体天井高(住戸別)'!B42)</f>
        <v>37</v>
      </c>
      <c r="C42" s="1249" t="str">
        <f>IF('躯体天井高(住戸別)'!C42="","",'躯体天井高(住戸別)'!C42)</f>
        <v/>
      </c>
      <c r="D42" s="1250" t="str">
        <f>IF('躯体天井高(住戸別)'!D42="","",'躯体天井高(住戸別)'!D42)</f>
        <v/>
      </c>
      <c r="E42" s="1251" t="str">
        <f>IF('躯体天井高(住戸別)'!E42="","",'躯体天井高(住戸別)'!E42)</f>
        <v/>
      </c>
      <c r="F42" s="1252" t="str">
        <f>IF('躯体天井高(住戸別)'!F42="","",'躯体天井高(住戸別)'!F42)</f>
        <v/>
      </c>
      <c r="G42" s="1253" t="str">
        <f>IF('躯体天井高(住戸別)'!G42="","",'躯体天井高(住戸別)'!G42)</f>
        <v/>
      </c>
      <c r="H42" s="1254" t="str">
        <f>IF('躯体天井高(住戸別)'!H42="","",'躯体天井高(住戸別)'!H42)</f>
        <v/>
      </c>
      <c r="I42" s="1255" t="str">
        <f>IF('躯体天井高(住戸別)'!I42="","",'躯体天井高(住戸別)'!I42)</f>
        <v/>
      </c>
      <c r="J42" s="1256" t="str">
        <f>IF('躯体天井高(住戸別)'!J42="","",'躯体天井高(住戸別)'!J42)</f>
        <v/>
      </c>
      <c r="K42" s="1254" t="str">
        <f>IF('躯体天井高(住戸別)'!K42="","",'躯体天井高(住戸別)'!K42)</f>
        <v/>
      </c>
      <c r="L42" s="1255">
        <f>IF('躯体天井高(住戸別)'!L42="","",'躯体天井高(住戸別)'!L42)</f>
        <v>50</v>
      </c>
      <c r="M42" s="1257" t="str">
        <f>IF('躯体天井高(住戸別)'!M42="","",'躯体天井高(住戸別)'!M42)</f>
        <v/>
      </c>
      <c r="N42" s="1258"/>
      <c r="O42" s="1259" t="str">
        <f>IF('躯体天井高(住戸別)'!N42="","",'躯体天井高(住戸別)'!N42)</f>
        <v/>
      </c>
      <c r="P42" s="1260" t="str">
        <f>IF('躯体天井高(住戸別)'!O42="","",'躯体天井高(住戸別)'!O42)</f>
        <v/>
      </c>
      <c r="Q42" s="1261" t="str">
        <f>IF('躯体天井高(住戸別)'!P42="","",'躯体天井高(住戸別)'!P42)</f>
        <v/>
      </c>
      <c r="R42" s="1262" t="str">
        <f>IF('躯体天井高(住戸別)'!Q42="","",'躯体天井高(住戸別)'!Q42)</f>
        <v/>
      </c>
      <c r="S42" s="1260" t="str">
        <f>IF('躯体天井高(住戸別)'!R42="","",'躯体天井高(住戸別)'!R42)</f>
        <v/>
      </c>
      <c r="T42" s="1261">
        <f>IF('躯体天井高(住戸別)'!S42="","",'躯体天井高(住戸別)'!S42)</f>
        <v>50</v>
      </c>
      <c r="U42" s="1263" t="str">
        <f>IF('躯体天井高(住戸別)'!T42="","",'躯体天井高(住戸別)'!T42)</f>
        <v/>
      </c>
      <c r="V42" s="1258"/>
      <c r="W42" s="1264" t="str">
        <f>IF('躯体天井高(住戸別)'!U42="","",'躯体天井高(住戸別)'!U42)</f>
        <v/>
      </c>
      <c r="X42" s="1265" t="str">
        <f>IF('躯体天井高(住戸別)'!V42="","",'躯体天井高(住戸別)'!V42)</f>
        <v>□</v>
      </c>
      <c r="Y42" s="1265" t="str">
        <f>IF('躯体天井高(住戸別)'!W42="","",'躯体天井高(住戸別)'!W42)</f>
        <v>□</v>
      </c>
      <c r="Z42" s="1267" t="s">
        <v>27</v>
      </c>
      <c r="AB42" s="1133" t="str">
        <f>IF('躯体天井高(住戸別)'!Y42="","",'躯体天井高(住戸別)'!Y42)</f>
        <v/>
      </c>
      <c r="AC42" s="1134" t="str">
        <f>IF('躯体天井高(住戸別)'!Z42="","",'躯体天井高(住戸別)'!Z42)</f>
        <v/>
      </c>
      <c r="AD42" s="1135" t="str">
        <f>IF('躯体天井高(住戸別)'!AA42="","",'躯体天井高(住戸別)'!AA42)</f>
        <v/>
      </c>
      <c r="AE42" s="1136" t="str">
        <f>IF('躯体天井高(住戸別)'!AB42="","",'躯体天井高(住戸別)'!AB42)</f>
        <v/>
      </c>
      <c r="AF42" s="1137" t="str">
        <f>IF('躯体天井高(住戸別)'!AC42="","",'躯体天井高(住戸別)'!AC42)</f>
        <v/>
      </c>
      <c r="AG42" s="1138" t="str">
        <f>IF('躯体天井高(住戸別)'!AD42="","",'躯体天井高(住戸別)'!AD42)</f>
        <v/>
      </c>
      <c r="AH42" s="1136" t="str">
        <f>IF('躯体天井高(住戸別)'!AE42="","",'躯体天井高(住戸別)'!AE42)</f>
        <v/>
      </c>
      <c r="AI42" s="1137">
        <f>IF('躯体天井高(住戸別)'!AF42="","",'躯体天井高(住戸別)'!AF42)</f>
        <v>50</v>
      </c>
      <c r="AJ42" s="1139" t="str">
        <f>IF('躯体天井高(住戸別)'!AG42="","",'躯体天井高(住戸別)'!AG42)</f>
        <v/>
      </c>
      <c r="AK42" s="990"/>
      <c r="AL42" s="1140" t="str">
        <f>IF('躯体天井高(住戸別)'!AH42="","",'躯体天井高(住戸別)'!AH42)</f>
        <v/>
      </c>
      <c r="AM42" s="1141" t="str">
        <f>IF('躯体天井高(住戸別)'!AI42="","",'躯体天井高(住戸別)'!AI42)</f>
        <v/>
      </c>
      <c r="AN42" s="1142" t="str">
        <f>IF('躯体天井高(住戸別)'!AJ42="","",'躯体天井高(住戸別)'!AJ42)</f>
        <v/>
      </c>
      <c r="AO42" s="1143" t="str">
        <f>IF('躯体天井高(住戸別)'!AK42="","",'躯体天井高(住戸別)'!AK42)</f>
        <v/>
      </c>
      <c r="AP42" s="1141" t="str">
        <f>IF('躯体天井高(住戸別)'!AL42="","",'躯体天井高(住戸別)'!AL42)</f>
        <v/>
      </c>
      <c r="AQ42" s="1142">
        <f>IF('躯体天井高(住戸別)'!AM42="","",'躯体天井高(住戸別)'!AM42)</f>
        <v>50</v>
      </c>
      <c r="AR42" s="1144" t="str">
        <f>IF('躯体天井高(住戸別)'!AN42="","",'躯体天井高(住戸別)'!AN42)</f>
        <v/>
      </c>
      <c r="AS42" s="990"/>
      <c r="AT42" s="1145" t="str">
        <f>IF('躯体天井高(住戸別)'!AO42="","",'躯体天井高(住戸別)'!AO42)</f>
        <v/>
      </c>
    </row>
    <row r="43" spans="1:46" ht="24.75" customHeight="1">
      <c r="A43" s="391" t="s">
        <v>253</v>
      </c>
      <c r="B43" s="1249">
        <f>IF('躯体天井高(住戸別)'!B43="","",'躯体天井高(住戸別)'!B43)</f>
        <v>38</v>
      </c>
      <c r="C43" s="1249" t="str">
        <f>IF('躯体天井高(住戸別)'!C43="","",'躯体天井高(住戸別)'!C43)</f>
        <v/>
      </c>
      <c r="D43" s="1250" t="str">
        <f>IF('躯体天井高(住戸別)'!D43="","",'躯体天井高(住戸別)'!D43)</f>
        <v/>
      </c>
      <c r="E43" s="1251" t="str">
        <f>IF('躯体天井高(住戸別)'!E43="","",'躯体天井高(住戸別)'!E43)</f>
        <v/>
      </c>
      <c r="F43" s="1252" t="str">
        <f>IF('躯体天井高(住戸別)'!F43="","",'躯体天井高(住戸別)'!F43)</f>
        <v/>
      </c>
      <c r="G43" s="1253" t="str">
        <f>IF('躯体天井高(住戸別)'!G43="","",'躯体天井高(住戸別)'!G43)</f>
        <v/>
      </c>
      <c r="H43" s="1254" t="str">
        <f>IF('躯体天井高(住戸別)'!H43="","",'躯体天井高(住戸別)'!H43)</f>
        <v/>
      </c>
      <c r="I43" s="1255" t="str">
        <f>IF('躯体天井高(住戸別)'!I43="","",'躯体天井高(住戸別)'!I43)</f>
        <v/>
      </c>
      <c r="J43" s="1256" t="str">
        <f>IF('躯体天井高(住戸別)'!J43="","",'躯体天井高(住戸別)'!J43)</f>
        <v/>
      </c>
      <c r="K43" s="1254" t="str">
        <f>IF('躯体天井高(住戸別)'!K43="","",'躯体天井高(住戸別)'!K43)</f>
        <v/>
      </c>
      <c r="L43" s="1255">
        <f>IF('躯体天井高(住戸別)'!L43="","",'躯体天井高(住戸別)'!L43)</f>
        <v>50</v>
      </c>
      <c r="M43" s="1257" t="str">
        <f>IF('躯体天井高(住戸別)'!M43="","",'躯体天井高(住戸別)'!M43)</f>
        <v/>
      </c>
      <c r="N43" s="1258"/>
      <c r="O43" s="1259" t="str">
        <f>IF('躯体天井高(住戸別)'!N43="","",'躯体天井高(住戸別)'!N43)</f>
        <v/>
      </c>
      <c r="P43" s="1260" t="str">
        <f>IF('躯体天井高(住戸別)'!O43="","",'躯体天井高(住戸別)'!O43)</f>
        <v/>
      </c>
      <c r="Q43" s="1261" t="str">
        <f>IF('躯体天井高(住戸別)'!P43="","",'躯体天井高(住戸別)'!P43)</f>
        <v/>
      </c>
      <c r="R43" s="1262" t="str">
        <f>IF('躯体天井高(住戸別)'!Q43="","",'躯体天井高(住戸別)'!Q43)</f>
        <v/>
      </c>
      <c r="S43" s="1260" t="str">
        <f>IF('躯体天井高(住戸別)'!R43="","",'躯体天井高(住戸別)'!R43)</f>
        <v/>
      </c>
      <c r="T43" s="1261">
        <f>IF('躯体天井高(住戸別)'!S43="","",'躯体天井高(住戸別)'!S43)</f>
        <v>50</v>
      </c>
      <c r="U43" s="1263" t="str">
        <f>IF('躯体天井高(住戸別)'!T43="","",'躯体天井高(住戸別)'!T43)</f>
        <v/>
      </c>
      <c r="V43" s="1258"/>
      <c r="W43" s="1264" t="str">
        <f>IF('躯体天井高(住戸別)'!U43="","",'躯体天井高(住戸別)'!U43)</f>
        <v/>
      </c>
      <c r="X43" s="1265" t="str">
        <f>IF('躯体天井高(住戸別)'!V43="","",'躯体天井高(住戸別)'!V43)</f>
        <v>□</v>
      </c>
      <c r="Y43" s="1265" t="str">
        <f>IF('躯体天井高(住戸別)'!W43="","",'躯体天井高(住戸別)'!W43)</f>
        <v>□</v>
      </c>
      <c r="Z43" s="1267" t="s">
        <v>27</v>
      </c>
      <c r="AB43" s="1133" t="str">
        <f>IF('躯体天井高(住戸別)'!Y43="","",'躯体天井高(住戸別)'!Y43)</f>
        <v/>
      </c>
      <c r="AC43" s="1134" t="str">
        <f>IF('躯体天井高(住戸別)'!Z43="","",'躯体天井高(住戸別)'!Z43)</f>
        <v/>
      </c>
      <c r="AD43" s="1135" t="str">
        <f>IF('躯体天井高(住戸別)'!AA43="","",'躯体天井高(住戸別)'!AA43)</f>
        <v/>
      </c>
      <c r="AE43" s="1136" t="str">
        <f>IF('躯体天井高(住戸別)'!AB43="","",'躯体天井高(住戸別)'!AB43)</f>
        <v/>
      </c>
      <c r="AF43" s="1137" t="str">
        <f>IF('躯体天井高(住戸別)'!AC43="","",'躯体天井高(住戸別)'!AC43)</f>
        <v/>
      </c>
      <c r="AG43" s="1138" t="str">
        <f>IF('躯体天井高(住戸別)'!AD43="","",'躯体天井高(住戸別)'!AD43)</f>
        <v/>
      </c>
      <c r="AH43" s="1136" t="str">
        <f>IF('躯体天井高(住戸別)'!AE43="","",'躯体天井高(住戸別)'!AE43)</f>
        <v/>
      </c>
      <c r="AI43" s="1137">
        <f>IF('躯体天井高(住戸別)'!AF43="","",'躯体天井高(住戸別)'!AF43)</f>
        <v>50</v>
      </c>
      <c r="AJ43" s="1139" t="str">
        <f>IF('躯体天井高(住戸別)'!AG43="","",'躯体天井高(住戸別)'!AG43)</f>
        <v/>
      </c>
      <c r="AK43" s="990"/>
      <c r="AL43" s="1140" t="str">
        <f>IF('躯体天井高(住戸別)'!AH43="","",'躯体天井高(住戸別)'!AH43)</f>
        <v/>
      </c>
      <c r="AM43" s="1141" t="str">
        <f>IF('躯体天井高(住戸別)'!AI43="","",'躯体天井高(住戸別)'!AI43)</f>
        <v/>
      </c>
      <c r="AN43" s="1142" t="str">
        <f>IF('躯体天井高(住戸別)'!AJ43="","",'躯体天井高(住戸別)'!AJ43)</f>
        <v/>
      </c>
      <c r="AO43" s="1143" t="str">
        <f>IF('躯体天井高(住戸別)'!AK43="","",'躯体天井高(住戸別)'!AK43)</f>
        <v/>
      </c>
      <c r="AP43" s="1141" t="str">
        <f>IF('躯体天井高(住戸別)'!AL43="","",'躯体天井高(住戸別)'!AL43)</f>
        <v/>
      </c>
      <c r="AQ43" s="1142">
        <f>IF('躯体天井高(住戸別)'!AM43="","",'躯体天井高(住戸別)'!AM43)</f>
        <v>50</v>
      </c>
      <c r="AR43" s="1144" t="str">
        <f>IF('躯体天井高(住戸別)'!AN43="","",'躯体天井高(住戸別)'!AN43)</f>
        <v/>
      </c>
      <c r="AS43" s="990"/>
      <c r="AT43" s="1145" t="str">
        <f>IF('躯体天井高(住戸別)'!AO43="","",'躯体天井高(住戸別)'!AO43)</f>
        <v/>
      </c>
    </row>
    <row r="44" spans="1:46" ht="24.75" customHeight="1">
      <c r="A44" s="391" t="s">
        <v>253</v>
      </c>
      <c r="B44" s="1249">
        <f>IF('躯体天井高(住戸別)'!B44="","",'躯体天井高(住戸別)'!B44)</f>
        <v>39</v>
      </c>
      <c r="C44" s="1249" t="str">
        <f>IF('躯体天井高(住戸別)'!C44="","",'躯体天井高(住戸別)'!C44)</f>
        <v/>
      </c>
      <c r="D44" s="1250" t="str">
        <f>IF('躯体天井高(住戸別)'!D44="","",'躯体天井高(住戸別)'!D44)</f>
        <v/>
      </c>
      <c r="E44" s="1251" t="str">
        <f>IF('躯体天井高(住戸別)'!E44="","",'躯体天井高(住戸別)'!E44)</f>
        <v/>
      </c>
      <c r="F44" s="1252" t="str">
        <f>IF('躯体天井高(住戸別)'!F44="","",'躯体天井高(住戸別)'!F44)</f>
        <v/>
      </c>
      <c r="G44" s="1253" t="str">
        <f>IF('躯体天井高(住戸別)'!G44="","",'躯体天井高(住戸別)'!G44)</f>
        <v/>
      </c>
      <c r="H44" s="1254" t="str">
        <f>IF('躯体天井高(住戸別)'!H44="","",'躯体天井高(住戸別)'!H44)</f>
        <v/>
      </c>
      <c r="I44" s="1255" t="str">
        <f>IF('躯体天井高(住戸別)'!I44="","",'躯体天井高(住戸別)'!I44)</f>
        <v/>
      </c>
      <c r="J44" s="1256" t="str">
        <f>IF('躯体天井高(住戸別)'!J44="","",'躯体天井高(住戸別)'!J44)</f>
        <v/>
      </c>
      <c r="K44" s="1254" t="str">
        <f>IF('躯体天井高(住戸別)'!K44="","",'躯体天井高(住戸別)'!K44)</f>
        <v/>
      </c>
      <c r="L44" s="1255">
        <f>IF('躯体天井高(住戸別)'!L44="","",'躯体天井高(住戸別)'!L44)</f>
        <v>50</v>
      </c>
      <c r="M44" s="1257" t="str">
        <f>IF('躯体天井高(住戸別)'!M44="","",'躯体天井高(住戸別)'!M44)</f>
        <v/>
      </c>
      <c r="N44" s="1258"/>
      <c r="O44" s="1259" t="str">
        <f>IF('躯体天井高(住戸別)'!N44="","",'躯体天井高(住戸別)'!N44)</f>
        <v/>
      </c>
      <c r="P44" s="1260" t="str">
        <f>IF('躯体天井高(住戸別)'!O44="","",'躯体天井高(住戸別)'!O44)</f>
        <v/>
      </c>
      <c r="Q44" s="1261" t="str">
        <f>IF('躯体天井高(住戸別)'!P44="","",'躯体天井高(住戸別)'!P44)</f>
        <v/>
      </c>
      <c r="R44" s="1262" t="str">
        <f>IF('躯体天井高(住戸別)'!Q44="","",'躯体天井高(住戸別)'!Q44)</f>
        <v/>
      </c>
      <c r="S44" s="1260" t="str">
        <f>IF('躯体天井高(住戸別)'!R44="","",'躯体天井高(住戸別)'!R44)</f>
        <v/>
      </c>
      <c r="T44" s="1261">
        <f>IF('躯体天井高(住戸別)'!S44="","",'躯体天井高(住戸別)'!S44)</f>
        <v>50</v>
      </c>
      <c r="U44" s="1263" t="str">
        <f>IF('躯体天井高(住戸別)'!T44="","",'躯体天井高(住戸別)'!T44)</f>
        <v/>
      </c>
      <c r="V44" s="1258"/>
      <c r="W44" s="1264" t="str">
        <f>IF('躯体天井高(住戸別)'!U44="","",'躯体天井高(住戸別)'!U44)</f>
        <v/>
      </c>
      <c r="X44" s="1265" t="str">
        <f>IF('躯体天井高(住戸別)'!V44="","",'躯体天井高(住戸別)'!V44)</f>
        <v>□</v>
      </c>
      <c r="Y44" s="1265" t="str">
        <f>IF('躯体天井高(住戸別)'!W44="","",'躯体天井高(住戸別)'!W44)</f>
        <v>□</v>
      </c>
      <c r="Z44" s="1267" t="s">
        <v>27</v>
      </c>
      <c r="AB44" s="1133" t="str">
        <f>IF('躯体天井高(住戸別)'!Y44="","",'躯体天井高(住戸別)'!Y44)</f>
        <v/>
      </c>
      <c r="AC44" s="1134" t="str">
        <f>IF('躯体天井高(住戸別)'!Z44="","",'躯体天井高(住戸別)'!Z44)</f>
        <v/>
      </c>
      <c r="AD44" s="1135" t="str">
        <f>IF('躯体天井高(住戸別)'!AA44="","",'躯体天井高(住戸別)'!AA44)</f>
        <v/>
      </c>
      <c r="AE44" s="1136" t="str">
        <f>IF('躯体天井高(住戸別)'!AB44="","",'躯体天井高(住戸別)'!AB44)</f>
        <v/>
      </c>
      <c r="AF44" s="1137" t="str">
        <f>IF('躯体天井高(住戸別)'!AC44="","",'躯体天井高(住戸別)'!AC44)</f>
        <v/>
      </c>
      <c r="AG44" s="1138" t="str">
        <f>IF('躯体天井高(住戸別)'!AD44="","",'躯体天井高(住戸別)'!AD44)</f>
        <v/>
      </c>
      <c r="AH44" s="1136" t="str">
        <f>IF('躯体天井高(住戸別)'!AE44="","",'躯体天井高(住戸別)'!AE44)</f>
        <v/>
      </c>
      <c r="AI44" s="1137">
        <f>IF('躯体天井高(住戸別)'!AF44="","",'躯体天井高(住戸別)'!AF44)</f>
        <v>50</v>
      </c>
      <c r="AJ44" s="1139" t="str">
        <f>IF('躯体天井高(住戸別)'!AG44="","",'躯体天井高(住戸別)'!AG44)</f>
        <v/>
      </c>
      <c r="AK44" s="990"/>
      <c r="AL44" s="1140" t="str">
        <f>IF('躯体天井高(住戸別)'!AH44="","",'躯体天井高(住戸別)'!AH44)</f>
        <v/>
      </c>
      <c r="AM44" s="1141" t="str">
        <f>IF('躯体天井高(住戸別)'!AI44="","",'躯体天井高(住戸別)'!AI44)</f>
        <v/>
      </c>
      <c r="AN44" s="1142" t="str">
        <f>IF('躯体天井高(住戸別)'!AJ44="","",'躯体天井高(住戸別)'!AJ44)</f>
        <v/>
      </c>
      <c r="AO44" s="1143" t="str">
        <f>IF('躯体天井高(住戸別)'!AK44="","",'躯体天井高(住戸別)'!AK44)</f>
        <v/>
      </c>
      <c r="AP44" s="1141" t="str">
        <f>IF('躯体天井高(住戸別)'!AL44="","",'躯体天井高(住戸別)'!AL44)</f>
        <v/>
      </c>
      <c r="AQ44" s="1142">
        <f>IF('躯体天井高(住戸別)'!AM44="","",'躯体天井高(住戸別)'!AM44)</f>
        <v>50</v>
      </c>
      <c r="AR44" s="1144" t="str">
        <f>IF('躯体天井高(住戸別)'!AN44="","",'躯体天井高(住戸別)'!AN44)</f>
        <v/>
      </c>
      <c r="AS44" s="990"/>
      <c r="AT44" s="1145" t="str">
        <f>IF('躯体天井高(住戸別)'!AO44="","",'躯体天井高(住戸別)'!AO44)</f>
        <v/>
      </c>
    </row>
    <row r="45" spans="1:46" ht="24.75" customHeight="1">
      <c r="A45" s="391" t="s">
        <v>253</v>
      </c>
      <c r="B45" s="1249">
        <f>IF('躯体天井高(住戸別)'!B45="","",'躯体天井高(住戸別)'!B45)</f>
        <v>40</v>
      </c>
      <c r="C45" s="1249" t="str">
        <f>IF('躯体天井高(住戸別)'!C45="","",'躯体天井高(住戸別)'!C45)</f>
        <v/>
      </c>
      <c r="D45" s="1250" t="str">
        <f>IF('躯体天井高(住戸別)'!D45="","",'躯体天井高(住戸別)'!D45)</f>
        <v/>
      </c>
      <c r="E45" s="1251" t="str">
        <f>IF('躯体天井高(住戸別)'!E45="","",'躯体天井高(住戸別)'!E45)</f>
        <v/>
      </c>
      <c r="F45" s="1252" t="str">
        <f>IF('躯体天井高(住戸別)'!F45="","",'躯体天井高(住戸別)'!F45)</f>
        <v/>
      </c>
      <c r="G45" s="1253" t="str">
        <f>IF('躯体天井高(住戸別)'!G45="","",'躯体天井高(住戸別)'!G45)</f>
        <v/>
      </c>
      <c r="H45" s="1254" t="str">
        <f>IF('躯体天井高(住戸別)'!H45="","",'躯体天井高(住戸別)'!H45)</f>
        <v/>
      </c>
      <c r="I45" s="1255" t="str">
        <f>IF('躯体天井高(住戸別)'!I45="","",'躯体天井高(住戸別)'!I45)</f>
        <v/>
      </c>
      <c r="J45" s="1256" t="str">
        <f>IF('躯体天井高(住戸別)'!J45="","",'躯体天井高(住戸別)'!J45)</f>
        <v/>
      </c>
      <c r="K45" s="1254" t="str">
        <f>IF('躯体天井高(住戸別)'!K45="","",'躯体天井高(住戸別)'!K45)</f>
        <v/>
      </c>
      <c r="L45" s="1255">
        <f>IF('躯体天井高(住戸別)'!L45="","",'躯体天井高(住戸別)'!L45)</f>
        <v>50</v>
      </c>
      <c r="M45" s="1257" t="str">
        <f>IF('躯体天井高(住戸別)'!M45="","",'躯体天井高(住戸別)'!M45)</f>
        <v/>
      </c>
      <c r="N45" s="1258"/>
      <c r="O45" s="1259" t="str">
        <f>IF('躯体天井高(住戸別)'!N45="","",'躯体天井高(住戸別)'!N45)</f>
        <v/>
      </c>
      <c r="P45" s="1260" t="str">
        <f>IF('躯体天井高(住戸別)'!O45="","",'躯体天井高(住戸別)'!O45)</f>
        <v/>
      </c>
      <c r="Q45" s="1261" t="str">
        <f>IF('躯体天井高(住戸別)'!P45="","",'躯体天井高(住戸別)'!P45)</f>
        <v/>
      </c>
      <c r="R45" s="1262" t="str">
        <f>IF('躯体天井高(住戸別)'!Q45="","",'躯体天井高(住戸別)'!Q45)</f>
        <v/>
      </c>
      <c r="S45" s="1260" t="str">
        <f>IF('躯体天井高(住戸別)'!R45="","",'躯体天井高(住戸別)'!R45)</f>
        <v/>
      </c>
      <c r="T45" s="1261">
        <f>IF('躯体天井高(住戸別)'!S45="","",'躯体天井高(住戸別)'!S45)</f>
        <v>50</v>
      </c>
      <c r="U45" s="1263" t="str">
        <f>IF('躯体天井高(住戸別)'!T45="","",'躯体天井高(住戸別)'!T45)</f>
        <v/>
      </c>
      <c r="V45" s="1258"/>
      <c r="W45" s="1264" t="str">
        <f>IF('躯体天井高(住戸別)'!U45="","",'躯体天井高(住戸別)'!U45)</f>
        <v/>
      </c>
      <c r="X45" s="1265" t="str">
        <f>IF('躯体天井高(住戸別)'!V45="","",'躯体天井高(住戸別)'!V45)</f>
        <v>□</v>
      </c>
      <c r="Y45" s="1265" t="str">
        <f>IF('躯体天井高(住戸別)'!W45="","",'躯体天井高(住戸別)'!W45)</f>
        <v>□</v>
      </c>
      <c r="Z45" s="1267" t="s">
        <v>27</v>
      </c>
      <c r="AB45" s="1133" t="str">
        <f>IF('躯体天井高(住戸別)'!Y45="","",'躯体天井高(住戸別)'!Y45)</f>
        <v/>
      </c>
      <c r="AC45" s="1134" t="str">
        <f>IF('躯体天井高(住戸別)'!Z45="","",'躯体天井高(住戸別)'!Z45)</f>
        <v/>
      </c>
      <c r="AD45" s="1135" t="str">
        <f>IF('躯体天井高(住戸別)'!AA45="","",'躯体天井高(住戸別)'!AA45)</f>
        <v/>
      </c>
      <c r="AE45" s="1136" t="str">
        <f>IF('躯体天井高(住戸別)'!AB45="","",'躯体天井高(住戸別)'!AB45)</f>
        <v/>
      </c>
      <c r="AF45" s="1137" t="str">
        <f>IF('躯体天井高(住戸別)'!AC45="","",'躯体天井高(住戸別)'!AC45)</f>
        <v/>
      </c>
      <c r="AG45" s="1138" t="str">
        <f>IF('躯体天井高(住戸別)'!AD45="","",'躯体天井高(住戸別)'!AD45)</f>
        <v/>
      </c>
      <c r="AH45" s="1136" t="str">
        <f>IF('躯体天井高(住戸別)'!AE45="","",'躯体天井高(住戸別)'!AE45)</f>
        <v/>
      </c>
      <c r="AI45" s="1137">
        <f>IF('躯体天井高(住戸別)'!AF45="","",'躯体天井高(住戸別)'!AF45)</f>
        <v>50</v>
      </c>
      <c r="AJ45" s="1139" t="str">
        <f>IF('躯体天井高(住戸別)'!AG45="","",'躯体天井高(住戸別)'!AG45)</f>
        <v/>
      </c>
      <c r="AK45" s="990"/>
      <c r="AL45" s="1140" t="str">
        <f>IF('躯体天井高(住戸別)'!AH45="","",'躯体天井高(住戸別)'!AH45)</f>
        <v/>
      </c>
      <c r="AM45" s="1141" t="str">
        <f>IF('躯体天井高(住戸別)'!AI45="","",'躯体天井高(住戸別)'!AI45)</f>
        <v/>
      </c>
      <c r="AN45" s="1142" t="str">
        <f>IF('躯体天井高(住戸別)'!AJ45="","",'躯体天井高(住戸別)'!AJ45)</f>
        <v/>
      </c>
      <c r="AO45" s="1143" t="str">
        <f>IF('躯体天井高(住戸別)'!AK45="","",'躯体天井高(住戸別)'!AK45)</f>
        <v/>
      </c>
      <c r="AP45" s="1141" t="str">
        <f>IF('躯体天井高(住戸別)'!AL45="","",'躯体天井高(住戸別)'!AL45)</f>
        <v/>
      </c>
      <c r="AQ45" s="1142">
        <f>IF('躯体天井高(住戸別)'!AM45="","",'躯体天井高(住戸別)'!AM45)</f>
        <v>50</v>
      </c>
      <c r="AR45" s="1144" t="str">
        <f>IF('躯体天井高(住戸別)'!AN45="","",'躯体天井高(住戸別)'!AN45)</f>
        <v/>
      </c>
      <c r="AS45" s="990"/>
      <c r="AT45" s="1145" t="str">
        <f>IF('躯体天井高(住戸別)'!AO45="","",'躯体天井高(住戸別)'!AO45)</f>
        <v/>
      </c>
    </row>
    <row r="46" spans="1:46" ht="24.75" customHeight="1">
      <c r="A46" s="391" t="s">
        <v>253</v>
      </c>
      <c r="B46" s="1249">
        <f>IF('躯体天井高(住戸別)'!B46="","",'躯体天井高(住戸別)'!B46)</f>
        <v>41</v>
      </c>
      <c r="C46" s="1249" t="str">
        <f>IF('躯体天井高(住戸別)'!C46="","",'躯体天井高(住戸別)'!C46)</f>
        <v/>
      </c>
      <c r="D46" s="1250" t="str">
        <f>IF('躯体天井高(住戸別)'!D46="","",'躯体天井高(住戸別)'!D46)</f>
        <v/>
      </c>
      <c r="E46" s="1251" t="str">
        <f>IF('躯体天井高(住戸別)'!E46="","",'躯体天井高(住戸別)'!E46)</f>
        <v/>
      </c>
      <c r="F46" s="1252" t="str">
        <f>IF('躯体天井高(住戸別)'!F46="","",'躯体天井高(住戸別)'!F46)</f>
        <v/>
      </c>
      <c r="G46" s="1253" t="str">
        <f>IF('躯体天井高(住戸別)'!G46="","",'躯体天井高(住戸別)'!G46)</f>
        <v/>
      </c>
      <c r="H46" s="1254" t="str">
        <f>IF('躯体天井高(住戸別)'!H46="","",'躯体天井高(住戸別)'!H46)</f>
        <v/>
      </c>
      <c r="I46" s="1255" t="str">
        <f>IF('躯体天井高(住戸別)'!I46="","",'躯体天井高(住戸別)'!I46)</f>
        <v/>
      </c>
      <c r="J46" s="1256" t="str">
        <f>IF('躯体天井高(住戸別)'!J46="","",'躯体天井高(住戸別)'!J46)</f>
        <v/>
      </c>
      <c r="K46" s="1254" t="str">
        <f>IF('躯体天井高(住戸別)'!K46="","",'躯体天井高(住戸別)'!K46)</f>
        <v/>
      </c>
      <c r="L46" s="1255">
        <f>IF('躯体天井高(住戸別)'!L46="","",'躯体天井高(住戸別)'!L46)</f>
        <v>50</v>
      </c>
      <c r="M46" s="1257" t="str">
        <f>IF('躯体天井高(住戸別)'!M46="","",'躯体天井高(住戸別)'!M46)</f>
        <v/>
      </c>
      <c r="N46" s="1258"/>
      <c r="O46" s="1259" t="str">
        <f>IF('躯体天井高(住戸別)'!N46="","",'躯体天井高(住戸別)'!N46)</f>
        <v/>
      </c>
      <c r="P46" s="1260" t="str">
        <f>IF('躯体天井高(住戸別)'!O46="","",'躯体天井高(住戸別)'!O46)</f>
        <v/>
      </c>
      <c r="Q46" s="1261" t="str">
        <f>IF('躯体天井高(住戸別)'!P46="","",'躯体天井高(住戸別)'!P46)</f>
        <v/>
      </c>
      <c r="R46" s="1262" t="str">
        <f>IF('躯体天井高(住戸別)'!Q46="","",'躯体天井高(住戸別)'!Q46)</f>
        <v/>
      </c>
      <c r="S46" s="1260" t="str">
        <f>IF('躯体天井高(住戸別)'!R46="","",'躯体天井高(住戸別)'!R46)</f>
        <v/>
      </c>
      <c r="T46" s="1261">
        <f>IF('躯体天井高(住戸別)'!S46="","",'躯体天井高(住戸別)'!S46)</f>
        <v>50</v>
      </c>
      <c r="U46" s="1263" t="str">
        <f>IF('躯体天井高(住戸別)'!T46="","",'躯体天井高(住戸別)'!T46)</f>
        <v/>
      </c>
      <c r="V46" s="1258"/>
      <c r="W46" s="1264" t="str">
        <f>IF('躯体天井高(住戸別)'!U46="","",'躯体天井高(住戸別)'!U46)</f>
        <v/>
      </c>
      <c r="X46" s="1265" t="str">
        <f>IF('躯体天井高(住戸別)'!V46="","",'躯体天井高(住戸別)'!V46)</f>
        <v>□</v>
      </c>
      <c r="Y46" s="1265" t="str">
        <f>IF('躯体天井高(住戸別)'!W46="","",'躯体天井高(住戸別)'!W46)</f>
        <v>□</v>
      </c>
      <c r="Z46" s="1267" t="s">
        <v>27</v>
      </c>
      <c r="AB46" s="1133" t="str">
        <f>IF('躯体天井高(住戸別)'!Y46="","",'躯体天井高(住戸別)'!Y46)</f>
        <v/>
      </c>
      <c r="AC46" s="1134" t="str">
        <f>IF('躯体天井高(住戸別)'!Z46="","",'躯体天井高(住戸別)'!Z46)</f>
        <v/>
      </c>
      <c r="AD46" s="1135" t="str">
        <f>IF('躯体天井高(住戸別)'!AA46="","",'躯体天井高(住戸別)'!AA46)</f>
        <v/>
      </c>
      <c r="AE46" s="1136" t="str">
        <f>IF('躯体天井高(住戸別)'!AB46="","",'躯体天井高(住戸別)'!AB46)</f>
        <v/>
      </c>
      <c r="AF46" s="1137" t="str">
        <f>IF('躯体天井高(住戸別)'!AC46="","",'躯体天井高(住戸別)'!AC46)</f>
        <v/>
      </c>
      <c r="AG46" s="1138" t="str">
        <f>IF('躯体天井高(住戸別)'!AD46="","",'躯体天井高(住戸別)'!AD46)</f>
        <v/>
      </c>
      <c r="AH46" s="1136" t="str">
        <f>IF('躯体天井高(住戸別)'!AE46="","",'躯体天井高(住戸別)'!AE46)</f>
        <v/>
      </c>
      <c r="AI46" s="1137">
        <f>IF('躯体天井高(住戸別)'!AF46="","",'躯体天井高(住戸別)'!AF46)</f>
        <v>50</v>
      </c>
      <c r="AJ46" s="1139" t="str">
        <f>IF('躯体天井高(住戸別)'!AG46="","",'躯体天井高(住戸別)'!AG46)</f>
        <v/>
      </c>
      <c r="AK46" s="990"/>
      <c r="AL46" s="1140" t="str">
        <f>IF('躯体天井高(住戸別)'!AH46="","",'躯体天井高(住戸別)'!AH46)</f>
        <v/>
      </c>
      <c r="AM46" s="1141" t="str">
        <f>IF('躯体天井高(住戸別)'!AI46="","",'躯体天井高(住戸別)'!AI46)</f>
        <v/>
      </c>
      <c r="AN46" s="1142" t="str">
        <f>IF('躯体天井高(住戸別)'!AJ46="","",'躯体天井高(住戸別)'!AJ46)</f>
        <v/>
      </c>
      <c r="AO46" s="1143" t="str">
        <f>IF('躯体天井高(住戸別)'!AK46="","",'躯体天井高(住戸別)'!AK46)</f>
        <v/>
      </c>
      <c r="AP46" s="1141" t="str">
        <f>IF('躯体天井高(住戸別)'!AL46="","",'躯体天井高(住戸別)'!AL46)</f>
        <v/>
      </c>
      <c r="AQ46" s="1142">
        <f>IF('躯体天井高(住戸別)'!AM46="","",'躯体天井高(住戸別)'!AM46)</f>
        <v>50</v>
      </c>
      <c r="AR46" s="1144" t="str">
        <f>IF('躯体天井高(住戸別)'!AN46="","",'躯体天井高(住戸別)'!AN46)</f>
        <v/>
      </c>
      <c r="AS46" s="990"/>
      <c r="AT46" s="1145" t="str">
        <f>IF('躯体天井高(住戸別)'!AO46="","",'躯体天井高(住戸別)'!AO46)</f>
        <v/>
      </c>
    </row>
    <row r="47" spans="1:46" ht="24.75" customHeight="1">
      <c r="A47" s="391" t="s">
        <v>253</v>
      </c>
      <c r="B47" s="1249">
        <f>IF('躯体天井高(住戸別)'!B47="","",'躯体天井高(住戸別)'!B47)</f>
        <v>42</v>
      </c>
      <c r="C47" s="1249" t="str">
        <f>IF('躯体天井高(住戸別)'!C47="","",'躯体天井高(住戸別)'!C47)</f>
        <v/>
      </c>
      <c r="D47" s="1250" t="str">
        <f>IF('躯体天井高(住戸別)'!D47="","",'躯体天井高(住戸別)'!D47)</f>
        <v/>
      </c>
      <c r="E47" s="1251" t="str">
        <f>IF('躯体天井高(住戸別)'!E47="","",'躯体天井高(住戸別)'!E47)</f>
        <v/>
      </c>
      <c r="F47" s="1252" t="str">
        <f>IF('躯体天井高(住戸別)'!F47="","",'躯体天井高(住戸別)'!F47)</f>
        <v/>
      </c>
      <c r="G47" s="1253" t="str">
        <f>IF('躯体天井高(住戸別)'!G47="","",'躯体天井高(住戸別)'!G47)</f>
        <v/>
      </c>
      <c r="H47" s="1254" t="str">
        <f>IF('躯体天井高(住戸別)'!H47="","",'躯体天井高(住戸別)'!H47)</f>
        <v/>
      </c>
      <c r="I47" s="1255" t="str">
        <f>IF('躯体天井高(住戸別)'!I47="","",'躯体天井高(住戸別)'!I47)</f>
        <v/>
      </c>
      <c r="J47" s="1256" t="str">
        <f>IF('躯体天井高(住戸別)'!J47="","",'躯体天井高(住戸別)'!J47)</f>
        <v/>
      </c>
      <c r="K47" s="1254" t="str">
        <f>IF('躯体天井高(住戸別)'!K47="","",'躯体天井高(住戸別)'!K47)</f>
        <v/>
      </c>
      <c r="L47" s="1255">
        <f>IF('躯体天井高(住戸別)'!L47="","",'躯体天井高(住戸別)'!L47)</f>
        <v>50</v>
      </c>
      <c r="M47" s="1257" t="str">
        <f>IF('躯体天井高(住戸別)'!M47="","",'躯体天井高(住戸別)'!M47)</f>
        <v/>
      </c>
      <c r="N47" s="1258"/>
      <c r="O47" s="1259" t="str">
        <f>IF('躯体天井高(住戸別)'!N47="","",'躯体天井高(住戸別)'!N47)</f>
        <v/>
      </c>
      <c r="P47" s="1260" t="str">
        <f>IF('躯体天井高(住戸別)'!O47="","",'躯体天井高(住戸別)'!O47)</f>
        <v/>
      </c>
      <c r="Q47" s="1261" t="str">
        <f>IF('躯体天井高(住戸別)'!P47="","",'躯体天井高(住戸別)'!P47)</f>
        <v/>
      </c>
      <c r="R47" s="1262" t="str">
        <f>IF('躯体天井高(住戸別)'!Q47="","",'躯体天井高(住戸別)'!Q47)</f>
        <v/>
      </c>
      <c r="S47" s="1260" t="str">
        <f>IF('躯体天井高(住戸別)'!R47="","",'躯体天井高(住戸別)'!R47)</f>
        <v/>
      </c>
      <c r="T47" s="1261">
        <f>IF('躯体天井高(住戸別)'!S47="","",'躯体天井高(住戸別)'!S47)</f>
        <v>50</v>
      </c>
      <c r="U47" s="1263" t="str">
        <f>IF('躯体天井高(住戸別)'!T47="","",'躯体天井高(住戸別)'!T47)</f>
        <v/>
      </c>
      <c r="V47" s="1258"/>
      <c r="W47" s="1264" t="str">
        <f>IF('躯体天井高(住戸別)'!U47="","",'躯体天井高(住戸別)'!U47)</f>
        <v/>
      </c>
      <c r="X47" s="1265" t="str">
        <f>IF('躯体天井高(住戸別)'!V47="","",'躯体天井高(住戸別)'!V47)</f>
        <v>□</v>
      </c>
      <c r="Y47" s="1265" t="str">
        <f>IF('躯体天井高(住戸別)'!W47="","",'躯体天井高(住戸別)'!W47)</f>
        <v>□</v>
      </c>
      <c r="Z47" s="1267" t="s">
        <v>27</v>
      </c>
      <c r="AB47" s="1133" t="str">
        <f>IF('躯体天井高(住戸別)'!Y47="","",'躯体天井高(住戸別)'!Y47)</f>
        <v/>
      </c>
      <c r="AC47" s="1134" t="str">
        <f>IF('躯体天井高(住戸別)'!Z47="","",'躯体天井高(住戸別)'!Z47)</f>
        <v/>
      </c>
      <c r="AD47" s="1135" t="str">
        <f>IF('躯体天井高(住戸別)'!AA47="","",'躯体天井高(住戸別)'!AA47)</f>
        <v/>
      </c>
      <c r="AE47" s="1136" t="str">
        <f>IF('躯体天井高(住戸別)'!AB47="","",'躯体天井高(住戸別)'!AB47)</f>
        <v/>
      </c>
      <c r="AF47" s="1137" t="str">
        <f>IF('躯体天井高(住戸別)'!AC47="","",'躯体天井高(住戸別)'!AC47)</f>
        <v/>
      </c>
      <c r="AG47" s="1138" t="str">
        <f>IF('躯体天井高(住戸別)'!AD47="","",'躯体天井高(住戸別)'!AD47)</f>
        <v/>
      </c>
      <c r="AH47" s="1136" t="str">
        <f>IF('躯体天井高(住戸別)'!AE47="","",'躯体天井高(住戸別)'!AE47)</f>
        <v/>
      </c>
      <c r="AI47" s="1137">
        <f>IF('躯体天井高(住戸別)'!AF47="","",'躯体天井高(住戸別)'!AF47)</f>
        <v>50</v>
      </c>
      <c r="AJ47" s="1139" t="str">
        <f>IF('躯体天井高(住戸別)'!AG47="","",'躯体天井高(住戸別)'!AG47)</f>
        <v/>
      </c>
      <c r="AK47" s="990"/>
      <c r="AL47" s="1140" t="str">
        <f>IF('躯体天井高(住戸別)'!AH47="","",'躯体天井高(住戸別)'!AH47)</f>
        <v/>
      </c>
      <c r="AM47" s="1141" t="str">
        <f>IF('躯体天井高(住戸別)'!AI47="","",'躯体天井高(住戸別)'!AI47)</f>
        <v/>
      </c>
      <c r="AN47" s="1142" t="str">
        <f>IF('躯体天井高(住戸別)'!AJ47="","",'躯体天井高(住戸別)'!AJ47)</f>
        <v/>
      </c>
      <c r="AO47" s="1143" t="str">
        <f>IF('躯体天井高(住戸別)'!AK47="","",'躯体天井高(住戸別)'!AK47)</f>
        <v/>
      </c>
      <c r="AP47" s="1141" t="str">
        <f>IF('躯体天井高(住戸別)'!AL47="","",'躯体天井高(住戸別)'!AL47)</f>
        <v/>
      </c>
      <c r="AQ47" s="1142">
        <f>IF('躯体天井高(住戸別)'!AM47="","",'躯体天井高(住戸別)'!AM47)</f>
        <v>50</v>
      </c>
      <c r="AR47" s="1144" t="str">
        <f>IF('躯体天井高(住戸別)'!AN47="","",'躯体天井高(住戸別)'!AN47)</f>
        <v/>
      </c>
      <c r="AS47" s="990"/>
      <c r="AT47" s="1145" t="str">
        <f>IF('躯体天井高(住戸別)'!AO47="","",'躯体天井高(住戸別)'!AO47)</f>
        <v/>
      </c>
    </row>
    <row r="48" spans="1:46" ht="24.75" customHeight="1">
      <c r="A48" s="391" t="s">
        <v>253</v>
      </c>
      <c r="B48" s="1249">
        <f>IF('躯体天井高(住戸別)'!B48="","",'躯体天井高(住戸別)'!B48)</f>
        <v>43</v>
      </c>
      <c r="C48" s="1249" t="str">
        <f>IF('躯体天井高(住戸別)'!C48="","",'躯体天井高(住戸別)'!C48)</f>
        <v/>
      </c>
      <c r="D48" s="1250" t="str">
        <f>IF('躯体天井高(住戸別)'!D48="","",'躯体天井高(住戸別)'!D48)</f>
        <v/>
      </c>
      <c r="E48" s="1251" t="str">
        <f>IF('躯体天井高(住戸別)'!E48="","",'躯体天井高(住戸別)'!E48)</f>
        <v/>
      </c>
      <c r="F48" s="1252" t="str">
        <f>IF('躯体天井高(住戸別)'!F48="","",'躯体天井高(住戸別)'!F48)</f>
        <v/>
      </c>
      <c r="G48" s="1253" t="str">
        <f>IF('躯体天井高(住戸別)'!G48="","",'躯体天井高(住戸別)'!G48)</f>
        <v/>
      </c>
      <c r="H48" s="1254" t="str">
        <f>IF('躯体天井高(住戸別)'!H48="","",'躯体天井高(住戸別)'!H48)</f>
        <v/>
      </c>
      <c r="I48" s="1255" t="str">
        <f>IF('躯体天井高(住戸別)'!I48="","",'躯体天井高(住戸別)'!I48)</f>
        <v/>
      </c>
      <c r="J48" s="1256" t="str">
        <f>IF('躯体天井高(住戸別)'!J48="","",'躯体天井高(住戸別)'!J48)</f>
        <v/>
      </c>
      <c r="K48" s="1254" t="str">
        <f>IF('躯体天井高(住戸別)'!K48="","",'躯体天井高(住戸別)'!K48)</f>
        <v/>
      </c>
      <c r="L48" s="1255">
        <f>IF('躯体天井高(住戸別)'!L48="","",'躯体天井高(住戸別)'!L48)</f>
        <v>50</v>
      </c>
      <c r="M48" s="1257" t="str">
        <f>IF('躯体天井高(住戸別)'!M48="","",'躯体天井高(住戸別)'!M48)</f>
        <v/>
      </c>
      <c r="N48" s="1258"/>
      <c r="O48" s="1259" t="str">
        <f>IF('躯体天井高(住戸別)'!N48="","",'躯体天井高(住戸別)'!N48)</f>
        <v/>
      </c>
      <c r="P48" s="1260" t="str">
        <f>IF('躯体天井高(住戸別)'!O48="","",'躯体天井高(住戸別)'!O48)</f>
        <v/>
      </c>
      <c r="Q48" s="1261" t="str">
        <f>IF('躯体天井高(住戸別)'!P48="","",'躯体天井高(住戸別)'!P48)</f>
        <v/>
      </c>
      <c r="R48" s="1262" t="str">
        <f>IF('躯体天井高(住戸別)'!Q48="","",'躯体天井高(住戸別)'!Q48)</f>
        <v/>
      </c>
      <c r="S48" s="1260" t="str">
        <f>IF('躯体天井高(住戸別)'!R48="","",'躯体天井高(住戸別)'!R48)</f>
        <v/>
      </c>
      <c r="T48" s="1261">
        <f>IF('躯体天井高(住戸別)'!S48="","",'躯体天井高(住戸別)'!S48)</f>
        <v>50</v>
      </c>
      <c r="U48" s="1263" t="str">
        <f>IF('躯体天井高(住戸別)'!T48="","",'躯体天井高(住戸別)'!T48)</f>
        <v/>
      </c>
      <c r="V48" s="1258"/>
      <c r="W48" s="1264" t="str">
        <f>IF('躯体天井高(住戸別)'!U48="","",'躯体天井高(住戸別)'!U48)</f>
        <v/>
      </c>
      <c r="X48" s="1265" t="str">
        <f>IF('躯体天井高(住戸別)'!V48="","",'躯体天井高(住戸別)'!V48)</f>
        <v>□</v>
      </c>
      <c r="Y48" s="1265" t="str">
        <f>IF('躯体天井高(住戸別)'!W48="","",'躯体天井高(住戸別)'!W48)</f>
        <v>□</v>
      </c>
      <c r="Z48" s="1267" t="s">
        <v>27</v>
      </c>
      <c r="AB48" s="1133" t="str">
        <f>IF('躯体天井高(住戸別)'!Y48="","",'躯体天井高(住戸別)'!Y48)</f>
        <v/>
      </c>
      <c r="AC48" s="1134" t="str">
        <f>IF('躯体天井高(住戸別)'!Z48="","",'躯体天井高(住戸別)'!Z48)</f>
        <v/>
      </c>
      <c r="AD48" s="1135" t="str">
        <f>IF('躯体天井高(住戸別)'!AA48="","",'躯体天井高(住戸別)'!AA48)</f>
        <v/>
      </c>
      <c r="AE48" s="1136" t="str">
        <f>IF('躯体天井高(住戸別)'!AB48="","",'躯体天井高(住戸別)'!AB48)</f>
        <v/>
      </c>
      <c r="AF48" s="1137" t="str">
        <f>IF('躯体天井高(住戸別)'!AC48="","",'躯体天井高(住戸別)'!AC48)</f>
        <v/>
      </c>
      <c r="AG48" s="1138" t="str">
        <f>IF('躯体天井高(住戸別)'!AD48="","",'躯体天井高(住戸別)'!AD48)</f>
        <v/>
      </c>
      <c r="AH48" s="1136" t="str">
        <f>IF('躯体天井高(住戸別)'!AE48="","",'躯体天井高(住戸別)'!AE48)</f>
        <v/>
      </c>
      <c r="AI48" s="1137">
        <f>IF('躯体天井高(住戸別)'!AF48="","",'躯体天井高(住戸別)'!AF48)</f>
        <v>50</v>
      </c>
      <c r="AJ48" s="1139" t="str">
        <f>IF('躯体天井高(住戸別)'!AG48="","",'躯体天井高(住戸別)'!AG48)</f>
        <v/>
      </c>
      <c r="AK48" s="990"/>
      <c r="AL48" s="1140" t="str">
        <f>IF('躯体天井高(住戸別)'!AH48="","",'躯体天井高(住戸別)'!AH48)</f>
        <v/>
      </c>
      <c r="AM48" s="1141" t="str">
        <f>IF('躯体天井高(住戸別)'!AI48="","",'躯体天井高(住戸別)'!AI48)</f>
        <v/>
      </c>
      <c r="AN48" s="1142" t="str">
        <f>IF('躯体天井高(住戸別)'!AJ48="","",'躯体天井高(住戸別)'!AJ48)</f>
        <v/>
      </c>
      <c r="AO48" s="1143" t="str">
        <f>IF('躯体天井高(住戸別)'!AK48="","",'躯体天井高(住戸別)'!AK48)</f>
        <v/>
      </c>
      <c r="AP48" s="1141" t="str">
        <f>IF('躯体天井高(住戸別)'!AL48="","",'躯体天井高(住戸別)'!AL48)</f>
        <v/>
      </c>
      <c r="AQ48" s="1142">
        <f>IF('躯体天井高(住戸別)'!AM48="","",'躯体天井高(住戸別)'!AM48)</f>
        <v>50</v>
      </c>
      <c r="AR48" s="1144" t="str">
        <f>IF('躯体天井高(住戸別)'!AN48="","",'躯体天井高(住戸別)'!AN48)</f>
        <v/>
      </c>
      <c r="AS48" s="990"/>
      <c r="AT48" s="1145" t="str">
        <f>IF('躯体天井高(住戸別)'!AO48="","",'躯体天井高(住戸別)'!AO48)</f>
        <v/>
      </c>
    </row>
    <row r="49" spans="1:46" ht="24.75" customHeight="1">
      <c r="A49" s="391" t="s">
        <v>253</v>
      </c>
      <c r="B49" s="1249">
        <f>IF('躯体天井高(住戸別)'!B49="","",'躯体天井高(住戸別)'!B49)</f>
        <v>44</v>
      </c>
      <c r="C49" s="1249" t="str">
        <f>IF('躯体天井高(住戸別)'!C49="","",'躯体天井高(住戸別)'!C49)</f>
        <v/>
      </c>
      <c r="D49" s="1250" t="str">
        <f>IF('躯体天井高(住戸別)'!D49="","",'躯体天井高(住戸別)'!D49)</f>
        <v/>
      </c>
      <c r="E49" s="1251" t="str">
        <f>IF('躯体天井高(住戸別)'!E49="","",'躯体天井高(住戸別)'!E49)</f>
        <v/>
      </c>
      <c r="F49" s="1252" t="str">
        <f>IF('躯体天井高(住戸別)'!F49="","",'躯体天井高(住戸別)'!F49)</f>
        <v/>
      </c>
      <c r="G49" s="1253" t="str">
        <f>IF('躯体天井高(住戸別)'!G49="","",'躯体天井高(住戸別)'!G49)</f>
        <v/>
      </c>
      <c r="H49" s="1254" t="str">
        <f>IF('躯体天井高(住戸別)'!H49="","",'躯体天井高(住戸別)'!H49)</f>
        <v/>
      </c>
      <c r="I49" s="1255" t="str">
        <f>IF('躯体天井高(住戸別)'!I49="","",'躯体天井高(住戸別)'!I49)</f>
        <v/>
      </c>
      <c r="J49" s="1256" t="str">
        <f>IF('躯体天井高(住戸別)'!J49="","",'躯体天井高(住戸別)'!J49)</f>
        <v/>
      </c>
      <c r="K49" s="1254" t="str">
        <f>IF('躯体天井高(住戸別)'!K49="","",'躯体天井高(住戸別)'!K49)</f>
        <v/>
      </c>
      <c r="L49" s="1255">
        <f>IF('躯体天井高(住戸別)'!L49="","",'躯体天井高(住戸別)'!L49)</f>
        <v>50</v>
      </c>
      <c r="M49" s="1257" t="str">
        <f>IF('躯体天井高(住戸別)'!M49="","",'躯体天井高(住戸別)'!M49)</f>
        <v/>
      </c>
      <c r="N49" s="1258"/>
      <c r="O49" s="1259" t="str">
        <f>IF('躯体天井高(住戸別)'!N49="","",'躯体天井高(住戸別)'!N49)</f>
        <v/>
      </c>
      <c r="P49" s="1260" t="str">
        <f>IF('躯体天井高(住戸別)'!O49="","",'躯体天井高(住戸別)'!O49)</f>
        <v/>
      </c>
      <c r="Q49" s="1261" t="str">
        <f>IF('躯体天井高(住戸別)'!P49="","",'躯体天井高(住戸別)'!P49)</f>
        <v/>
      </c>
      <c r="R49" s="1262" t="str">
        <f>IF('躯体天井高(住戸別)'!Q49="","",'躯体天井高(住戸別)'!Q49)</f>
        <v/>
      </c>
      <c r="S49" s="1260" t="str">
        <f>IF('躯体天井高(住戸別)'!R49="","",'躯体天井高(住戸別)'!R49)</f>
        <v/>
      </c>
      <c r="T49" s="1261">
        <f>IF('躯体天井高(住戸別)'!S49="","",'躯体天井高(住戸別)'!S49)</f>
        <v>50</v>
      </c>
      <c r="U49" s="1263" t="str">
        <f>IF('躯体天井高(住戸別)'!T49="","",'躯体天井高(住戸別)'!T49)</f>
        <v/>
      </c>
      <c r="V49" s="1258"/>
      <c r="W49" s="1264" t="str">
        <f>IF('躯体天井高(住戸別)'!U49="","",'躯体天井高(住戸別)'!U49)</f>
        <v/>
      </c>
      <c r="X49" s="1265" t="str">
        <f>IF('躯体天井高(住戸別)'!V49="","",'躯体天井高(住戸別)'!V49)</f>
        <v>□</v>
      </c>
      <c r="Y49" s="1265" t="str">
        <f>IF('躯体天井高(住戸別)'!W49="","",'躯体天井高(住戸別)'!W49)</f>
        <v>□</v>
      </c>
      <c r="Z49" s="1267" t="s">
        <v>27</v>
      </c>
      <c r="AB49" s="1133" t="str">
        <f>IF('躯体天井高(住戸別)'!Y49="","",'躯体天井高(住戸別)'!Y49)</f>
        <v/>
      </c>
      <c r="AC49" s="1134" t="str">
        <f>IF('躯体天井高(住戸別)'!Z49="","",'躯体天井高(住戸別)'!Z49)</f>
        <v/>
      </c>
      <c r="AD49" s="1135" t="str">
        <f>IF('躯体天井高(住戸別)'!AA49="","",'躯体天井高(住戸別)'!AA49)</f>
        <v/>
      </c>
      <c r="AE49" s="1136" t="str">
        <f>IF('躯体天井高(住戸別)'!AB49="","",'躯体天井高(住戸別)'!AB49)</f>
        <v/>
      </c>
      <c r="AF49" s="1137" t="str">
        <f>IF('躯体天井高(住戸別)'!AC49="","",'躯体天井高(住戸別)'!AC49)</f>
        <v/>
      </c>
      <c r="AG49" s="1138" t="str">
        <f>IF('躯体天井高(住戸別)'!AD49="","",'躯体天井高(住戸別)'!AD49)</f>
        <v/>
      </c>
      <c r="AH49" s="1136" t="str">
        <f>IF('躯体天井高(住戸別)'!AE49="","",'躯体天井高(住戸別)'!AE49)</f>
        <v/>
      </c>
      <c r="AI49" s="1137">
        <f>IF('躯体天井高(住戸別)'!AF49="","",'躯体天井高(住戸別)'!AF49)</f>
        <v>50</v>
      </c>
      <c r="AJ49" s="1139" t="str">
        <f>IF('躯体天井高(住戸別)'!AG49="","",'躯体天井高(住戸別)'!AG49)</f>
        <v/>
      </c>
      <c r="AK49" s="990"/>
      <c r="AL49" s="1140" t="str">
        <f>IF('躯体天井高(住戸別)'!AH49="","",'躯体天井高(住戸別)'!AH49)</f>
        <v/>
      </c>
      <c r="AM49" s="1141" t="str">
        <f>IF('躯体天井高(住戸別)'!AI49="","",'躯体天井高(住戸別)'!AI49)</f>
        <v/>
      </c>
      <c r="AN49" s="1142" t="str">
        <f>IF('躯体天井高(住戸別)'!AJ49="","",'躯体天井高(住戸別)'!AJ49)</f>
        <v/>
      </c>
      <c r="AO49" s="1143" t="str">
        <f>IF('躯体天井高(住戸別)'!AK49="","",'躯体天井高(住戸別)'!AK49)</f>
        <v/>
      </c>
      <c r="AP49" s="1141" t="str">
        <f>IF('躯体天井高(住戸別)'!AL49="","",'躯体天井高(住戸別)'!AL49)</f>
        <v/>
      </c>
      <c r="AQ49" s="1142">
        <f>IF('躯体天井高(住戸別)'!AM49="","",'躯体天井高(住戸別)'!AM49)</f>
        <v>50</v>
      </c>
      <c r="AR49" s="1144" t="str">
        <f>IF('躯体天井高(住戸別)'!AN49="","",'躯体天井高(住戸別)'!AN49)</f>
        <v/>
      </c>
      <c r="AS49" s="990"/>
      <c r="AT49" s="1145" t="str">
        <f>IF('躯体天井高(住戸別)'!AO49="","",'躯体天井高(住戸別)'!AO49)</f>
        <v/>
      </c>
    </row>
    <row r="50" spans="1:46" ht="24.75" customHeight="1">
      <c r="A50" s="391" t="s">
        <v>253</v>
      </c>
      <c r="B50" s="1249">
        <f>IF('躯体天井高(住戸別)'!B50="","",'躯体天井高(住戸別)'!B50)</f>
        <v>45</v>
      </c>
      <c r="C50" s="1249" t="str">
        <f>IF('躯体天井高(住戸別)'!C50="","",'躯体天井高(住戸別)'!C50)</f>
        <v/>
      </c>
      <c r="D50" s="1250" t="str">
        <f>IF('躯体天井高(住戸別)'!D50="","",'躯体天井高(住戸別)'!D50)</f>
        <v/>
      </c>
      <c r="E50" s="1251" t="str">
        <f>IF('躯体天井高(住戸別)'!E50="","",'躯体天井高(住戸別)'!E50)</f>
        <v/>
      </c>
      <c r="F50" s="1252" t="str">
        <f>IF('躯体天井高(住戸別)'!F50="","",'躯体天井高(住戸別)'!F50)</f>
        <v/>
      </c>
      <c r="G50" s="1253" t="str">
        <f>IF('躯体天井高(住戸別)'!G50="","",'躯体天井高(住戸別)'!G50)</f>
        <v/>
      </c>
      <c r="H50" s="1254" t="str">
        <f>IF('躯体天井高(住戸別)'!H50="","",'躯体天井高(住戸別)'!H50)</f>
        <v/>
      </c>
      <c r="I50" s="1255" t="str">
        <f>IF('躯体天井高(住戸別)'!I50="","",'躯体天井高(住戸別)'!I50)</f>
        <v/>
      </c>
      <c r="J50" s="1256" t="str">
        <f>IF('躯体天井高(住戸別)'!J50="","",'躯体天井高(住戸別)'!J50)</f>
        <v/>
      </c>
      <c r="K50" s="1254" t="str">
        <f>IF('躯体天井高(住戸別)'!K50="","",'躯体天井高(住戸別)'!K50)</f>
        <v/>
      </c>
      <c r="L50" s="1255">
        <f>IF('躯体天井高(住戸別)'!L50="","",'躯体天井高(住戸別)'!L50)</f>
        <v>50</v>
      </c>
      <c r="M50" s="1257" t="str">
        <f>IF('躯体天井高(住戸別)'!M50="","",'躯体天井高(住戸別)'!M50)</f>
        <v/>
      </c>
      <c r="N50" s="1258"/>
      <c r="O50" s="1259" t="str">
        <f>IF('躯体天井高(住戸別)'!N50="","",'躯体天井高(住戸別)'!N50)</f>
        <v/>
      </c>
      <c r="P50" s="1260" t="str">
        <f>IF('躯体天井高(住戸別)'!O50="","",'躯体天井高(住戸別)'!O50)</f>
        <v/>
      </c>
      <c r="Q50" s="1261" t="str">
        <f>IF('躯体天井高(住戸別)'!P50="","",'躯体天井高(住戸別)'!P50)</f>
        <v/>
      </c>
      <c r="R50" s="1262" t="str">
        <f>IF('躯体天井高(住戸別)'!Q50="","",'躯体天井高(住戸別)'!Q50)</f>
        <v/>
      </c>
      <c r="S50" s="1260" t="str">
        <f>IF('躯体天井高(住戸別)'!R50="","",'躯体天井高(住戸別)'!R50)</f>
        <v/>
      </c>
      <c r="T50" s="1261">
        <f>IF('躯体天井高(住戸別)'!S50="","",'躯体天井高(住戸別)'!S50)</f>
        <v>50</v>
      </c>
      <c r="U50" s="1263" t="str">
        <f>IF('躯体天井高(住戸別)'!T50="","",'躯体天井高(住戸別)'!T50)</f>
        <v/>
      </c>
      <c r="V50" s="1258"/>
      <c r="W50" s="1264" t="str">
        <f>IF('躯体天井高(住戸別)'!U50="","",'躯体天井高(住戸別)'!U50)</f>
        <v/>
      </c>
      <c r="X50" s="1265" t="str">
        <f>IF('躯体天井高(住戸別)'!V50="","",'躯体天井高(住戸別)'!V50)</f>
        <v>□</v>
      </c>
      <c r="Y50" s="1265" t="str">
        <f>IF('躯体天井高(住戸別)'!W50="","",'躯体天井高(住戸別)'!W50)</f>
        <v>□</v>
      </c>
      <c r="Z50" s="1267" t="s">
        <v>27</v>
      </c>
      <c r="AB50" s="1133" t="str">
        <f>IF('躯体天井高(住戸別)'!Y50="","",'躯体天井高(住戸別)'!Y50)</f>
        <v/>
      </c>
      <c r="AC50" s="1134" t="str">
        <f>IF('躯体天井高(住戸別)'!Z50="","",'躯体天井高(住戸別)'!Z50)</f>
        <v/>
      </c>
      <c r="AD50" s="1135" t="str">
        <f>IF('躯体天井高(住戸別)'!AA50="","",'躯体天井高(住戸別)'!AA50)</f>
        <v/>
      </c>
      <c r="AE50" s="1136" t="str">
        <f>IF('躯体天井高(住戸別)'!AB50="","",'躯体天井高(住戸別)'!AB50)</f>
        <v/>
      </c>
      <c r="AF50" s="1137" t="str">
        <f>IF('躯体天井高(住戸別)'!AC50="","",'躯体天井高(住戸別)'!AC50)</f>
        <v/>
      </c>
      <c r="AG50" s="1138" t="str">
        <f>IF('躯体天井高(住戸別)'!AD50="","",'躯体天井高(住戸別)'!AD50)</f>
        <v/>
      </c>
      <c r="AH50" s="1136" t="str">
        <f>IF('躯体天井高(住戸別)'!AE50="","",'躯体天井高(住戸別)'!AE50)</f>
        <v/>
      </c>
      <c r="AI50" s="1137">
        <f>IF('躯体天井高(住戸別)'!AF50="","",'躯体天井高(住戸別)'!AF50)</f>
        <v>50</v>
      </c>
      <c r="AJ50" s="1139" t="str">
        <f>IF('躯体天井高(住戸別)'!AG50="","",'躯体天井高(住戸別)'!AG50)</f>
        <v/>
      </c>
      <c r="AK50" s="990"/>
      <c r="AL50" s="1140" t="str">
        <f>IF('躯体天井高(住戸別)'!AH50="","",'躯体天井高(住戸別)'!AH50)</f>
        <v/>
      </c>
      <c r="AM50" s="1141" t="str">
        <f>IF('躯体天井高(住戸別)'!AI50="","",'躯体天井高(住戸別)'!AI50)</f>
        <v/>
      </c>
      <c r="AN50" s="1142" t="str">
        <f>IF('躯体天井高(住戸別)'!AJ50="","",'躯体天井高(住戸別)'!AJ50)</f>
        <v/>
      </c>
      <c r="AO50" s="1143" t="str">
        <f>IF('躯体天井高(住戸別)'!AK50="","",'躯体天井高(住戸別)'!AK50)</f>
        <v/>
      </c>
      <c r="AP50" s="1141" t="str">
        <f>IF('躯体天井高(住戸別)'!AL50="","",'躯体天井高(住戸別)'!AL50)</f>
        <v/>
      </c>
      <c r="AQ50" s="1142">
        <f>IF('躯体天井高(住戸別)'!AM50="","",'躯体天井高(住戸別)'!AM50)</f>
        <v>50</v>
      </c>
      <c r="AR50" s="1144" t="str">
        <f>IF('躯体天井高(住戸別)'!AN50="","",'躯体天井高(住戸別)'!AN50)</f>
        <v/>
      </c>
      <c r="AS50" s="990"/>
      <c r="AT50" s="1145" t="str">
        <f>IF('躯体天井高(住戸別)'!AO50="","",'躯体天井高(住戸別)'!AO50)</f>
        <v/>
      </c>
    </row>
    <row r="51" spans="1:46" ht="24.75" customHeight="1">
      <c r="A51" s="391" t="s">
        <v>253</v>
      </c>
      <c r="B51" s="1249">
        <f>IF('躯体天井高(住戸別)'!B51="","",'躯体天井高(住戸別)'!B51)</f>
        <v>46</v>
      </c>
      <c r="C51" s="1249" t="str">
        <f>IF('躯体天井高(住戸別)'!C51="","",'躯体天井高(住戸別)'!C51)</f>
        <v/>
      </c>
      <c r="D51" s="1250" t="str">
        <f>IF('躯体天井高(住戸別)'!D51="","",'躯体天井高(住戸別)'!D51)</f>
        <v/>
      </c>
      <c r="E51" s="1251" t="str">
        <f>IF('躯体天井高(住戸別)'!E51="","",'躯体天井高(住戸別)'!E51)</f>
        <v/>
      </c>
      <c r="F51" s="1252" t="str">
        <f>IF('躯体天井高(住戸別)'!F51="","",'躯体天井高(住戸別)'!F51)</f>
        <v/>
      </c>
      <c r="G51" s="1253" t="str">
        <f>IF('躯体天井高(住戸別)'!G51="","",'躯体天井高(住戸別)'!G51)</f>
        <v/>
      </c>
      <c r="H51" s="1254" t="str">
        <f>IF('躯体天井高(住戸別)'!H51="","",'躯体天井高(住戸別)'!H51)</f>
        <v/>
      </c>
      <c r="I51" s="1255" t="str">
        <f>IF('躯体天井高(住戸別)'!I51="","",'躯体天井高(住戸別)'!I51)</f>
        <v/>
      </c>
      <c r="J51" s="1256" t="str">
        <f>IF('躯体天井高(住戸別)'!J51="","",'躯体天井高(住戸別)'!J51)</f>
        <v/>
      </c>
      <c r="K51" s="1254" t="str">
        <f>IF('躯体天井高(住戸別)'!K51="","",'躯体天井高(住戸別)'!K51)</f>
        <v/>
      </c>
      <c r="L51" s="1255">
        <f>IF('躯体天井高(住戸別)'!L51="","",'躯体天井高(住戸別)'!L51)</f>
        <v>50</v>
      </c>
      <c r="M51" s="1257" t="str">
        <f>IF('躯体天井高(住戸別)'!M51="","",'躯体天井高(住戸別)'!M51)</f>
        <v/>
      </c>
      <c r="N51" s="1258"/>
      <c r="O51" s="1259" t="str">
        <f>IF('躯体天井高(住戸別)'!N51="","",'躯体天井高(住戸別)'!N51)</f>
        <v/>
      </c>
      <c r="P51" s="1260" t="str">
        <f>IF('躯体天井高(住戸別)'!O51="","",'躯体天井高(住戸別)'!O51)</f>
        <v/>
      </c>
      <c r="Q51" s="1261" t="str">
        <f>IF('躯体天井高(住戸別)'!P51="","",'躯体天井高(住戸別)'!P51)</f>
        <v/>
      </c>
      <c r="R51" s="1262" t="str">
        <f>IF('躯体天井高(住戸別)'!Q51="","",'躯体天井高(住戸別)'!Q51)</f>
        <v/>
      </c>
      <c r="S51" s="1260" t="str">
        <f>IF('躯体天井高(住戸別)'!R51="","",'躯体天井高(住戸別)'!R51)</f>
        <v/>
      </c>
      <c r="T51" s="1261">
        <f>IF('躯体天井高(住戸別)'!S51="","",'躯体天井高(住戸別)'!S51)</f>
        <v>50</v>
      </c>
      <c r="U51" s="1263" t="str">
        <f>IF('躯体天井高(住戸別)'!T51="","",'躯体天井高(住戸別)'!T51)</f>
        <v/>
      </c>
      <c r="V51" s="1258"/>
      <c r="W51" s="1264" t="str">
        <f>IF('躯体天井高(住戸別)'!U51="","",'躯体天井高(住戸別)'!U51)</f>
        <v/>
      </c>
      <c r="X51" s="1265" t="str">
        <f>IF('躯体天井高(住戸別)'!V51="","",'躯体天井高(住戸別)'!V51)</f>
        <v>□</v>
      </c>
      <c r="Y51" s="1265" t="str">
        <f>IF('躯体天井高(住戸別)'!W51="","",'躯体天井高(住戸別)'!W51)</f>
        <v>□</v>
      </c>
      <c r="Z51" s="1267" t="s">
        <v>27</v>
      </c>
      <c r="AB51" s="1133" t="str">
        <f>IF('躯体天井高(住戸別)'!Y51="","",'躯体天井高(住戸別)'!Y51)</f>
        <v/>
      </c>
      <c r="AC51" s="1134" t="str">
        <f>IF('躯体天井高(住戸別)'!Z51="","",'躯体天井高(住戸別)'!Z51)</f>
        <v/>
      </c>
      <c r="AD51" s="1135" t="str">
        <f>IF('躯体天井高(住戸別)'!AA51="","",'躯体天井高(住戸別)'!AA51)</f>
        <v/>
      </c>
      <c r="AE51" s="1136" t="str">
        <f>IF('躯体天井高(住戸別)'!AB51="","",'躯体天井高(住戸別)'!AB51)</f>
        <v/>
      </c>
      <c r="AF51" s="1137" t="str">
        <f>IF('躯体天井高(住戸別)'!AC51="","",'躯体天井高(住戸別)'!AC51)</f>
        <v/>
      </c>
      <c r="AG51" s="1138" t="str">
        <f>IF('躯体天井高(住戸別)'!AD51="","",'躯体天井高(住戸別)'!AD51)</f>
        <v/>
      </c>
      <c r="AH51" s="1136" t="str">
        <f>IF('躯体天井高(住戸別)'!AE51="","",'躯体天井高(住戸別)'!AE51)</f>
        <v/>
      </c>
      <c r="AI51" s="1137">
        <f>IF('躯体天井高(住戸別)'!AF51="","",'躯体天井高(住戸別)'!AF51)</f>
        <v>50</v>
      </c>
      <c r="AJ51" s="1139" t="str">
        <f>IF('躯体天井高(住戸別)'!AG51="","",'躯体天井高(住戸別)'!AG51)</f>
        <v/>
      </c>
      <c r="AK51" s="990"/>
      <c r="AL51" s="1140" t="str">
        <f>IF('躯体天井高(住戸別)'!AH51="","",'躯体天井高(住戸別)'!AH51)</f>
        <v/>
      </c>
      <c r="AM51" s="1141" t="str">
        <f>IF('躯体天井高(住戸別)'!AI51="","",'躯体天井高(住戸別)'!AI51)</f>
        <v/>
      </c>
      <c r="AN51" s="1142" t="str">
        <f>IF('躯体天井高(住戸別)'!AJ51="","",'躯体天井高(住戸別)'!AJ51)</f>
        <v/>
      </c>
      <c r="AO51" s="1143" t="str">
        <f>IF('躯体天井高(住戸別)'!AK51="","",'躯体天井高(住戸別)'!AK51)</f>
        <v/>
      </c>
      <c r="AP51" s="1141" t="str">
        <f>IF('躯体天井高(住戸別)'!AL51="","",'躯体天井高(住戸別)'!AL51)</f>
        <v/>
      </c>
      <c r="AQ51" s="1142">
        <f>IF('躯体天井高(住戸別)'!AM51="","",'躯体天井高(住戸別)'!AM51)</f>
        <v>50</v>
      </c>
      <c r="AR51" s="1144" t="str">
        <f>IF('躯体天井高(住戸別)'!AN51="","",'躯体天井高(住戸別)'!AN51)</f>
        <v/>
      </c>
      <c r="AS51" s="990"/>
      <c r="AT51" s="1145" t="str">
        <f>IF('躯体天井高(住戸別)'!AO51="","",'躯体天井高(住戸別)'!AO51)</f>
        <v/>
      </c>
    </row>
    <row r="52" spans="1:46" ht="24.75" customHeight="1">
      <c r="A52" s="391" t="s">
        <v>253</v>
      </c>
      <c r="B52" s="1249">
        <f>IF('躯体天井高(住戸別)'!B52="","",'躯体天井高(住戸別)'!B52)</f>
        <v>47</v>
      </c>
      <c r="C52" s="1249" t="str">
        <f>IF('躯体天井高(住戸別)'!C52="","",'躯体天井高(住戸別)'!C52)</f>
        <v/>
      </c>
      <c r="D52" s="1250" t="str">
        <f>IF('躯体天井高(住戸別)'!D52="","",'躯体天井高(住戸別)'!D52)</f>
        <v/>
      </c>
      <c r="E52" s="1251" t="str">
        <f>IF('躯体天井高(住戸別)'!E52="","",'躯体天井高(住戸別)'!E52)</f>
        <v/>
      </c>
      <c r="F52" s="1252" t="str">
        <f>IF('躯体天井高(住戸別)'!F52="","",'躯体天井高(住戸別)'!F52)</f>
        <v/>
      </c>
      <c r="G52" s="1253" t="str">
        <f>IF('躯体天井高(住戸別)'!G52="","",'躯体天井高(住戸別)'!G52)</f>
        <v/>
      </c>
      <c r="H52" s="1254" t="str">
        <f>IF('躯体天井高(住戸別)'!H52="","",'躯体天井高(住戸別)'!H52)</f>
        <v/>
      </c>
      <c r="I52" s="1255" t="str">
        <f>IF('躯体天井高(住戸別)'!I52="","",'躯体天井高(住戸別)'!I52)</f>
        <v/>
      </c>
      <c r="J52" s="1256" t="str">
        <f>IF('躯体天井高(住戸別)'!J52="","",'躯体天井高(住戸別)'!J52)</f>
        <v/>
      </c>
      <c r="K52" s="1254" t="str">
        <f>IF('躯体天井高(住戸別)'!K52="","",'躯体天井高(住戸別)'!K52)</f>
        <v/>
      </c>
      <c r="L52" s="1255">
        <f>IF('躯体天井高(住戸別)'!L52="","",'躯体天井高(住戸別)'!L52)</f>
        <v>50</v>
      </c>
      <c r="M52" s="1257" t="str">
        <f>IF('躯体天井高(住戸別)'!M52="","",'躯体天井高(住戸別)'!M52)</f>
        <v/>
      </c>
      <c r="N52" s="1258"/>
      <c r="O52" s="1259" t="str">
        <f>IF('躯体天井高(住戸別)'!N52="","",'躯体天井高(住戸別)'!N52)</f>
        <v/>
      </c>
      <c r="P52" s="1260" t="str">
        <f>IF('躯体天井高(住戸別)'!O52="","",'躯体天井高(住戸別)'!O52)</f>
        <v/>
      </c>
      <c r="Q52" s="1261" t="str">
        <f>IF('躯体天井高(住戸別)'!P52="","",'躯体天井高(住戸別)'!P52)</f>
        <v/>
      </c>
      <c r="R52" s="1262" t="str">
        <f>IF('躯体天井高(住戸別)'!Q52="","",'躯体天井高(住戸別)'!Q52)</f>
        <v/>
      </c>
      <c r="S52" s="1260" t="str">
        <f>IF('躯体天井高(住戸別)'!R52="","",'躯体天井高(住戸別)'!R52)</f>
        <v/>
      </c>
      <c r="T52" s="1261">
        <f>IF('躯体天井高(住戸別)'!S52="","",'躯体天井高(住戸別)'!S52)</f>
        <v>50</v>
      </c>
      <c r="U52" s="1263" t="str">
        <f>IF('躯体天井高(住戸別)'!T52="","",'躯体天井高(住戸別)'!T52)</f>
        <v/>
      </c>
      <c r="V52" s="1258"/>
      <c r="W52" s="1264" t="str">
        <f>IF('躯体天井高(住戸別)'!U52="","",'躯体天井高(住戸別)'!U52)</f>
        <v/>
      </c>
      <c r="X52" s="1265" t="str">
        <f>IF('躯体天井高(住戸別)'!V52="","",'躯体天井高(住戸別)'!V52)</f>
        <v>□</v>
      </c>
      <c r="Y52" s="1265" t="str">
        <f>IF('躯体天井高(住戸別)'!W52="","",'躯体天井高(住戸別)'!W52)</f>
        <v>□</v>
      </c>
      <c r="Z52" s="1267" t="s">
        <v>27</v>
      </c>
      <c r="AB52" s="1133" t="str">
        <f>IF('躯体天井高(住戸別)'!Y52="","",'躯体天井高(住戸別)'!Y52)</f>
        <v/>
      </c>
      <c r="AC52" s="1134" t="str">
        <f>IF('躯体天井高(住戸別)'!Z52="","",'躯体天井高(住戸別)'!Z52)</f>
        <v/>
      </c>
      <c r="AD52" s="1135" t="str">
        <f>IF('躯体天井高(住戸別)'!AA52="","",'躯体天井高(住戸別)'!AA52)</f>
        <v/>
      </c>
      <c r="AE52" s="1136" t="str">
        <f>IF('躯体天井高(住戸別)'!AB52="","",'躯体天井高(住戸別)'!AB52)</f>
        <v/>
      </c>
      <c r="AF52" s="1137" t="str">
        <f>IF('躯体天井高(住戸別)'!AC52="","",'躯体天井高(住戸別)'!AC52)</f>
        <v/>
      </c>
      <c r="AG52" s="1138" t="str">
        <f>IF('躯体天井高(住戸別)'!AD52="","",'躯体天井高(住戸別)'!AD52)</f>
        <v/>
      </c>
      <c r="AH52" s="1136" t="str">
        <f>IF('躯体天井高(住戸別)'!AE52="","",'躯体天井高(住戸別)'!AE52)</f>
        <v/>
      </c>
      <c r="AI52" s="1137">
        <f>IF('躯体天井高(住戸別)'!AF52="","",'躯体天井高(住戸別)'!AF52)</f>
        <v>50</v>
      </c>
      <c r="AJ52" s="1139" t="str">
        <f>IF('躯体天井高(住戸別)'!AG52="","",'躯体天井高(住戸別)'!AG52)</f>
        <v/>
      </c>
      <c r="AK52" s="990"/>
      <c r="AL52" s="1140" t="str">
        <f>IF('躯体天井高(住戸別)'!AH52="","",'躯体天井高(住戸別)'!AH52)</f>
        <v/>
      </c>
      <c r="AM52" s="1141" t="str">
        <f>IF('躯体天井高(住戸別)'!AI52="","",'躯体天井高(住戸別)'!AI52)</f>
        <v/>
      </c>
      <c r="AN52" s="1142" t="str">
        <f>IF('躯体天井高(住戸別)'!AJ52="","",'躯体天井高(住戸別)'!AJ52)</f>
        <v/>
      </c>
      <c r="AO52" s="1143" t="str">
        <f>IF('躯体天井高(住戸別)'!AK52="","",'躯体天井高(住戸別)'!AK52)</f>
        <v/>
      </c>
      <c r="AP52" s="1141" t="str">
        <f>IF('躯体天井高(住戸別)'!AL52="","",'躯体天井高(住戸別)'!AL52)</f>
        <v/>
      </c>
      <c r="AQ52" s="1142">
        <f>IF('躯体天井高(住戸別)'!AM52="","",'躯体天井高(住戸別)'!AM52)</f>
        <v>50</v>
      </c>
      <c r="AR52" s="1144" t="str">
        <f>IF('躯体天井高(住戸別)'!AN52="","",'躯体天井高(住戸別)'!AN52)</f>
        <v/>
      </c>
      <c r="AS52" s="990"/>
      <c r="AT52" s="1145" t="str">
        <f>IF('躯体天井高(住戸別)'!AO52="","",'躯体天井高(住戸別)'!AO52)</f>
        <v/>
      </c>
    </row>
    <row r="53" spans="1:46" ht="24.75" customHeight="1">
      <c r="A53" s="391" t="s">
        <v>253</v>
      </c>
      <c r="B53" s="1249">
        <f>IF('躯体天井高(住戸別)'!B53="","",'躯体天井高(住戸別)'!B53)</f>
        <v>48</v>
      </c>
      <c r="C53" s="1249" t="str">
        <f>IF('躯体天井高(住戸別)'!C53="","",'躯体天井高(住戸別)'!C53)</f>
        <v/>
      </c>
      <c r="D53" s="1250" t="str">
        <f>IF('躯体天井高(住戸別)'!D53="","",'躯体天井高(住戸別)'!D53)</f>
        <v/>
      </c>
      <c r="E53" s="1251" t="str">
        <f>IF('躯体天井高(住戸別)'!E53="","",'躯体天井高(住戸別)'!E53)</f>
        <v/>
      </c>
      <c r="F53" s="1252" t="str">
        <f>IF('躯体天井高(住戸別)'!F53="","",'躯体天井高(住戸別)'!F53)</f>
        <v/>
      </c>
      <c r="G53" s="1253" t="str">
        <f>IF('躯体天井高(住戸別)'!G53="","",'躯体天井高(住戸別)'!G53)</f>
        <v/>
      </c>
      <c r="H53" s="1254" t="str">
        <f>IF('躯体天井高(住戸別)'!H53="","",'躯体天井高(住戸別)'!H53)</f>
        <v/>
      </c>
      <c r="I53" s="1255" t="str">
        <f>IF('躯体天井高(住戸別)'!I53="","",'躯体天井高(住戸別)'!I53)</f>
        <v/>
      </c>
      <c r="J53" s="1256" t="str">
        <f>IF('躯体天井高(住戸別)'!J53="","",'躯体天井高(住戸別)'!J53)</f>
        <v/>
      </c>
      <c r="K53" s="1254" t="str">
        <f>IF('躯体天井高(住戸別)'!K53="","",'躯体天井高(住戸別)'!K53)</f>
        <v/>
      </c>
      <c r="L53" s="1255">
        <f>IF('躯体天井高(住戸別)'!L53="","",'躯体天井高(住戸別)'!L53)</f>
        <v>50</v>
      </c>
      <c r="M53" s="1257" t="str">
        <f>IF('躯体天井高(住戸別)'!M53="","",'躯体天井高(住戸別)'!M53)</f>
        <v/>
      </c>
      <c r="N53" s="1258"/>
      <c r="O53" s="1259" t="str">
        <f>IF('躯体天井高(住戸別)'!N53="","",'躯体天井高(住戸別)'!N53)</f>
        <v/>
      </c>
      <c r="P53" s="1260" t="str">
        <f>IF('躯体天井高(住戸別)'!O53="","",'躯体天井高(住戸別)'!O53)</f>
        <v/>
      </c>
      <c r="Q53" s="1261" t="str">
        <f>IF('躯体天井高(住戸別)'!P53="","",'躯体天井高(住戸別)'!P53)</f>
        <v/>
      </c>
      <c r="R53" s="1262" t="str">
        <f>IF('躯体天井高(住戸別)'!Q53="","",'躯体天井高(住戸別)'!Q53)</f>
        <v/>
      </c>
      <c r="S53" s="1260" t="str">
        <f>IF('躯体天井高(住戸別)'!R53="","",'躯体天井高(住戸別)'!R53)</f>
        <v/>
      </c>
      <c r="T53" s="1261">
        <f>IF('躯体天井高(住戸別)'!S53="","",'躯体天井高(住戸別)'!S53)</f>
        <v>50</v>
      </c>
      <c r="U53" s="1263" t="str">
        <f>IF('躯体天井高(住戸別)'!T53="","",'躯体天井高(住戸別)'!T53)</f>
        <v/>
      </c>
      <c r="V53" s="1258"/>
      <c r="W53" s="1264" t="str">
        <f>IF('躯体天井高(住戸別)'!U53="","",'躯体天井高(住戸別)'!U53)</f>
        <v/>
      </c>
      <c r="X53" s="1265" t="str">
        <f>IF('躯体天井高(住戸別)'!V53="","",'躯体天井高(住戸別)'!V53)</f>
        <v>□</v>
      </c>
      <c r="Y53" s="1265" t="str">
        <f>IF('躯体天井高(住戸別)'!W53="","",'躯体天井高(住戸別)'!W53)</f>
        <v>□</v>
      </c>
      <c r="Z53" s="1267" t="s">
        <v>27</v>
      </c>
      <c r="AB53" s="1133" t="str">
        <f>IF('躯体天井高(住戸別)'!Y53="","",'躯体天井高(住戸別)'!Y53)</f>
        <v/>
      </c>
      <c r="AC53" s="1134" t="str">
        <f>IF('躯体天井高(住戸別)'!Z53="","",'躯体天井高(住戸別)'!Z53)</f>
        <v/>
      </c>
      <c r="AD53" s="1135" t="str">
        <f>IF('躯体天井高(住戸別)'!AA53="","",'躯体天井高(住戸別)'!AA53)</f>
        <v/>
      </c>
      <c r="AE53" s="1136" t="str">
        <f>IF('躯体天井高(住戸別)'!AB53="","",'躯体天井高(住戸別)'!AB53)</f>
        <v/>
      </c>
      <c r="AF53" s="1137" t="str">
        <f>IF('躯体天井高(住戸別)'!AC53="","",'躯体天井高(住戸別)'!AC53)</f>
        <v/>
      </c>
      <c r="AG53" s="1138" t="str">
        <f>IF('躯体天井高(住戸別)'!AD53="","",'躯体天井高(住戸別)'!AD53)</f>
        <v/>
      </c>
      <c r="AH53" s="1136" t="str">
        <f>IF('躯体天井高(住戸別)'!AE53="","",'躯体天井高(住戸別)'!AE53)</f>
        <v/>
      </c>
      <c r="AI53" s="1137">
        <f>IF('躯体天井高(住戸別)'!AF53="","",'躯体天井高(住戸別)'!AF53)</f>
        <v>50</v>
      </c>
      <c r="AJ53" s="1139" t="str">
        <f>IF('躯体天井高(住戸別)'!AG53="","",'躯体天井高(住戸別)'!AG53)</f>
        <v/>
      </c>
      <c r="AK53" s="990"/>
      <c r="AL53" s="1140" t="str">
        <f>IF('躯体天井高(住戸別)'!AH53="","",'躯体天井高(住戸別)'!AH53)</f>
        <v/>
      </c>
      <c r="AM53" s="1141" t="str">
        <f>IF('躯体天井高(住戸別)'!AI53="","",'躯体天井高(住戸別)'!AI53)</f>
        <v/>
      </c>
      <c r="AN53" s="1142" t="str">
        <f>IF('躯体天井高(住戸別)'!AJ53="","",'躯体天井高(住戸別)'!AJ53)</f>
        <v/>
      </c>
      <c r="AO53" s="1143" t="str">
        <f>IF('躯体天井高(住戸別)'!AK53="","",'躯体天井高(住戸別)'!AK53)</f>
        <v/>
      </c>
      <c r="AP53" s="1141" t="str">
        <f>IF('躯体天井高(住戸別)'!AL53="","",'躯体天井高(住戸別)'!AL53)</f>
        <v/>
      </c>
      <c r="AQ53" s="1142">
        <f>IF('躯体天井高(住戸別)'!AM53="","",'躯体天井高(住戸別)'!AM53)</f>
        <v>50</v>
      </c>
      <c r="AR53" s="1144" t="str">
        <f>IF('躯体天井高(住戸別)'!AN53="","",'躯体天井高(住戸別)'!AN53)</f>
        <v/>
      </c>
      <c r="AS53" s="990"/>
      <c r="AT53" s="1145" t="str">
        <f>IF('躯体天井高(住戸別)'!AO53="","",'躯体天井高(住戸別)'!AO53)</f>
        <v/>
      </c>
    </row>
    <row r="54" spans="1:46" ht="24.75" customHeight="1">
      <c r="A54" s="391" t="s">
        <v>253</v>
      </c>
      <c r="B54" s="1249">
        <f>IF('躯体天井高(住戸別)'!B54="","",'躯体天井高(住戸別)'!B54)</f>
        <v>49</v>
      </c>
      <c r="C54" s="1249" t="str">
        <f>IF('躯体天井高(住戸別)'!C54="","",'躯体天井高(住戸別)'!C54)</f>
        <v/>
      </c>
      <c r="D54" s="1250" t="str">
        <f>IF('躯体天井高(住戸別)'!D54="","",'躯体天井高(住戸別)'!D54)</f>
        <v/>
      </c>
      <c r="E54" s="1251" t="str">
        <f>IF('躯体天井高(住戸別)'!E54="","",'躯体天井高(住戸別)'!E54)</f>
        <v/>
      </c>
      <c r="F54" s="1252" t="str">
        <f>IF('躯体天井高(住戸別)'!F54="","",'躯体天井高(住戸別)'!F54)</f>
        <v/>
      </c>
      <c r="G54" s="1253" t="str">
        <f>IF('躯体天井高(住戸別)'!G54="","",'躯体天井高(住戸別)'!G54)</f>
        <v/>
      </c>
      <c r="H54" s="1254" t="str">
        <f>IF('躯体天井高(住戸別)'!H54="","",'躯体天井高(住戸別)'!H54)</f>
        <v/>
      </c>
      <c r="I54" s="1255" t="str">
        <f>IF('躯体天井高(住戸別)'!I54="","",'躯体天井高(住戸別)'!I54)</f>
        <v/>
      </c>
      <c r="J54" s="1256" t="str">
        <f>IF('躯体天井高(住戸別)'!J54="","",'躯体天井高(住戸別)'!J54)</f>
        <v/>
      </c>
      <c r="K54" s="1254" t="str">
        <f>IF('躯体天井高(住戸別)'!K54="","",'躯体天井高(住戸別)'!K54)</f>
        <v/>
      </c>
      <c r="L54" s="1255">
        <f>IF('躯体天井高(住戸別)'!L54="","",'躯体天井高(住戸別)'!L54)</f>
        <v>50</v>
      </c>
      <c r="M54" s="1257" t="str">
        <f>IF('躯体天井高(住戸別)'!M54="","",'躯体天井高(住戸別)'!M54)</f>
        <v/>
      </c>
      <c r="N54" s="1258"/>
      <c r="O54" s="1259" t="str">
        <f>IF('躯体天井高(住戸別)'!N54="","",'躯体天井高(住戸別)'!N54)</f>
        <v/>
      </c>
      <c r="P54" s="1260" t="str">
        <f>IF('躯体天井高(住戸別)'!O54="","",'躯体天井高(住戸別)'!O54)</f>
        <v/>
      </c>
      <c r="Q54" s="1261" t="str">
        <f>IF('躯体天井高(住戸別)'!P54="","",'躯体天井高(住戸別)'!P54)</f>
        <v/>
      </c>
      <c r="R54" s="1262" t="str">
        <f>IF('躯体天井高(住戸別)'!Q54="","",'躯体天井高(住戸別)'!Q54)</f>
        <v/>
      </c>
      <c r="S54" s="1260" t="str">
        <f>IF('躯体天井高(住戸別)'!R54="","",'躯体天井高(住戸別)'!R54)</f>
        <v/>
      </c>
      <c r="T54" s="1261">
        <f>IF('躯体天井高(住戸別)'!S54="","",'躯体天井高(住戸別)'!S54)</f>
        <v>50</v>
      </c>
      <c r="U54" s="1263" t="str">
        <f>IF('躯体天井高(住戸別)'!T54="","",'躯体天井高(住戸別)'!T54)</f>
        <v/>
      </c>
      <c r="V54" s="1258"/>
      <c r="W54" s="1264" t="str">
        <f>IF('躯体天井高(住戸別)'!U54="","",'躯体天井高(住戸別)'!U54)</f>
        <v/>
      </c>
      <c r="X54" s="1265" t="str">
        <f>IF('躯体天井高(住戸別)'!V54="","",'躯体天井高(住戸別)'!V54)</f>
        <v>□</v>
      </c>
      <c r="Y54" s="1265" t="str">
        <f>IF('躯体天井高(住戸別)'!W54="","",'躯体天井高(住戸別)'!W54)</f>
        <v>□</v>
      </c>
      <c r="Z54" s="1267" t="s">
        <v>27</v>
      </c>
      <c r="AB54" s="1133" t="str">
        <f>IF('躯体天井高(住戸別)'!Y54="","",'躯体天井高(住戸別)'!Y54)</f>
        <v/>
      </c>
      <c r="AC54" s="1134" t="str">
        <f>IF('躯体天井高(住戸別)'!Z54="","",'躯体天井高(住戸別)'!Z54)</f>
        <v/>
      </c>
      <c r="AD54" s="1135" t="str">
        <f>IF('躯体天井高(住戸別)'!AA54="","",'躯体天井高(住戸別)'!AA54)</f>
        <v/>
      </c>
      <c r="AE54" s="1136" t="str">
        <f>IF('躯体天井高(住戸別)'!AB54="","",'躯体天井高(住戸別)'!AB54)</f>
        <v/>
      </c>
      <c r="AF54" s="1137" t="str">
        <f>IF('躯体天井高(住戸別)'!AC54="","",'躯体天井高(住戸別)'!AC54)</f>
        <v/>
      </c>
      <c r="AG54" s="1138" t="str">
        <f>IF('躯体天井高(住戸別)'!AD54="","",'躯体天井高(住戸別)'!AD54)</f>
        <v/>
      </c>
      <c r="AH54" s="1136" t="str">
        <f>IF('躯体天井高(住戸別)'!AE54="","",'躯体天井高(住戸別)'!AE54)</f>
        <v/>
      </c>
      <c r="AI54" s="1137">
        <f>IF('躯体天井高(住戸別)'!AF54="","",'躯体天井高(住戸別)'!AF54)</f>
        <v>50</v>
      </c>
      <c r="AJ54" s="1139" t="str">
        <f>IF('躯体天井高(住戸別)'!AG54="","",'躯体天井高(住戸別)'!AG54)</f>
        <v/>
      </c>
      <c r="AK54" s="990"/>
      <c r="AL54" s="1140" t="str">
        <f>IF('躯体天井高(住戸別)'!AH54="","",'躯体天井高(住戸別)'!AH54)</f>
        <v/>
      </c>
      <c r="AM54" s="1141" t="str">
        <f>IF('躯体天井高(住戸別)'!AI54="","",'躯体天井高(住戸別)'!AI54)</f>
        <v/>
      </c>
      <c r="AN54" s="1142" t="str">
        <f>IF('躯体天井高(住戸別)'!AJ54="","",'躯体天井高(住戸別)'!AJ54)</f>
        <v/>
      </c>
      <c r="AO54" s="1143" t="str">
        <f>IF('躯体天井高(住戸別)'!AK54="","",'躯体天井高(住戸別)'!AK54)</f>
        <v/>
      </c>
      <c r="AP54" s="1141" t="str">
        <f>IF('躯体天井高(住戸別)'!AL54="","",'躯体天井高(住戸別)'!AL54)</f>
        <v/>
      </c>
      <c r="AQ54" s="1142">
        <f>IF('躯体天井高(住戸別)'!AM54="","",'躯体天井高(住戸別)'!AM54)</f>
        <v>50</v>
      </c>
      <c r="AR54" s="1144" t="str">
        <f>IF('躯体天井高(住戸別)'!AN54="","",'躯体天井高(住戸別)'!AN54)</f>
        <v/>
      </c>
      <c r="AS54" s="990"/>
      <c r="AT54" s="1145" t="str">
        <f>IF('躯体天井高(住戸別)'!AO54="","",'躯体天井高(住戸別)'!AO54)</f>
        <v/>
      </c>
    </row>
    <row r="55" spans="1:46" ht="24.75" customHeight="1">
      <c r="A55" s="391" t="s">
        <v>253</v>
      </c>
      <c r="B55" s="1249">
        <f>IF('躯体天井高(住戸別)'!B55="","",'躯体天井高(住戸別)'!B55)</f>
        <v>50</v>
      </c>
      <c r="C55" s="1249" t="str">
        <f>IF('躯体天井高(住戸別)'!C55="","",'躯体天井高(住戸別)'!C55)</f>
        <v/>
      </c>
      <c r="D55" s="1250" t="str">
        <f>IF('躯体天井高(住戸別)'!D55="","",'躯体天井高(住戸別)'!D55)</f>
        <v/>
      </c>
      <c r="E55" s="1251" t="str">
        <f>IF('躯体天井高(住戸別)'!E55="","",'躯体天井高(住戸別)'!E55)</f>
        <v/>
      </c>
      <c r="F55" s="1252" t="str">
        <f>IF('躯体天井高(住戸別)'!F55="","",'躯体天井高(住戸別)'!F55)</f>
        <v/>
      </c>
      <c r="G55" s="1253" t="str">
        <f>IF('躯体天井高(住戸別)'!G55="","",'躯体天井高(住戸別)'!G55)</f>
        <v/>
      </c>
      <c r="H55" s="1254" t="str">
        <f>IF('躯体天井高(住戸別)'!H55="","",'躯体天井高(住戸別)'!H55)</f>
        <v/>
      </c>
      <c r="I55" s="1255" t="str">
        <f>IF('躯体天井高(住戸別)'!I55="","",'躯体天井高(住戸別)'!I55)</f>
        <v/>
      </c>
      <c r="J55" s="1256" t="str">
        <f>IF('躯体天井高(住戸別)'!J55="","",'躯体天井高(住戸別)'!J55)</f>
        <v/>
      </c>
      <c r="K55" s="1254" t="str">
        <f>IF('躯体天井高(住戸別)'!K55="","",'躯体天井高(住戸別)'!K55)</f>
        <v/>
      </c>
      <c r="L55" s="1255">
        <f>IF('躯体天井高(住戸別)'!L55="","",'躯体天井高(住戸別)'!L55)</f>
        <v>50</v>
      </c>
      <c r="M55" s="1257" t="str">
        <f>IF('躯体天井高(住戸別)'!M55="","",'躯体天井高(住戸別)'!M55)</f>
        <v/>
      </c>
      <c r="N55" s="1258"/>
      <c r="O55" s="1259" t="str">
        <f>IF('躯体天井高(住戸別)'!N55="","",'躯体天井高(住戸別)'!N55)</f>
        <v/>
      </c>
      <c r="P55" s="1260" t="str">
        <f>IF('躯体天井高(住戸別)'!O55="","",'躯体天井高(住戸別)'!O55)</f>
        <v/>
      </c>
      <c r="Q55" s="1261" t="str">
        <f>IF('躯体天井高(住戸別)'!P55="","",'躯体天井高(住戸別)'!P55)</f>
        <v/>
      </c>
      <c r="R55" s="1262" t="str">
        <f>IF('躯体天井高(住戸別)'!Q55="","",'躯体天井高(住戸別)'!Q55)</f>
        <v/>
      </c>
      <c r="S55" s="1260" t="str">
        <f>IF('躯体天井高(住戸別)'!R55="","",'躯体天井高(住戸別)'!R55)</f>
        <v/>
      </c>
      <c r="T55" s="1261">
        <f>IF('躯体天井高(住戸別)'!S55="","",'躯体天井高(住戸別)'!S55)</f>
        <v>50</v>
      </c>
      <c r="U55" s="1263" t="str">
        <f>IF('躯体天井高(住戸別)'!T55="","",'躯体天井高(住戸別)'!T55)</f>
        <v/>
      </c>
      <c r="V55" s="1258"/>
      <c r="W55" s="1264" t="str">
        <f>IF('躯体天井高(住戸別)'!U55="","",'躯体天井高(住戸別)'!U55)</f>
        <v/>
      </c>
      <c r="X55" s="1265" t="str">
        <f>IF('躯体天井高(住戸別)'!V55="","",'躯体天井高(住戸別)'!V55)</f>
        <v>□</v>
      </c>
      <c r="Y55" s="1265" t="str">
        <f>IF('躯体天井高(住戸別)'!W55="","",'躯体天井高(住戸別)'!W55)</f>
        <v>□</v>
      </c>
      <c r="Z55" s="1267" t="s">
        <v>27</v>
      </c>
      <c r="AB55" s="1133" t="str">
        <f>IF('躯体天井高(住戸別)'!Y55="","",'躯体天井高(住戸別)'!Y55)</f>
        <v/>
      </c>
      <c r="AC55" s="1134" t="str">
        <f>IF('躯体天井高(住戸別)'!Z55="","",'躯体天井高(住戸別)'!Z55)</f>
        <v/>
      </c>
      <c r="AD55" s="1135" t="str">
        <f>IF('躯体天井高(住戸別)'!AA55="","",'躯体天井高(住戸別)'!AA55)</f>
        <v/>
      </c>
      <c r="AE55" s="1136" t="str">
        <f>IF('躯体天井高(住戸別)'!AB55="","",'躯体天井高(住戸別)'!AB55)</f>
        <v/>
      </c>
      <c r="AF55" s="1137" t="str">
        <f>IF('躯体天井高(住戸別)'!AC55="","",'躯体天井高(住戸別)'!AC55)</f>
        <v/>
      </c>
      <c r="AG55" s="1138" t="str">
        <f>IF('躯体天井高(住戸別)'!AD55="","",'躯体天井高(住戸別)'!AD55)</f>
        <v/>
      </c>
      <c r="AH55" s="1136" t="str">
        <f>IF('躯体天井高(住戸別)'!AE55="","",'躯体天井高(住戸別)'!AE55)</f>
        <v/>
      </c>
      <c r="AI55" s="1137">
        <f>IF('躯体天井高(住戸別)'!AF55="","",'躯体天井高(住戸別)'!AF55)</f>
        <v>50</v>
      </c>
      <c r="AJ55" s="1139" t="str">
        <f>IF('躯体天井高(住戸別)'!AG55="","",'躯体天井高(住戸別)'!AG55)</f>
        <v/>
      </c>
      <c r="AK55" s="990"/>
      <c r="AL55" s="1140" t="str">
        <f>IF('躯体天井高(住戸別)'!AH55="","",'躯体天井高(住戸別)'!AH55)</f>
        <v/>
      </c>
      <c r="AM55" s="1141" t="str">
        <f>IF('躯体天井高(住戸別)'!AI55="","",'躯体天井高(住戸別)'!AI55)</f>
        <v/>
      </c>
      <c r="AN55" s="1142" t="str">
        <f>IF('躯体天井高(住戸別)'!AJ55="","",'躯体天井高(住戸別)'!AJ55)</f>
        <v/>
      </c>
      <c r="AO55" s="1143" t="str">
        <f>IF('躯体天井高(住戸別)'!AK55="","",'躯体天井高(住戸別)'!AK55)</f>
        <v/>
      </c>
      <c r="AP55" s="1141" t="str">
        <f>IF('躯体天井高(住戸別)'!AL55="","",'躯体天井高(住戸別)'!AL55)</f>
        <v/>
      </c>
      <c r="AQ55" s="1142">
        <f>IF('躯体天井高(住戸別)'!AM55="","",'躯体天井高(住戸別)'!AM55)</f>
        <v>50</v>
      </c>
      <c r="AR55" s="1144" t="str">
        <f>IF('躯体天井高(住戸別)'!AN55="","",'躯体天井高(住戸別)'!AN55)</f>
        <v/>
      </c>
      <c r="AS55" s="990"/>
      <c r="AT55" s="1145" t="str">
        <f>IF('躯体天井高(住戸別)'!AO55="","",'躯体天井高(住戸別)'!AO55)</f>
        <v/>
      </c>
    </row>
    <row r="56" spans="1:46" ht="24.75" customHeight="1">
      <c r="A56" s="391" t="s">
        <v>253</v>
      </c>
      <c r="B56" s="1249">
        <f>IF('躯体天井高(住戸別)'!B56="","",'躯体天井高(住戸別)'!B56)</f>
        <v>51</v>
      </c>
      <c r="C56" s="1249" t="str">
        <f>IF('躯体天井高(住戸別)'!C56="","",'躯体天井高(住戸別)'!C56)</f>
        <v/>
      </c>
      <c r="D56" s="1250" t="str">
        <f>IF('躯体天井高(住戸別)'!D56="","",'躯体天井高(住戸別)'!D56)</f>
        <v/>
      </c>
      <c r="E56" s="1251" t="str">
        <f>IF('躯体天井高(住戸別)'!E56="","",'躯体天井高(住戸別)'!E56)</f>
        <v/>
      </c>
      <c r="F56" s="1252" t="str">
        <f>IF('躯体天井高(住戸別)'!F56="","",'躯体天井高(住戸別)'!F56)</f>
        <v/>
      </c>
      <c r="G56" s="1253" t="str">
        <f>IF('躯体天井高(住戸別)'!G56="","",'躯体天井高(住戸別)'!G56)</f>
        <v/>
      </c>
      <c r="H56" s="1254" t="str">
        <f>IF('躯体天井高(住戸別)'!H56="","",'躯体天井高(住戸別)'!H56)</f>
        <v/>
      </c>
      <c r="I56" s="1255" t="str">
        <f>IF('躯体天井高(住戸別)'!I56="","",'躯体天井高(住戸別)'!I56)</f>
        <v/>
      </c>
      <c r="J56" s="1256" t="str">
        <f>IF('躯体天井高(住戸別)'!J56="","",'躯体天井高(住戸別)'!J56)</f>
        <v/>
      </c>
      <c r="K56" s="1254" t="str">
        <f>IF('躯体天井高(住戸別)'!K56="","",'躯体天井高(住戸別)'!K56)</f>
        <v/>
      </c>
      <c r="L56" s="1255">
        <f>IF('躯体天井高(住戸別)'!L56="","",'躯体天井高(住戸別)'!L56)</f>
        <v>50</v>
      </c>
      <c r="M56" s="1257" t="str">
        <f>IF('躯体天井高(住戸別)'!M56="","",'躯体天井高(住戸別)'!M56)</f>
        <v/>
      </c>
      <c r="N56" s="1258"/>
      <c r="O56" s="1259" t="str">
        <f>IF('躯体天井高(住戸別)'!N56="","",'躯体天井高(住戸別)'!N56)</f>
        <v/>
      </c>
      <c r="P56" s="1260" t="str">
        <f>IF('躯体天井高(住戸別)'!O56="","",'躯体天井高(住戸別)'!O56)</f>
        <v/>
      </c>
      <c r="Q56" s="1261" t="str">
        <f>IF('躯体天井高(住戸別)'!P56="","",'躯体天井高(住戸別)'!P56)</f>
        <v/>
      </c>
      <c r="R56" s="1262" t="str">
        <f>IF('躯体天井高(住戸別)'!Q56="","",'躯体天井高(住戸別)'!Q56)</f>
        <v/>
      </c>
      <c r="S56" s="1260" t="str">
        <f>IF('躯体天井高(住戸別)'!R56="","",'躯体天井高(住戸別)'!R56)</f>
        <v/>
      </c>
      <c r="T56" s="1261">
        <f>IF('躯体天井高(住戸別)'!S56="","",'躯体天井高(住戸別)'!S56)</f>
        <v>50</v>
      </c>
      <c r="U56" s="1263" t="str">
        <f>IF('躯体天井高(住戸別)'!T56="","",'躯体天井高(住戸別)'!T56)</f>
        <v/>
      </c>
      <c r="V56" s="1258"/>
      <c r="W56" s="1264" t="str">
        <f>IF('躯体天井高(住戸別)'!U56="","",'躯体天井高(住戸別)'!U56)</f>
        <v/>
      </c>
      <c r="X56" s="1265" t="str">
        <f>IF('躯体天井高(住戸別)'!V56="","",'躯体天井高(住戸別)'!V56)</f>
        <v>□</v>
      </c>
      <c r="Y56" s="1265" t="str">
        <f>IF('躯体天井高(住戸別)'!W56="","",'躯体天井高(住戸別)'!W56)</f>
        <v>□</v>
      </c>
      <c r="Z56" s="1267" t="s">
        <v>27</v>
      </c>
      <c r="AB56" s="1133" t="str">
        <f>IF('躯体天井高(住戸別)'!Y56="","",'躯体天井高(住戸別)'!Y56)</f>
        <v/>
      </c>
      <c r="AC56" s="1134" t="str">
        <f>IF('躯体天井高(住戸別)'!Z56="","",'躯体天井高(住戸別)'!Z56)</f>
        <v/>
      </c>
      <c r="AD56" s="1135" t="str">
        <f>IF('躯体天井高(住戸別)'!AA56="","",'躯体天井高(住戸別)'!AA56)</f>
        <v/>
      </c>
      <c r="AE56" s="1136" t="str">
        <f>IF('躯体天井高(住戸別)'!AB56="","",'躯体天井高(住戸別)'!AB56)</f>
        <v/>
      </c>
      <c r="AF56" s="1137" t="str">
        <f>IF('躯体天井高(住戸別)'!AC56="","",'躯体天井高(住戸別)'!AC56)</f>
        <v/>
      </c>
      <c r="AG56" s="1138" t="str">
        <f>IF('躯体天井高(住戸別)'!AD56="","",'躯体天井高(住戸別)'!AD56)</f>
        <v/>
      </c>
      <c r="AH56" s="1136" t="str">
        <f>IF('躯体天井高(住戸別)'!AE56="","",'躯体天井高(住戸別)'!AE56)</f>
        <v/>
      </c>
      <c r="AI56" s="1137">
        <f>IF('躯体天井高(住戸別)'!AF56="","",'躯体天井高(住戸別)'!AF56)</f>
        <v>50</v>
      </c>
      <c r="AJ56" s="1139" t="str">
        <f>IF('躯体天井高(住戸別)'!AG56="","",'躯体天井高(住戸別)'!AG56)</f>
        <v/>
      </c>
      <c r="AK56" s="990"/>
      <c r="AL56" s="1140" t="str">
        <f>IF('躯体天井高(住戸別)'!AH56="","",'躯体天井高(住戸別)'!AH56)</f>
        <v/>
      </c>
      <c r="AM56" s="1141" t="str">
        <f>IF('躯体天井高(住戸別)'!AI56="","",'躯体天井高(住戸別)'!AI56)</f>
        <v/>
      </c>
      <c r="AN56" s="1142" t="str">
        <f>IF('躯体天井高(住戸別)'!AJ56="","",'躯体天井高(住戸別)'!AJ56)</f>
        <v/>
      </c>
      <c r="AO56" s="1143" t="str">
        <f>IF('躯体天井高(住戸別)'!AK56="","",'躯体天井高(住戸別)'!AK56)</f>
        <v/>
      </c>
      <c r="AP56" s="1141" t="str">
        <f>IF('躯体天井高(住戸別)'!AL56="","",'躯体天井高(住戸別)'!AL56)</f>
        <v/>
      </c>
      <c r="AQ56" s="1142">
        <f>IF('躯体天井高(住戸別)'!AM56="","",'躯体天井高(住戸別)'!AM56)</f>
        <v>50</v>
      </c>
      <c r="AR56" s="1144" t="str">
        <f>IF('躯体天井高(住戸別)'!AN56="","",'躯体天井高(住戸別)'!AN56)</f>
        <v/>
      </c>
      <c r="AS56" s="990"/>
      <c r="AT56" s="1145" t="str">
        <f>IF('躯体天井高(住戸別)'!AO56="","",'躯体天井高(住戸別)'!AO56)</f>
        <v/>
      </c>
    </row>
    <row r="57" spans="1:46" ht="24.75" customHeight="1">
      <c r="A57" s="391" t="s">
        <v>253</v>
      </c>
      <c r="B57" s="1249">
        <f>IF('躯体天井高(住戸別)'!B57="","",'躯体天井高(住戸別)'!B57)</f>
        <v>52</v>
      </c>
      <c r="C57" s="1249" t="str">
        <f>IF('躯体天井高(住戸別)'!C57="","",'躯体天井高(住戸別)'!C57)</f>
        <v/>
      </c>
      <c r="D57" s="1250" t="str">
        <f>IF('躯体天井高(住戸別)'!D57="","",'躯体天井高(住戸別)'!D57)</f>
        <v/>
      </c>
      <c r="E57" s="1251" t="str">
        <f>IF('躯体天井高(住戸別)'!E57="","",'躯体天井高(住戸別)'!E57)</f>
        <v/>
      </c>
      <c r="F57" s="1252" t="str">
        <f>IF('躯体天井高(住戸別)'!F57="","",'躯体天井高(住戸別)'!F57)</f>
        <v/>
      </c>
      <c r="G57" s="1253" t="str">
        <f>IF('躯体天井高(住戸別)'!G57="","",'躯体天井高(住戸別)'!G57)</f>
        <v/>
      </c>
      <c r="H57" s="1254" t="str">
        <f>IF('躯体天井高(住戸別)'!H57="","",'躯体天井高(住戸別)'!H57)</f>
        <v/>
      </c>
      <c r="I57" s="1255" t="str">
        <f>IF('躯体天井高(住戸別)'!I57="","",'躯体天井高(住戸別)'!I57)</f>
        <v/>
      </c>
      <c r="J57" s="1256" t="str">
        <f>IF('躯体天井高(住戸別)'!J57="","",'躯体天井高(住戸別)'!J57)</f>
        <v/>
      </c>
      <c r="K57" s="1254" t="str">
        <f>IF('躯体天井高(住戸別)'!K57="","",'躯体天井高(住戸別)'!K57)</f>
        <v/>
      </c>
      <c r="L57" s="1255">
        <f>IF('躯体天井高(住戸別)'!L57="","",'躯体天井高(住戸別)'!L57)</f>
        <v>50</v>
      </c>
      <c r="M57" s="1257" t="str">
        <f>IF('躯体天井高(住戸別)'!M57="","",'躯体天井高(住戸別)'!M57)</f>
        <v/>
      </c>
      <c r="N57" s="1258"/>
      <c r="O57" s="1259" t="str">
        <f>IF('躯体天井高(住戸別)'!N57="","",'躯体天井高(住戸別)'!N57)</f>
        <v/>
      </c>
      <c r="P57" s="1260" t="str">
        <f>IF('躯体天井高(住戸別)'!O57="","",'躯体天井高(住戸別)'!O57)</f>
        <v/>
      </c>
      <c r="Q57" s="1261" t="str">
        <f>IF('躯体天井高(住戸別)'!P57="","",'躯体天井高(住戸別)'!P57)</f>
        <v/>
      </c>
      <c r="R57" s="1262" t="str">
        <f>IF('躯体天井高(住戸別)'!Q57="","",'躯体天井高(住戸別)'!Q57)</f>
        <v/>
      </c>
      <c r="S57" s="1260" t="str">
        <f>IF('躯体天井高(住戸別)'!R57="","",'躯体天井高(住戸別)'!R57)</f>
        <v/>
      </c>
      <c r="T57" s="1261">
        <f>IF('躯体天井高(住戸別)'!S57="","",'躯体天井高(住戸別)'!S57)</f>
        <v>50</v>
      </c>
      <c r="U57" s="1263" t="str">
        <f>IF('躯体天井高(住戸別)'!T57="","",'躯体天井高(住戸別)'!T57)</f>
        <v/>
      </c>
      <c r="V57" s="1258"/>
      <c r="W57" s="1264" t="str">
        <f>IF('躯体天井高(住戸別)'!U57="","",'躯体天井高(住戸別)'!U57)</f>
        <v/>
      </c>
      <c r="X57" s="1265" t="str">
        <f>IF('躯体天井高(住戸別)'!V57="","",'躯体天井高(住戸別)'!V57)</f>
        <v>□</v>
      </c>
      <c r="Y57" s="1265" t="str">
        <f>IF('躯体天井高(住戸別)'!W57="","",'躯体天井高(住戸別)'!W57)</f>
        <v>□</v>
      </c>
      <c r="Z57" s="1267" t="s">
        <v>27</v>
      </c>
      <c r="AB57" s="1133" t="str">
        <f>IF('躯体天井高(住戸別)'!Y57="","",'躯体天井高(住戸別)'!Y57)</f>
        <v/>
      </c>
      <c r="AC57" s="1134" t="str">
        <f>IF('躯体天井高(住戸別)'!Z57="","",'躯体天井高(住戸別)'!Z57)</f>
        <v/>
      </c>
      <c r="AD57" s="1135" t="str">
        <f>IF('躯体天井高(住戸別)'!AA57="","",'躯体天井高(住戸別)'!AA57)</f>
        <v/>
      </c>
      <c r="AE57" s="1136" t="str">
        <f>IF('躯体天井高(住戸別)'!AB57="","",'躯体天井高(住戸別)'!AB57)</f>
        <v/>
      </c>
      <c r="AF57" s="1137" t="str">
        <f>IF('躯体天井高(住戸別)'!AC57="","",'躯体天井高(住戸別)'!AC57)</f>
        <v/>
      </c>
      <c r="AG57" s="1138" t="str">
        <f>IF('躯体天井高(住戸別)'!AD57="","",'躯体天井高(住戸別)'!AD57)</f>
        <v/>
      </c>
      <c r="AH57" s="1136" t="str">
        <f>IF('躯体天井高(住戸別)'!AE57="","",'躯体天井高(住戸別)'!AE57)</f>
        <v/>
      </c>
      <c r="AI57" s="1137">
        <f>IF('躯体天井高(住戸別)'!AF57="","",'躯体天井高(住戸別)'!AF57)</f>
        <v>50</v>
      </c>
      <c r="AJ57" s="1139" t="str">
        <f>IF('躯体天井高(住戸別)'!AG57="","",'躯体天井高(住戸別)'!AG57)</f>
        <v/>
      </c>
      <c r="AK57" s="990"/>
      <c r="AL57" s="1140" t="str">
        <f>IF('躯体天井高(住戸別)'!AH57="","",'躯体天井高(住戸別)'!AH57)</f>
        <v/>
      </c>
      <c r="AM57" s="1141" t="str">
        <f>IF('躯体天井高(住戸別)'!AI57="","",'躯体天井高(住戸別)'!AI57)</f>
        <v/>
      </c>
      <c r="AN57" s="1142" t="str">
        <f>IF('躯体天井高(住戸別)'!AJ57="","",'躯体天井高(住戸別)'!AJ57)</f>
        <v/>
      </c>
      <c r="AO57" s="1143" t="str">
        <f>IF('躯体天井高(住戸別)'!AK57="","",'躯体天井高(住戸別)'!AK57)</f>
        <v/>
      </c>
      <c r="AP57" s="1141" t="str">
        <f>IF('躯体天井高(住戸別)'!AL57="","",'躯体天井高(住戸別)'!AL57)</f>
        <v/>
      </c>
      <c r="AQ57" s="1142">
        <f>IF('躯体天井高(住戸別)'!AM57="","",'躯体天井高(住戸別)'!AM57)</f>
        <v>50</v>
      </c>
      <c r="AR57" s="1144" t="str">
        <f>IF('躯体天井高(住戸別)'!AN57="","",'躯体天井高(住戸別)'!AN57)</f>
        <v/>
      </c>
      <c r="AS57" s="990"/>
      <c r="AT57" s="1145" t="str">
        <f>IF('躯体天井高(住戸別)'!AO57="","",'躯体天井高(住戸別)'!AO57)</f>
        <v/>
      </c>
    </row>
    <row r="58" spans="1:46" ht="24.75" customHeight="1">
      <c r="A58" s="391" t="s">
        <v>253</v>
      </c>
      <c r="B58" s="1249">
        <f>IF('躯体天井高(住戸別)'!B58="","",'躯体天井高(住戸別)'!B58)</f>
        <v>53</v>
      </c>
      <c r="C58" s="1249" t="str">
        <f>IF('躯体天井高(住戸別)'!C58="","",'躯体天井高(住戸別)'!C58)</f>
        <v/>
      </c>
      <c r="D58" s="1250" t="str">
        <f>IF('躯体天井高(住戸別)'!D58="","",'躯体天井高(住戸別)'!D58)</f>
        <v/>
      </c>
      <c r="E58" s="1251" t="str">
        <f>IF('躯体天井高(住戸別)'!E58="","",'躯体天井高(住戸別)'!E58)</f>
        <v/>
      </c>
      <c r="F58" s="1252" t="str">
        <f>IF('躯体天井高(住戸別)'!F58="","",'躯体天井高(住戸別)'!F58)</f>
        <v/>
      </c>
      <c r="G58" s="1253" t="str">
        <f>IF('躯体天井高(住戸別)'!G58="","",'躯体天井高(住戸別)'!G58)</f>
        <v/>
      </c>
      <c r="H58" s="1254" t="str">
        <f>IF('躯体天井高(住戸別)'!H58="","",'躯体天井高(住戸別)'!H58)</f>
        <v/>
      </c>
      <c r="I58" s="1255" t="str">
        <f>IF('躯体天井高(住戸別)'!I58="","",'躯体天井高(住戸別)'!I58)</f>
        <v/>
      </c>
      <c r="J58" s="1256" t="str">
        <f>IF('躯体天井高(住戸別)'!J58="","",'躯体天井高(住戸別)'!J58)</f>
        <v/>
      </c>
      <c r="K58" s="1254" t="str">
        <f>IF('躯体天井高(住戸別)'!K58="","",'躯体天井高(住戸別)'!K58)</f>
        <v/>
      </c>
      <c r="L58" s="1255">
        <f>IF('躯体天井高(住戸別)'!L58="","",'躯体天井高(住戸別)'!L58)</f>
        <v>50</v>
      </c>
      <c r="M58" s="1257" t="str">
        <f>IF('躯体天井高(住戸別)'!M58="","",'躯体天井高(住戸別)'!M58)</f>
        <v/>
      </c>
      <c r="N58" s="1258"/>
      <c r="O58" s="1259" t="str">
        <f>IF('躯体天井高(住戸別)'!N58="","",'躯体天井高(住戸別)'!N58)</f>
        <v/>
      </c>
      <c r="P58" s="1260" t="str">
        <f>IF('躯体天井高(住戸別)'!O58="","",'躯体天井高(住戸別)'!O58)</f>
        <v/>
      </c>
      <c r="Q58" s="1261" t="str">
        <f>IF('躯体天井高(住戸別)'!P58="","",'躯体天井高(住戸別)'!P58)</f>
        <v/>
      </c>
      <c r="R58" s="1262" t="str">
        <f>IF('躯体天井高(住戸別)'!Q58="","",'躯体天井高(住戸別)'!Q58)</f>
        <v/>
      </c>
      <c r="S58" s="1260" t="str">
        <f>IF('躯体天井高(住戸別)'!R58="","",'躯体天井高(住戸別)'!R58)</f>
        <v/>
      </c>
      <c r="T58" s="1261">
        <f>IF('躯体天井高(住戸別)'!S58="","",'躯体天井高(住戸別)'!S58)</f>
        <v>50</v>
      </c>
      <c r="U58" s="1263" t="str">
        <f>IF('躯体天井高(住戸別)'!T58="","",'躯体天井高(住戸別)'!T58)</f>
        <v/>
      </c>
      <c r="V58" s="1258"/>
      <c r="W58" s="1264" t="str">
        <f>IF('躯体天井高(住戸別)'!U58="","",'躯体天井高(住戸別)'!U58)</f>
        <v/>
      </c>
      <c r="X58" s="1265" t="str">
        <f>IF('躯体天井高(住戸別)'!V58="","",'躯体天井高(住戸別)'!V58)</f>
        <v>□</v>
      </c>
      <c r="Y58" s="1265" t="str">
        <f>IF('躯体天井高(住戸別)'!W58="","",'躯体天井高(住戸別)'!W58)</f>
        <v>□</v>
      </c>
      <c r="Z58" s="1267" t="s">
        <v>27</v>
      </c>
      <c r="AB58" s="1133" t="str">
        <f>IF('躯体天井高(住戸別)'!Y58="","",'躯体天井高(住戸別)'!Y58)</f>
        <v/>
      </c>
      <c r="AC58" s="1134" t="str">
        <f>IF('躯体天井高(住戸別)'!Z58="","",'躯体天井高(住戸別)'!Z58)</f>
        <v/>
      </c>
      <c r="AD58" s="1135" t="str">
        <f>IF('躯体天井高(住戸別)'!AA58="","",'躯体天井高(住戸別)'!AA58)</f>
        <v/>
      </c>
      <c r="AE58" s="1136" t="str">
        <f>IF('躯体天井高(住戸別)'!AB58="","",'躯体天井高(住戸別)'!AB58)</f>
        <v/>
      </c>
      <c r="AF58" s="1137" t="str">
        <f>IF('躯体天井高(住戸別)'!AC58="","",'躯体天井高(住戸別)'!AC58)</f>
        <v/>
      </c>
      <c r="AG58" s="1138" t="str">
        <f>IF('躯体天井高(住戸別)'!AD58="","",'躯体天井高(住戸別)'!AD58)</f>
        <v/>
      </c>
      <c r="AH58" s="1136" t="str">
        <f>IF('躯体天井高(住戸別)'!AE58="","",'躯体天井高(住戸別)'!AE58)</f>
        <v/>
      </c>
      <c r="AI58" s="1137">
        <f>IF('躯体天井高(住戸別)'!AF58="","",'躯体天井高(住戸別)'!AF58)</f>
        <v>50</v>
      </c>
      <c r="AJ58" s="1139" t="str">
        <f>IF('躯体天井高(住戸別)'!AG58="","",'躯体天井高(住戸別)'!AG58)</f>
        <v/>
      </c>
      <c r="AK58" s="990"/>
      <c r="AL58" s="1140" t="str">
        <f>IF('躯体天井高(住戸別)'!AH58="","",'躯体天井高(住戸別)'!AH58)</f>
        <v/>
      </c>
      <c r="AM58" s="1141" t="str">
        <f>IF('躯体天井高(住戸別)'!AI58="","",'躯体天井高(住戸別)'!AI58)</f>
        <v/>
      </c>
      <c r="AN58" s="1142" t="str">
        <f>IF('躯体天井高(住戸別)'!AJ58="","",'躯体天井高(住戸別)'!AJ58)</f>
        <v/>
      </c>
      <c r="AO58" s="1143" t="str">
        <f>IF('躯体天井高(住戸別)'!AK58="","",'躯体天井高(住戸別)'!AK58)</f>
        <v/>
      </c>
      <c r="AP58" s="1141" t="str">
        <f>IF('躯体天井高(住戸別)'!AL58="","",'躯体天井高(住戸別)'!AL58)</f>
        <v/>
      </c>
      <c r="AQ58" s="1142">
        <f>IF('躯体天井高(住戸別)'!AM58="","",'躯体天井高(住戸別)'!AM58)</f>
        <v>50</v>
      </c>
      <c r="AR58" s="1144" t="str">
        <f>IF('躯体天井高(住戸別)'!AN58="","",'躯体天井高(住戸別)'!AN58)</f>
        <v/>
      </c>
      <c r="AS58" s="990"/>
      <c r="AT58" s="1145" t="str">
        <f>IF('躯体天井高(住戸別)'!AO58="","",'躯体天井高(住戸別)'!AO58)</f>
        <v/>
      </c>
    </row>
    <row r="59" spans="1:46" ht="24.75" customHeight="1">
      <c r="A59" s="391" t="s">
        <v>253</v>
      </c>
      <c r="B59" s="1249">
        <f>IF('躯体天井高(住戸別)'!B59="","",'躯体天井高(住戸別)'!B59)</f>
        <v>54</v>
      </c>
      <c r="C59" s="1249" t="str">
        <f>IF('躯体天井高(住戸別)'!C59="","",'躯体天井高(住戸別)'!C59)</f>
        <v/>
      </c>
      <c r="D59" s="1250" t="str">
        <f>IF('躯体天井高(住戸別)'!D59="","",'躯体天井高(住戸別)'!D59)</f>
        <v/>
      </c>
      <c r="E59" s="1251" t="str">
        <f>IF('躯体天井高(住戸別)'!E59="","",'躯体天井高(住戸別)'!E59)</f>
        <v/>
      </c>
      <c r="F59" s="1252" t="str">
        <f>IF('躯体天井高(住戸別)'!F59="","",'躯体天井高(住戸別)'!F59)</f>
        <v/>
      </c>
      <c r="G59" s="1253" t="str">
        <f>IF('躯体天井高(住戸別)'!G59="","",'躯体天井高(住戸別)'!G59)</f>
        <v/>
      </c>
      <c r="H59" s="1254" t="str">
        <f>IF('躯体天井高(住戸別)'!H59="","",'躯体天井高(住戸別)'!H59)</f>
        <v/>
      </c>
      <c r="I59" s="1255" t="str">
        <f>IF('躯体天井高(住戸別)'!I59="","",'躯体天井高(住戸別)'!I59)</f>
        <v/>
      </c>
      <c r="J59" s="1256" t="str">
        <f>IF('躯体天井高(住戸別)'!J59="","",'躯体天井高(住戸別)'!J59)</f>
        <v/>
      </c>
      <c r="K59" s="1254" t="str">
        <f>IF('躯体天井高(住戸別)'!K59="","",'躯体天井高(住戸別)'!K59)</f>
        <v/>
      </c>
      <c r="L59" s="1255">
        <f>IF('躯体天井高(住戸別)'!L59="","",'躯体天井高(住戸別)'!L59)</f>
        <v>50</v>
      </c>
      <c r="M59" s="1257" t="str">
        <f>IF('躯体天井高(住戸別)'!M59="","",'躯体天井高(住戸別)'!M59)</f>
        <v/>
      </c>
      <c r="N59" s="1258"/>
      <c r="O59" s="1259" t="str">
        <f>IF('躯体天井高(住戸別)'!N59="","",'躯体天井高(住戸別)'!N59)</f>
        <v/>
      </c>
      <c r="P59" s="1260" t="str">
        <f>IF('躯体天井高(住戸別)'!O59="","",'躯体天井高(住戸別)'!O59)</f>
        <v/>
      </c>
      <c r="Q59" s="1261" t="str">
        <f>IF('躯体天井高(住戸別)'!P59="","",'躯体天井高(住戸別)'!P59)</f>
        <v/>
      </c>
      <c r="R59" s="1262" t="str">
        <f>IF('躯体天井高(住戸別)'!Q59="","",'躯体天井高(住戸別)'!Q59)</f>
        <v/>
      </c>
      <c r="S59" s="1260" t="str">
        <f>IF('躯体天井高(住戸別)'!R59="","",'躯体天井高(住戸別)'!R59)</f>
        <v/>
      </c>
      <c r="T59" s="1261">
        <f>IF('躯体天井高(住戸別)'!S59="","",'躯体天井高(住戸別)'!S59)</f>
        <v>50</v>
      </c>
      <c r="U59" s="1263" t="str">
        <f>IF('躯体天井高(住戸別)'!T59="","",'躯体天井高(住戸別)'!T59)</f>
        <v/>
      </c>
      <c r="V59" s="1258"/>
      <c r="W59" s="1264" t="str">
        <f>IF('躯体天井高(住戸別)'!U59="","",'躯体天井高(住戸別)'!U59)</f>
        <v/>
      </c>
      <c r="X59" s="1265" t="str">
        <f>IF('躯体天井高(住戸別)'!V59="","",'躯体天井高(住戸別)'!V59)</f>
        <v>□</v>
      </c>
      <c r="Y59" s="1265" t="str">
        <f>IF('躯体天井高(住戸別)'!W59="","",'躯体天井高(住戸別)'!W59)</f>
        <v>□</v>
      </c>
      <c r="Z59" s="1267" t="s">
        <v>27</v>
      </c>
      <c r="AB59" s="1133" t="str">
        <f>IF('躯体天井高(住戸別)'!Y59="","",'躯体天井高(住戸別)'!Y59)</f>
        <v/>
      </c>
      <c r="AC59" s="1134" t="str">
        <f>IF('躯体天井高(住戸別)'!Z59="","",'躯体天井高(住戸別)'!Z59)</f>
        <v/>
      </c>
      <c r="AD59" s="1135" t="str">
        <f>IF('躯体天井高(住戸別)'!AA59="","",'躯体天井高(住戸別)'!AA59)</f>
        <v/>
      </c>
      <c r="AE59" s="1136" t="str">
        <f>IF('躯体天井高(住戸別)'!AB59="","",'躯体天井高(住戸別)'!AB59)</f>
        <v/>
      </c>
      <c r="AF59" s="1137" t="str">
        <f>IF('躯体天井高(住戸別)'!AC59="","",'躯体天井高(住戸別)'!AC59)</f>
        <v/>
      </c>
      <c r="AG59" s="1138" t="str">
        <f>IF('躯体天井高(住戸別)'!AD59="","",'躯体天井高(住戸別)'!AD59)</f>
        <v/>
      </c>
      <c r="AH59" s="1136" t="str">
        <f>IF('躯体天井高(住戸別)'!AE59="","",'躯体天井高(住戸別)'!AE59)</f>
        <v/>
      </c>
      <c r="AI59" s="1137">
        <f>IF('躯体天井高(住戸別)'!AF59="","",'躯体天井高(住戸別)'!AF59)</f>
        <v>50</v>
      </c>
      <c r="AJ59" s="1139" t="str">
        <f>IF('躯体天井高(住戸別)'!AG59="","",'躯体天井高(住戸別)'!AG59)</f>
        <v/>
      </c>
      <c r="AK59" s="990"/>
      <c r="AL59" s="1140" t="str">
        <f>IF('躯体天井高(住戸別)'!AH59="","",'躯体天井高(住戸別)'!AH59)</f>
        <v/>
      </c>
      <c r="AM59" s="1141" t="str">
        <f>IF('躯体天井高(住戸別)'!AI59="","",'躯体天井高(住戸別)'!AI59)</f>
        <v/>
      </c>
      <c r="AN59" s="1142" t="str">
        <f>IF('躯体天井高(住戸別)'!AJ59="","",'躯体天井高(住戸別)'!AJ59)</f>
        <v/>
      </c>
      <c r="AO59" s="1143" t="str">
        <f>IF('躯体天井高(住戸別)'!AK59="","",'躯体天井高(住戸別)'!AK59)</f>
        <v/>
      </c>
      <c r="AP59" s="1141" t="str">
        <f>IF('躯体天井高(住戸別)'!AL59="","",'躯体天井高(住戸別)'!AL59)</f>
        <v/>
      </c>
      <c r="AQ59" s="1142">
        <f>IF('躯体天井高(住戸別)'!AM59="","",'躯体天井高(住戸別)'!AM59)</f>
        <v>50</v>
      </c>
      <c r="AR59" s="1144" t="str">
        <f>IF('躯体天井高(住戸別)'!AN59="","",'躯体天井高(住戸別)'!AN59)</f>
        <v/>
      </c>
      <c r="AS59" s="990"/>
      <c r="AT59" s="1145" t="str">
        <f>IF('躯体天井高(住戸別)'!AO59="","",'躯体天井高(住戸別)'!AO59)</f>
        <v/>
      </c>
    </row>
    <row r="60" spans="1:46" ht="24.75" customHeight="1">
      <c r="A60" s="391" t="s">
        <v>253</v>
      </c>
      <c r="B60" s="1249">
        <f>IF('躯体天井高(住戸別)'!B60="","",'躯体天井高(住戸別)'!B60)</f>
        <v>55</v>
      </c>
      <c r="C60" s="1249" t="str">
        <f>IF('躯体天井高(住戸別)'!C60="","",'躯体天井高(住戸別)'!C60)</f>
        <v/>
      </c>
      <c r="D60" s="1250" t="str">
        <f>IF('躯体天井高(住戸別)'!D60="","",'躯体天井高(住戸別)'!D60)</f>
        <v/>
      </c>
      <c r="E60" s="1251" t="str">
        <f>IF('躯体天井高(住戸別)'!E60="","",'躯体天井高(住戸別)'!E60)</f>
        <v/>
      </c>
      <c r="F60" s="1252" t="str">
        <f>IF('躯体天井高(住戸別)'!F60="","",'躯体天井高(住戸別)'!F60)</f>
        <v/>
      </c>
      <c r="G60" s="1253" t="str">
        <f>IF('躯体天井高(住戸別)'!G60="","",'躯体天井高(住戸別)'!G60)</f>
        <v/>
      </c>
      <c r="H60" s="1254" t="str">
        <f>IF('躯体天井高(住戸別)'!H60="","",'躯体天井高(住戸別)'!H60)</f>
        <v/>
      </c>
      <c r="I60" s="1255" t="str">
        <f>IF('躯体天井高(住戸別)'!I60="","",'躯体天井高(住戸別)'!I60)</f>
        <v/>
      </c>
      <c r="J60" s="1256" t="str">
        <f>IF('躯体天井高(住戸別)'!J60="","",'躯体天井高(住戸別)'!J60)</f>
        <v/>
      </c>
      <c r="K60" s="1254" t="str">
        <f>IF('躯体天井高(住戸別)'!K60="","",'躯体天井高(住戸別)'!K60)</f>
        <v/>
      </c>
      <c r="L60" s="1255">
        <f>IF('躯体天井高(住戸別)'!L60="","",'躯体天井高(住戸別)'!L60)</f>
        <v>50</v>
      </c>
      <c r="M60" s="1257" t="str">
        <f>IF('躯体天井高(住戸別)'!M60="","",'躯体天井高(住戸別)'!M60)</f>
        <v/>
      </c>
      <c r="N60" s="1258"/>
      <c r="O60" s="1259" t="str">
        <f>IF('躯体天井高(住戸別)'!N60="","",'躯体天井高(住戸別)'!N60)</f>
        <v/>
      </c>
      <c r="P60" s="1260" t="str">
        <f>IF('躯体天井高(住戸別)'!O60="","",'躯体天井高(住戸別)'!O60)</f>
        <v/>
      </c>
      <c r="Q60" s="1261" t="str">
        <f>IF('躯体天井高(住戸別)'!P60="","",'躯体天井高(住戸別)'!P60)</f>
        <v/>
      </c>
      <c r="R60" s="1262" t="str">
        <f>IF('躯体天井高(住戸別)'!Q60="","",'躯体天井高(住戸別)'!Q60)</f>
        <v/>
      </c>
      <c r="S60" s="1260" t="str">
        <f>IF('躯体天井高(住戸別)'!R60="","",'躯体天井高(住戸別)'!R60)</f>
        <v/>
      </c>
      <c r="T60" s="1261">
        <f>IF('躯体天井高(住戸別)'!S60="","",'躯体天井高(住戸別)'!S60)</f>
        <v>50</v>
      </c>
      <c r="U60" s="1263" t="str">
        <f>IF('躯体天井高(住戸別)'!T60="","",'躯体天井高(住戸別)'!T60)</f>
        <v/>
      </c>
      <c r="V60" s="1258"/>
      <c r="W60" s="1264" t="str">
        <f>IF('躯体天井高(住戸別)'!U60="","",'躯体天井高(住戸別)'!U60)</f>
        <v/>
      </c>
      <c r="X60" s="1265" t="str">
        <f>IF('躯体天井高(住戸別)'!V60="","",'躯体天井高(住戸別)'!V60)</f>
        <v>□</v>
      </c>
      <c r="Y60" s="1265" t="str">
        <f>IF('躯体天井高(住戸別)'!W60="","",'躯体天井高(住戸別)'!W60)</f>
        <v>□</v>
      </c>
      <c r="Z60" s="1267" t="s">
        <v>27</v>
      </c>
      <c r="AB60" s="1133" t="str">
        <f>IF('躯体天井高(住戸別)'!Y60="","",'躯体天井高(住戸別)'!Y60)</f>
        <v/>
      </c>
      <c r="AC60" s="1134" t="str">
        <f>IF('躯体天井高(住戸別)'!Z60="","",'躯体天井高(住戸別)'!Z60)</f>
        <v/>
      </c>
      <c r="AD60" s="1135" t="str">
        <f>IF('躯体天井高(住戸別)'!AA60="","",'躯体天井高(住戸別)'!AA60)</f>
        <v/>
      </c>
      <c r="AE60" s="1136" t="str">
        <f>IF('躯体天井高(住戸別)'!AB60="","",'躯体天井高(住戸別)'!AB60)</f>
        <v/>
      </c>
      <c r="AF60" s="1137" t="str">
        <f>IF('躯体天井高(住戸別)'!AC60="","",'躯体天井高(住戸別)'!AC60)</f>
        <v/>
      </c>
      <c r="AG60" s="1138" t="str">
        <f>IF('躯体天井高(住戸別)'!AD60="","",'躯体天井高(住戸別)'!AD60)</f>
        <v/>
      </c>
      <c r="AH60" s="1136" t="str">
        <f>IF('躯体天井高(住戸別)'!AE60="","",'躯体天井高(住戸別)'!AE60)</f>
        <v/>
      </c>
      <c r="AI60" s="1137">
        <f>IF('躯体天井高(住戸別)'!AF60="","",'躯体天井高(住戸別)'!AF60)</f>
        <v>50</v>
      </c>
      <c r="AJ60" s="1139" t="str">
        <f>IF('躯体天井高(住戸別)'!AG60="","",'躯体天井高(住戸別)'!AG60)</f>
        <v/>
      </c>
      <c r="AK60" s="990"/>
      <c r="AL60" s="1140" t="str">
        <f>IF('躯体天井高(住戸別)'!AH60="","",'躯体天井高(住戸別)'!AH60)</f>
        <v/>
      </c>
      <c r="AM60" s="1141" t="str">
        <f>IF('躯体天井高(住戸別)'!AI60="","",'躯体天井高(住戸別)'!AI60)</f>
        <v/>
      </c>
      <c r="AN60" s="1142" t="str">
        <f>IF('躯体天井高(住戸別)'!AJ60="","",'躯体天井高(住戸別)'!AJ60)</f>
        <v/>
      </c>
      <c r="AO60" s="1143" t="str">
        <f>IF('躯体天井高(住戸別)'!AK60="","",'躯体天井高(住戸別)'!AK60)</f>
        <v/>
      </c>
      <c r="AP60" s="1141" t="str">
        <f>IF('躯体天井高(住戸別)'!AL60="","",'躯体天井高(住戸別)'!AL60)</f>
        <v/>
      </c>
      <c r="AQ60" s="1142">
        <f>IF('躯体天井高(住戸別)'!AM60="","",'躯体天井高(住戸別)'!AM60)</f>
        <v>50</v>
      </c>
      <c r="AR60" s="1144" t="str">
        <f>IF('躯体天井高(住戸別)'!AN60="","",'躯体天井高(住戸別)'!AN60)</f>
        <v/>
      </c>
      <c r="AS60" s="990"/>
      <c r="AT60" s="1145" t="str">
        <f>IF('躯体天井高(住戸別)'!AO60="","",'躯体天井高(住戸別)'!AO60)</f>
        <v/>
      </c>
    </row>
    <row r="61" spans="1:46" ht="24.75" customHeight="1">
      <c r="A61" s="391" t="s">
        <v>253</v>
      </c>
      <c r="B61" s="1249">
        <f>IF('躯体天井高(住戸別)'!B61="","",'躯体天井高(住戸別)'!B61)</f>
        <v>56</v>
      </c>
      <c r="C61" s="1249" t="str">
        <f>IF('躯体天井高(住戸別)'!C61="","",'躯体天井高(住戸別)'!C61)</f>
        <v/>
      </c>
      <c r="D61" s="1250" t="str">
        <f>IF('躯体天井高(住戸別)'!D61="","",'躯体天井高(住戸別)'!D61)</f>
        <v/>
      </c>
      <c r="E61" s="1251" t="str">
        <f>IF('躯体天井高(住戸別)'!E61="","",'躯体天井高(住戸別)'!E61)</f>
        <v/>
      </c>
      <c r="F61" s="1252" t="str">
        <f>IF('躯体天井高(住戸別)'!F61="","",'躯体天井高(住戸別)'!F61)</f>
        <v/>
      </c>
      <c r="G61" s="1253" t="str">
        <f>IF('躯体天井高(住戸別)'!G61="","",'躯体天井高(住戸別)'!G61)</f>
        <v/>
      </c>
      <c r="H61" s="1254" t="str">
        <f>IF('躯体天井高(住戸別)'!H61="","",'躯体天井高(住戸別)'!H61)</f>
        <v/>
      </c>
      <c r="I61" s="1255" t="str">
        <f>IF('躯体天井高(住戸別)'!I61="","",'躯体天井高(住戸別)'!I61)</f>
        <v/>
      </c>
      <c r="J61" s="1256" t="str">
        <f>IF('躯体天井高(住戸別)'!J61="","",'躯体天井高(住戸別)'!J61)</f>
        <v/>
      </c>
      <c r="K61" s="1254" t="str">
        <f>IF('躯体天井高(住戸別)'!K61="","",'躯体天井高(住戸別)'!K61)</f>
        <v/>
      </c>
      <c r="L61" s="1255">
        <f>IF('躯体天井高(住戸別)'!L61="","",'躯体天井高(住戸別)'!L61)</f>
        <v>50</v>
      </c>
      <c r="M61" s="1257" t="str">
        <f>IF('躯体天井高(住戸別)'!M61="","",'躯体天井高(住戸別)'!M61)</f>
        <v/>
      </c>
      <c r="N61" s="1258"/>
      <c r="O61" s="1259" t="str">
        <f>IF('躯体天井高(住戸別)'!N61="","",'躯体天井高(住戸別)'!N61)</f>
        <v/>
      </c>
      <c r="P61" s="1260" t="str">
        <f>IF('躯体天井高(住戸別)'!O61="","",'躯体天井高(住戸別)'!O61)</f>
        <v/>
      </c>
      <c r="Q61" s="1261" t="str">
        <f>IF('躯体天井高(住戸別)'!P61="","",'躯体天井高(住戸別)'!P61)</f>
        <v/>
      </c>
      <c r="R61" s="1262" t="str">
        <f>IF('躯体天井高(住戸別)'!Q61="","",'躯体天井高(住戸別)'!Q61)</f>
        <v/>
      </c>
      <c r="S61" s="1260" t="str">
        <f>IF('躯体天井高(住戸別)'!R61="","",'躯体天井高(住戸別)'!R61)</f>
        <v/>
      </c>
      <c r="T61" s="1261">
        <f>IF('躯体天井高(住戸別)'!S61="","",'躯体天井高(住戸別)'!S61)</f>
        <v>50</v>
      </c>
      <c r="U61" s="1263" t="str">
        <f>IF('躯体天井高(住戸別)'!T61="","",'躯体天井高(住戸別)'!T61)</f>
        <v/>
      </c>
      <c r="V61" s="1258"/>
      <c r="W61" s="1264" t="str">
        <f>IF('躯体天井高(住戸別)'!U61="","",'躯体天井高(住戸別)'!U61)</f>
        <v/>
      </c>
      <c r="X61" s="1265" t="str">
        <f>IF('躯体天井高(住戸別)'!V61="","",'躯体天井高(住戸別)'!V61)</f>
        <v>□</v>
      </c>
      <c r="Y61" s="1265" t="str">
        <f>IF('躯体天井高(住戸別)'!W61="","",'躯体天井高(住戸別)'!W61)</f>
        <v>□</v>
      </c>
      <c r="Z61" s="1267" t="s">
        <v>27</v>
      </c>
      <c r="AB61" s="1133" t="str">
        <f>IF('躯体天井高(住戸別)'!Y61="","",'躯体天井高(住戸別)'!Y61)</f>
        <v/>
      </c>
      <c r="AC61" s="1134" t="str">
        <f>IF('躯体天井高(住戸別)'!Z61="","",'躯体天井高(住戸別)'!Z61)</f>
        <v/>
      </c>
      <c r="AD61" s="1135" t="str">
        <f>IF('躯体天井高(住戸別)'!AA61="","",'躯体天井高(住戸別)'!AA61)</f>
        <v/>
      </c>
      <c r="AE61" s="1136" t="str">
        <f>IF('躯体天井高(住戸別)'!AB61="","",'躯体天井高(住戸別)'!AB61)</f>
        <v/>
      </c>
      <c r="AF61" s="1137" t="str">
        <f>IF('躯体天井高(住戸別)'!AC61="","",'躯体天井高(住戸別)'!AC61)</f>
        <v/>
      </c>
      <c r="AG61" s="1138" t="str">
        <f>IF('躯体天井高(住戸別)'!AD61="","",'躯体天井高(住戸別)'!AD61)</f>
        <v/>
      </c>
      <c r="AH61" s="1136" t="str">
        <f>IF('躯体天井高(住戸別)'!AE61="","",'躯体天井高(住戸別)'!AE61)</f>
        <v/>
      </c>
      <c r="AI61" s="1137">
        <f>IF('躯体天井高(住戸別)'!AF61="","",'躯体天井高(住戸別)'!AF61)</f>
        <v>50</v>
      </c>
      <c r="AJ61" s="1139" t="str">
        <f>IF('躯体天井高(住戸別)'!AG61="","",'躯体天井高(住戸別)'!AG61)</f>
        <v/>
      </c>
      <c r="AK61" s="990"/>
      <c r="AL61" s="1140" t="str">
        <f>IF('躯体天井高(住戸別)'!AH61="","",'躯体天井高(住戸別)'!AH61)</f>
        <v/>
      </c>
      <c r="AM61" s="1141" t="str">
        <f>IF('躯体天井高(住戸別)'!AI61="","",'躯体天井高(住戸別)'!AI61)</f>
        <v/>
      </c>
      <c r="AN61" s="1142" t="str">
        <f>IF('躯体天井高(住戸別)'!AJ61="","",'躯体天井高(住戸別)'!AJ61)</f>
        <v/>
      </c>
      <c r="AO61" s="1143" t="str">
        <f>IF('躯体天井高(住戸別)'!AK61="","",'躯体天井高(住戸別)'!AK61)</f>
        <v/>
      </c>
      <c r="AP61" s="1141" t="str">
        <f>IF('躯体天井高(住戸別)'!AL61="","",'躯体天井高(住戸別)'!AL61)</f>
        <v/>
      </c>
      <c r="AQ61" s="1142">
        <f>IF('躯体天井高(住戸別)'!AM61="","",'躯体天井高(住戸別)'!AM61)</f>
        <v>50</v>
      </c>
      <c r="AR61" s="1144" t="str">
        <f>IF('躯体天井高(住戸別)'!AN61="","",'躯体天井高(住戸別)'!AN61)</f>
        <v/>
      </c>
      <c r="AS61" s="990"/>
      <c r="AT61" s="1145" t="str">
        <f>IF('躯体天井高(住戸別)'!AO61="","",'躯体天井高(住戸別)'!AO61)</f>
        <v/>
      </c>
    </row>
    <row r="62" spans="1:46" ht="24.75" customHeight="1">
      <c r="A62" s="391" t="s">
        <v>253</v>
      </c>
      <c r="B62" s="1249">
        <f>IF('躯体天井高(住戸別)'!B62="","",'躯体天井高(住戸別)'!B62)</f>
        <v>57</v>
      </c>
      <c r="C62" s="1249" t="str">
        <f>IF('躯体天井高(住戸別)'!C62="","",'躯体天井高(住戸別)'!C62)</f>
        <v/>
      </c>
      <c r="D62" s="1250" t="str">
        <f>IF('躯体天井高(住戸別)'!D62="","",'躯体天井高(住戸別)'!D62)</f>
        <v/>
      </c>
      <c r="E62" s="1251" t="str">
        <f>IF('躯体天井高(住戸別)'!E62="","",'躯体天井高(住戸別)'!E62)</f>
        <v/>
      </c>
      <c r="F62" s="1252" t="str">
        <f>IF('躯体天井高(住戸別)'!F62="","",'躯体天井高(住戸別)'!F62)</f>
        <v/>
      </c>
      <c r="G62" s="1253" t="str">
        <f>IF('躯体天井高(住戸別)'!G62="","",'躯体天井高(住戸別)'!G62)</f>
        <v/>
      </c>
      <c r="H62" s="1254" t="str">
        <f>IF('躯体天井高(住戸別)'!H62="","",'躯体天井高(住戸別)'!H62)</f>
        <v/>
      </c>
      <c r="I62" s="1255" t="str">
        <f>IF('躯体天井高(住戸別)'!I62="","",'躯体天井高(住戸別)'!I62)</f>
        <v/>
      </c>
      <c r="J62" s="1256" t="str">
        <f>IF('躯体天井高(住戸別)'!J62="","",'躯体天井高(住戸別)'!J62)</f>
        <v/>
      </c>
      <c r="K62" s="1254" t="str">
        <f>IF('躯体天井高(住戸別)'!K62="","",'躯体天井高(住戸別)'!K62)</f>
        <v/>
      </c>
      <c r="L62" s="1255">
        <f>IF('躯体天井高(住戸別)'!L62="","",'躯体天井高(住戸別)'!L62)</f>
        <v>50</v>
      </c>
      <c r="M62" s="1257" t="str">
        <f>IF('躯体天井高(住戸別)'!M62="","",'躯体天井高(住戸別)'!M62)</f>
        <v/>
      </c>
      <c r="N62" s="1258"/>
      <c r="O62" s="1259" t="str">
        <f>IF('躯体天井高(住戸別)'!N62="","",'躯体天井高(住戸別)'!N62)</f>
        <v/>
      </c>
      <c r="P62" s="1260" t="str">
        <f>IF('躯体天井高(住戸別)'!O62="","",'躯体天井高(住戸別)'!O62)</f>
        <v/>
      </c>
      <c r="Q62" s="1261" t="str">
        <f>IF('躯体天井高(住戸別)'!P62="","",'躯体天井高(住戸別)'!P62)</f>
        <v/>
      </c>
      <c r="R62" s="1262" t="str">
        <f>IF('躯体天井高(住戸別)'!Q62="","",'躯体天井高(住戸別)'!Q62)</f>
        <v/>
      </c>
      <c r="S62" s="1260" t="str">
        <f>IF('躯体天井高(住戸別)'!R62="","",'躯体天井高(住戸別)'!R62)</f>
        <v/>
      </c>
      <c r="T62" s="1261">
        <f>IF('躯体天井高(住戸別)'!S62="","",'躯体天井高(住戸別)'!S62)</f>
        <v>50</v>
      </c>
      <c r="U62" s="1263" t="str">
        <f>IF('躯体天井高(住戸別)'!T62="","",'躯体天井高(住戸別)'!T62)</f>
        <v/>
      </c>
      <c r="V62" s="1258"/>
      <c r="W62" s="1264" t="str">
        <f>IF('躯体天井高(住戸別)'!U62="","",'躯体天井高(住戸別)'!U62)</f>
        <v/>
      </c>
      <c r="X62" s="1265" t="str">
        <f>IF('躯体天井高(住戸別)'!V62="","",'躯体天井高(住戸別)'!V62)</f>
        <v>□</v>
      </c>
      <c r="Y62" s="1265" t="str">
        <f>IF('躯体天井高(住戸別)'!W62="","",'躯体天井高(住戸別)'!W62)</f>
        <v>□</v>
      </c>
      <c r="Z62" s="1267" t="s">
        <v>27</v>
      </c>
      <c r="AB62" s="1133" t="str">
        <f>IF('躯体天井高(住戸別)'!Y62="","",'躯体天井高(住戸別)'!Y62)</f>
        <v/>
      </c>
      <c r="AC62" s="1134" t="str">
        <f>IF('躯体天井高(住戸別)'!Z62="","",'躯体天井高(住戸別)'!Z62)</f>
        <v/>
      </c>
      <c r="AD62" s="1135" t="str">
        <f>IF('躯体天井高(住戸別)'!AA62="","",'躯体天井高(住戸別)'!AA62)</f>
        <v/>
      </c>
      <c r="AE62" s="1136" t="str">
        <f>IF('躯体天井高(住戸別)'!AB62="","",'躯体天井高(住戸別)'!AB62)</f>
        <v/>
      </c>
      <c r="AF62" s="1137" t="str">
        <f>IF('躯体天井高(住戸別)'!AC62="","",'躯体天井高(住戸別)'!AC62)</f>
        <v/>
      </c>
      <c r="AG62" s="1138" t="str">
        <f>IF('躯体天井高(住戸別)'!AD62="","",'躯体天井高(住戸別)'!AD62)</f>
        <v/>
      </c>
      <c r="AH62" s="1136" t="str">
        <f>IF('躯体天井高(住戸別)'!AE62="","",'躯体天井高(住戸別)'!AE62)</f>
        <v/>
      </c>
      <c r="AI62" s="1137">
        <f>IF('躯体天井高(住戸別)'!AF62="","",'躯体天井高(住戸別)'!AF62)</f>
        <v>50</v>
      </c>
      <c r="AJ62" s="1139" t="str">
        <f>IF('躯体天井高(住戸別)'!AG62="","",'躯体天井高(住戸別)'!AG62)</f>
        <v/>
      </c>
      <c r="AK62" s="990"/>
      <c r="AL62" s="1140" t="str">
        <f>IF('躯体天井高(住戸別)'!AH62="","",'躯体天井高(住戸別)'!AH62)</f>
        <v/>
      </c>
      <c r="AM62" s="1141" t="str">
        <f>IF('躯体天井高(住戸別)'!AI62="","",'躯体天井高(住戸別)'!AI62)</f>
        <v/>
      </c>
      <c r="AN62" s="1142" t="str">
        <f>IF('躯体天井高(住戸別)'!AJ62="","",'躯体天井高(住戸別)'!AJ62)</f>
        <v/>
      </c>
      <c r="AO62" s="1143" t="str">
        <f>IF('躯体天井高(住戸別)'!AK62="","",'躯体天井高(住戸別)'!AK62)</f>
        <v/>
      </c>
      <c r="AP62" s="1141" t="str">
        <f>IF('躯体天井高(住戸別)'!AL62="","",'躯体天井高(住戸別)'!AL62)</f>
        <v/>
      </c>
      <c r="AQ62" s="1142">
        <f>IF('躯体天井高(住戸別)'!AM62="","",'躯体天井高(住戸別)'!AM62)</f>
        <v>50</v>
      </c>
      <c r="AR62" s="1144" t="str">
        <f>IF('躯体天井高(住戸別)'!AN62="","",'躯体天井高(住戸別)'!AN62)</f>
        <v/>
      </c>
      <c r="AS62" s="990"/>
      <c r="AT62" s="1145" t="str">
        <f>IF('躯体天井高(住戸別)'!AO62="","",'躯体天井高(住戸別)'!AO62)</f>
        <v/>
      </c>
    </row>
    <row r="63" spans="1:46" ht="24.75" customHeight="1">
      <c r="A63" s="391" t="s">
        <v>253</v>
      </c>
      <c r="B63" s="1249">
        <f>IF('躯体天井高(住戸別)'!B63="","",'躯体天井高(住戸別)'!B63)</f>
        <v>58</v>
      </c>
      <c r="C63" s="1249" t="str">
        <f>IF('躯体天井高(住戸別)'!C63="","",'躯体天井高(住戸別)'!C63)</f>
        <v/>
      </c>
      <c r="D63" s="1250" t="str">
        <f>IF('躯体天井高(住戸別)'!D63="","",'躯体天井高(住戸別)'!D63)</f>
        <v/>
      </c>
      <c r="E63" s="1251" t="str">
        <f>IF('躯体天井高(住戸別)'!E63="","",'躯体天井高(住戸別)'!E63)</f>
        <v/>
      </c>
      <c r="F63" s="1252" t="str">
        <f>IF('躯体天井高(住戸別)'!F63="","",'躯体天井高(住戸別)'!F63)</f>
        <v/>
      </c>
      <c r="G63" s="1253" t="str">
        <f>IF('躯体天井高(住戸別)'!G63="","",'躯体天井高(住戸別)'!G63)</f>
        <v/>
      </c>
      <c r="H63" s="1254" t="str">
        <f>IF('躯体天井高(住戸別)'!H63="","",'躯体天井高(住戸別)'!H63)</f>
        <v/>
      </c>
      <c r="I63" s="1255" t="str">
        <f>IF('躯体天井高(住戸別)'!I63="","",'躯体天井高(住戸別)'!I63)</f>
        <v/>
      </c>
      <c r="J63" s="1256" t="str">
        <f>IF('躯体天井高(住戸別)'!J63="","",'躯体天井高(住戸別)'!J63)</f>
        <v/>
      </c>
      <c r="K63" s="1254" t="str">
        <f>IF('躯体天井高(住戸別)'!K63="","",'躯体天井高(住戸別)'!K63)</f>
        <v/>
      </c>
      <c r="L63" s="1255">
        <f>IF('躯体天井高(住戸別)'!L63="","",'躯体天井高(住戸別)'!L63)</f>
        <v>50</v>
      </c>
      <c r="M63" s="1257" t="str">
        <f>IF('躯体天井高(住戸別)'!M63="","",'躯体天井高(住戸別)'!M63)</f>
        <v/>
      </c>
      <c r="N63" s="1258"/>
      <c r="O63" s="1259" t="str">
        <f>IF('躯体天井高(住戸別)'!N63="","",'躯体天井高(住戸別)'!N63)</f>
        <v/>
      </c>
      <c r="P63" s="1260" t="str">
        <f>IF('躯体天井高(住戸別)'!O63="","",'躯体天井高(住戸別)'!O63)</f>
        <v/>
      </c>
      <c r="Q63" s="1261" t="str">
        <f>IF('躯体天井高(住戸別)'!P63="","",'躯体天井高(住戸別)'!P63)</f>
        <v/>
      </c>
      <c r="R63" s="1262" t="str">
        <f>IF('躯体天井高(住戸別)'!Q63="","",'躯体天井高(住戸別)'!Q63)</f>
        <v/>
      </c>
      <c r="S63" s="1260" t="str">
        <f>IF('躯体天井高(住戸別)'!R63="","",'躯体天井高(住戸別)'!R63)</f>
        <v/>
      </c>
      <c r="T63" s="1261">
        <f>IF('躯体天井高(住戸別)'!S63="","",'躯体天井高(住戸別)'!S63)</f>
        <v>50</v>
      </c>
      <c r="U63" s="1263" t="str">
        <f>IF('躯体天井高(住戸別)'!T63="","",'躯体天井高(住戸別)'!T63)</f>
        <v/>
      </c>
      <c r="V63" s="1258"/>
      <c r="W63" s="1264" t="str">
        <f>IF('躯体天井高(住戸別)'!U63="","",'躯体天井高(住戸別)'!U63)</f>
        <v/>
      </c>
      <c r="X63" s="1265" t="str">
        <f>IF('躯体天井高(住戸別)'!V63="","",'躯体天井高(住戸別)'!V63)</f>
        <v>□</v>
      </c>
      <c r="Y63" s="1265" t="str">
        <f>IF('躯体天井高(住戸別)'!W63="","",'躯体天井高(住戸別)'!W63)</f>
        <v>□</v>
      </c>
      <c r="Z63" s="1267" t="s">
        <v>27</v>
      </c>
      <c r="AB63" s="1133" t="str">
        <f>IF('躯体天井高(住戸別)'!Y63="","",'躯体天井高(住戸別)'!Y63)</f>
        <v/>
      </c>
      <c r="AC63" s="1134" t="str">
        <f>IF('躯体天井高(住戸別)'!Z63="","",'躯体天井高(住戸別)'!Z63)</f>
        <v/>
      </c>
      <c r="AD63" s="1135" t="str">
        <f>IF('躯体天井高(住戸別)'!AA63="","",'躯体天井高(住戸別)'!AA63)</f>
        <v/>
      </c>
      <c r="AE63" s="1136" t="str">
        <f>IF('躯体天井高(住戸別)'!AB63="","",'躯体天井高(住戸別)'!AB63)</f>
        <v/>
      </c>
      <c r="AF63" s="1137" t="str">
        <f>IF('躯体天井高(住戸別)'!AC63="","",'躯体天井高(住戸別)'!AC63)</f>
        <v/>
      </c>
      <c r="AG63" s="1138" t="str">
        <f>IF('躯体天井高(住戸別)'!AD63="","",'躯体天井高(住戸別)'!AD63)</f>
        <v/>
      </c>
      <c r="AH63" s="1136" t="str">
        <f>IF('躯体天井高(住戸別)'!AE63="","",'躯体天井高(住戸別)'!AE63)</f>
        <v/>
      </c>
      <c r="AI63" s="1137">
        <f>IF('躯体天井高(住戸別)'!AF63="","",'躯体天井高(住戸別)'!AF63)</f>
        <v>50</v>
      </c>
      <c r="AJ63" s="1139" t="str">
        <f>IF('躯体天井高(住戸別)'!AG63="","",'躯体天井高(住戸別)'!AG63)</f>
        <v/>
      </c>
      <c r="AK63" s="990"/>
      <c r="AL63" s="1140" t="str">
        <f>IF('躯体天井高(住戸別)'!AH63="","",'躯体天井高(住戸別)'!AH63)</f>
        <v/>
      </c>
      <c r="AM63" s="1141" t="str">
        <f>IF('躯体天井高(住戸別)'!AI63="","",'躯体天井高(住戸別)'!AI63)</f>
        <v/>
      </c>
      <c r="AN63" s="1142" t="str">
        <f>IF('躯体天井高(住戸別)'!AJ63="","",'躯体天井高(住戸別)'!AJ63)</f>
        <v/>
      </c>
      <c r="AO63" s="1143" t="str">
        <f>IF('躯体天井高(住戸別)'!AK63="","",'躯体天井高(住戸別)'!AK63)</f>
        <v/>
      </c>
      <c r="AP63" s="1141" t="str">
        <f>IF('躯体天井高(住戸別)'!AL63="","",'躯体天井高(住戸別)'!AL63)</f>
        <v/>
      </c>
      <c r="AQ63" s="1142">
        <f>IF('躯体天井高(住戸別)'!AM63="","",'躯体天井高(住戸別)'!AM63)</f>
        <v>50</v>
      </c>
      <c r="AR63" s="1144" t="str">
        <f>IF('躯体天井高(住戸別)'!AN63="","",'躯体天井高(住戸別)'!AN63)</f>
        <v/>
      </c>
      <c r="AS63" s="990"/>
      <c r="AT63" s="1145" t="str">
        <f>IF('躯体天井高(住戸別)'!AO63="","",'躯体天井高(住戸別)'!AO63)</f>
        <v/>
      </c>
    </row>
    <row r="64" spans="1:46" ht="24.75" customHeight="1">
      <c r="A64" s="391" t="s">
        <v>253</v>
      </c>
      <c r="B64" s="1249">
        <f>IF('躯体天井高(住戸別)'!B64="","",'躯体天井高(住戸別)'!B64)</f>
        <v>59</v>
      </c>
      <c r="C64" s="1249" t="str">
        <f>IF('躯体天井高(住戸別)'!C64="","",'躯体天井高(住戸別)'!C64)</f>
        <v/>
      </c>
      <c r="D64" s="1250" t="str">
        <f>IF('躯体天井高(住戸別)'!D64="","",'躯体天井高(住戸別)'!D64)</f>
        <v/>
      </c>
      <c r="E64" s="1251" t="str">
        <f>IF('躯体天井高(住戸別)'!E64="","",'躯体天井高(住戸別)'!E64)</f>
        <v/>
      </c>
      <c r="F64" s="1252" t="str">
        <f>IF('躯体天井高(住戸別)'!F64="","",'躯体天井高(住戸別)'!F64)</f>
        <v/>
      </c>
      <c r="G64" s="1253" t="str">
        <f>IF('躯体天井高(住戸別)'!G64="","",'躯体天井高(住戸別)'!G64)</f>
        <v/>
      </c>
      <c r="H64" s="1254" t="str">
        <f>IF('躯体天井高(住戸別)'!H64="","",'躯体天井高(住戸別)'!H64)</f>
        <v/>
      </c>
      <c r="I64" s="1255" t="str">
        <f>IF('躯体天井高(住戸別)'!I64="","",'躯体天井高(住戸別)'!I64)</f>
        <v/>
      </c>
      <c r="J64" s="1256" t="str">
        <f>IF('躯体天井高(住戸別)'!J64="","",'躯体天井高(住戸別)'!J64)</f>
        <v/>
      </c>
      <c r="K64" s="1254" t="str">
        <f>IF('躯体天井高(住戸別)'!K64="","",'躯体天井高(住戸別)'!K64)</f>
        <v/>
      </c>
      <c r="L64" s="1255">
        <f>IF('躯体天井高(住戸別)'!L64="","",'躯体天井高(住戸別)'!L64)</f>
        <v>50</v>
      </c>
      <c r="M64" s="1257" t="str">
        <f>IF('躯体天井高(住戸別)'!M64="","",'躯体天井高(住戸別)'!M64)</f>
        <v/>
      </c>
      <c r="N64" s="1258"/>
      <c r="O64" s="1259" t="str">
        <f>IF('躯体天井高(住戸別)'!N64="","",'躯体天井高(住戸別)'!N64)</f>
        <v/>
      </c>
      <c r="P64" s="1260" t="str">
        <f>IF('躯体天井高(住戸別)'!O64="","",'躯体天井高(住戸別)'!O64)</f>
        <v/>
      </c>
      <c r="Q64" s="1261" t="str">
        <f>IF('躯体天井高(住戸別)'!P64="","",'躯体天井高(住戸別)'!P64)</f>
        <v/>
      </c>
      <c r="R64" s="1262" t="str">
        <f>IF('躯体天井高(住戸別)'!Q64="","",'躯体天井高(住戸別)'!Q64)</f>
        <v/>
      </c>
      <c r="S64" s="1260" t="str">
        <f>IF('躯体天井高(住戸別)'!R64="","",'躯体天井高(住戸別)'!R64)</f>
        <v/>
      </c>
      <c r="T64" s="1261">
        <f>IF('躯体天井高(住戸別)'!S64="","",'躯体天井高(住戸別)'!S64)</f>
        <v>50</v>
      </c>
      <c r="U64" s="1263" t="str">
        <f>IF('躯体天井高(住戸別)'!T64="","",'躯体天井高(住戸別)'!T64)</f>
        <v/>
      </c>
      <c r="V64" s="1258"/>
      <c r="W64" s="1264" t="str">
        <f>IF('躯体天井高(住戸別)'!U64="","",'躯体天井高(住戸別)'!U64)</f>
        <v/>
      </c>
      <c r="X64" s="1265" t="str">
        <f>IF('躯体天井高(住戸別)'!V64="","",'躯体天井高(住戸別)'!V64)</f>
        <v>□</v>
      </c>
      <c r="Y64" s="1265" t="str">
        <f>IF('躯体天井高(住戸別)'!W64="","",'躯体天井高(住戸別)'!W64)</f>
        <v>□</v>
      </c>
      <c r="Z64" s="1267" t="s">
        <v>27</v>
      </c>
      <c r="AB64" s="1133" t="str">
        <f>IF('躯体天井高(住戸別)'!Y64="","",'躯体天井高(住戸別)'!Y64)</f>
        <v/>
      </c>
      <c r="AC64" s="1134" t="str">
        <f>IF('躯体天井高(住戸別)'!Z64="","",'躯体天井高(住戸別)'!Z64)</f>
        <v/>
      </c>
      <c r="AD64" s="1135" t="str">
        <f>IF('躯体天井高(住戸別)'!AA64="","",'躯体天井高(住戸別)'!AA64)</f>
        <v/>
      </c>
      <c r="AE64" s="1136" t="str">
        <f>IF('躯体天井高(住戸別)'!AB64="","",'躯体天井高(住戸別)'!AB64)</f>
        <v/>
      </c>
      <c r="AF64" s="1137" t="str">
        <f>IF('躯体天井高(住戸別)'!AC64="","",'躯体天井高(住戸別)'!AC64)</f>
        <v/>
      </c>
      <c r="AG64" s="1138" t="str">
        <f>IF('躯体天井高(住戸別)'!AD64="","",'躯体天井高(住戸別)'!AD64)</f>
        <v/>
      </c>
      <c r="AH64" s="1136" t="str">
        <f>IF('躯体天井高(住戸別)'!AE64="","",'躯体天井高(住戸別)'!AE64)</f>
        <v/>
      </c>
      <c r="AI64" s="1137">
        <f>IF('躯体天井高(住戸別)'!AF64="","",'躯体天井高(住戸別)'!AF64)</f>
        <v>50</v>
      </c>
      <c r="AJ64" s="1139" t="str">
        <f>IF('躯体天井高(住戸別)'!AG64="","",'躯体天井高(住戸別)'!AG64)</f>
        <v/>
      </c>
      <c r="AK64" s="990"/>
      <c r="AL64" s="1140" t="str">
        <f>IF('躯体天井高(住戸別)'!AH64="","",'躯体天井高(住戸別)'!AH64)</f>
        <v/>
      </c>
      <c r="AM64" s="1141" t="str">
        <f>IF('躯体天井高(住戸別)'!AI64="","",'躯体天井高(住戸別)'!AI64)</f>
        <v/>
      </c>
      <c r="AN64" s="1142" t="str">
        <f>IF('躯体天井高(住戸別)'!AJ64="","",'躯体天井高(住戸別)'!AJ64)</f>
        <v/>
      </c>
      <c r="AO64" s="1143" t="str">
        <f>IF('躯体天井高(住戸別)'!AK64="","",'躯体天井高(住戸別)'!AK64)</f>
        <v/>
      </c>
      <c r="AP64" s="1141" t="str">
        <f>IF('躯体天井高(住戸別)'!AL64="","",'躯体天井高(住戸別)'!AL64)</f>
        <v/>
      </c>
      <c r="AQ64" s="1142">
        <f>IF('躯体天井高(住戸別)'!AM64="","",'躯体天井高(住戸別)'!AM64)</f>
        <v>50</v>
      </c>
      <c r="AR64" s="1144" t="str">
        <f>IF('躯体天井高(住戸別)'!AN64="","",'躯体天井高(住戸別)'!AN64)</f>
        <v/>
      </c>
      <c r="AS64" s="990"/>
      <c r="AT64" s="1145" t="str">
        <f>IF('躯体天井高(住戸別)'!AO64="","",'躯体天井高(住戸別)'!AO64)</f>
        <v/>
      </c>
    </row>
    <row r="65" spans="1:46" ht="24.75" customHeight="1">
      <c r="A65" s="391" t="s">
        <v>253</v>
      </c>
      <c r="B65" s="1249">
        <f>IF('躯体天井高(住戸別)'!B65="","",'躯体天井高(住戸別)'!B65)</f>
        <v>60</v>
      </c>
      <c r="C65" s="1249" t="str">
        <f>IF('躯体天井高(住戸別)'!C65="","",'躯体天井高(住戸別)'!C65)</f>
        <v/>
      </c>
      <c r="D65" s="1250" t="str">
        <f>IF('躯体天井高(住戸別)'!D65="","",'躯体天井高(住戸別)'!D65)</f>
        <v/>
      </c>
      <c r="E65" s="1251" t="str">
        <f>IF('躯体天井高(住戸別)'!E65="","",'躯体天井高(住戸別)'!E65)</f>
        <v/>
      </c>
      <c r="F65" s="1252" t="str">
        <f>IF('躯体天井高(住戸別)'!F65="","",'躯体天井高(住戸別)'!F65)</f>
        <v/>
      </c>
      <c r="G65" s="1253" t="str">
        <f>IF('躯体天井高(住戸別)'!G65="","",'躯体天井高(住戸別)'!G65)</f>
        <v/>
      </c>
      <c r="H65" s="1254" t="str">
        <f>IF('躯体天井高(住戸別)'!H65="","",'躯体天井高(住戸別)'!H65)</f>
        <v/>
      </c>
      <c r="I65" s="1255" t="str">
        <f>IF('躯体天井高(住戸別)'!I65="","",'躯体天井高(住戸別)'!I65)</f>
        <v/>
      </c>
      <c r="J65" s="1256" t="str">
        <f>IF('躯体天井高(住戸別)'!J65="","",'躯体天井高(住戸別)'!J65)</f>
        <v/>
      </c>
      <c r="K65" s="1254" t="str">
        <f>IF('躯体天井高(住戸別)'!K65="","",'躯体天井高(住戸別)'!K65)</f>
        <v/>
      </c>
      <c r="L65" s="1255">
        <f>IF('躯体天井高(住戸別)'!L65="","",'躯体天井高(住戸別)'!L65)</f>
        <v>50</v>
      </c>
      <c r="M65" s="1257" t="str">
        <f>IF('躯体天井高(住戸別)'!M65="","",'躯体天井高(住戸別)'!M65)</f>
        <v/>
      </c>
      <c r="N65" s="1268"/>
      <c r="O65" s="1259" t="str">
        <f>IF('躯体天井高(住戸別)'!N65="","",'躯体天井高(住戸別)'!N65)</f>
        <v/>
      </c>
      <c r="P65" s="1260" t="str">
        <f>IF('躯体天井高(住戸別)'!O65="","",'躯体天井高(住戸別)'!O65)</f>
        <v/>
      </c>
      <c r="Q65" s="1261" t="str">
        <f>IF('躯体天井高(住戸別)'!P65="","",'躯体天井高(住戸別)'!P65)</f>
        <v/>
      </c>
      <c r="R65" s="1262" t="str">
        <f>IF('躯体天井高(住戸別)'!Q65="","",'躯体天井高(住戸別)'!Q65)</f>
        <v/>
      </c>
      <c r="S65" s="1260" t="str">
        <f>IF('躯体天井高(住戸別)'!R65="","",'躯体天井高(住戸別)'!R65)</f>
        <v/>
      </c>
      <c r="T65" s="1261">
        <f>IF('躯体天井高(住戸別)'!S65="","",'躯体天井高(住戸別)'!S65)</f>
        <v>50</v>
      </c>
      <c r="U65" s="1263" t="str">
        <f>IF('躯体天井高(住戸別)'!T65="","",'躯体天井高(住戸別)'!T65)</f>
        <v/>
      </c>
      <c r="V65" s="1258"/>
      <c r="W65" s="1264" t="str">
        <f>IF('躯体天井高(住戸別)'!U65="","",'躯体天井高(住戸別)'!U65)</f>
        <v/>
      </c>
      <c r="X65" s="1265" t="str">
        <f>IF('躯体天井高(住戸別)'!V65="","",'躯体天井高(住戸別)'!V65)</f>
        <v>□</v>
      </c>
      <c r="Y65" s="1265" t="str">
        <f>IF('躯体天井高(住戸別)'!W65="","",'躯体天井高(住戸別)'!W65)</f>
        <v>□</v>
      </c>
      <c r="Z65" s="1267" t="s">
        <v>27</v>
      </c>
      <c r="AB65" s="1133" t="str">
        <f>IF('躯体天井高(住戸別)'!Y65="","",'躯体天井高(住戸別)'!Y65)</f>
        <v/>
      </c>
      <c r="AC65" s="1134" t="str">
        <f>IF('躯体天井高(住戸別)'!Z65="","",'躯体天井高(住戸別)'!Z65)</f>
        <v/>
      </c>
      <c r="AD65" s="1135" t="str">
        <f>IF('躯体天井高(住戸別)'!AA65="","",'躯体天井高(住戸別)'!AA65)</f>
        <v/>
      </c>
      <c r="AE65" s="1136" t="str">
        <f>IF('躯体天井高(住戸別)'!AB65="","",'躯体天井高(住戸別)'!AB65)</f>
        <v/>
      </c>
      <c r="AF65" s="1137" t="str">
        <f>IF('躯体天井高(住戸別)'!AC65="","",'躯体天井高(住戸別)'!AC65)</f>
        <v/>
      </c>
      <c r="AG65" s="1138" t="str">
        <f>IF('躯体天井高(住戸別)'!AD65="","",'躯体天井高(住戸別)'!AD65)</f>
        <v/>
      </c>
      <c r="AH65" s="1136" t="str">
        <f>IF('躯体天井高(住戸別)'!AE65="","",'躯体天井高(住戸別)'!AE65)</f>
        <v/>
      </c>
      <c r="AI65" s="1137">
        <f>IF('躯体天井高(住戸別)'!AF65="","",'躯体天井高(住戸別)'!AF65)</f>
        <v>50</v>
      </c>
      <c r="AJ65" s="1139" t="str">
        <f>IF('躯体天井高(住戸別)'!AG65="","",'躯体天井高(住戸別)'!AG65)</f>
        <v/>
      </c>
      <c r="AK65" s="991"/>
      <c r="AL65" s="1140" t="str">
        <f>IF('躯体天井高(住戸別)'!AH65="","",'躯体天井高(住戸別)'!AH65)</f>
        <v/>
      </c>
      <c r="AM65" s="1141" t="str">
        <f>IF('躯体天井高(住戸別)'!AI65="","",'躯体天井高(住戸別)'!AI65)</f>
        <v/>
      </c>
      <c r="AN65" s="1142" t="str">
        <f>IF('躯体天井高(住戸別)'!AJ65="","",'躯体天井高(住戸別)'!AJ65)</f>
        <v/>
      </c>
      <c r="AO65" s="1143" t="str">
        <f>IF('躯体天井高(住戸別)'!AK65="","",'躯体天井高(住戸別)'!AK65)</f>
        <v/>
      </c>
      <c r="AP65" s="1141" t="str">
        <f>IF('躯体天井高(住戸別)'!AL65="","",'躯体天井高(住戸別)'!AL65)</f>
        <v/>
      </c>
      <c r="AQ65" s="1142">
        <f>IF('躯体天井高(住戸別)'!AM65="","",'躯体天井高(住戸別)'!AM65)</f>
        <v>50</v>
      </c>
      <c r="AR65" s="1144" t="str">
        <f>IF('躯体天井高(住戸別)'!AN65="","",'躯体天井高(住戸別)'!AN65)</f>
        <v/>
      </c>
      <c r="AS65" s="990"/>
      <c r="AT65" s="1145" t="str">
        <f>IF('躯体天井高(住戸別)'!AO65="","",'躯体天井高(住戸別)'!AO65)</f>
        <v/>
      </c>
    </row>
    <row r="66" spans="1:46" ht="24.75" customHeight="1">
      <c r="B66" s="1249">
        <f>IF('躯体天井高(住戸別)'!B66="","",'躯体天井高(住戸別)'!B66)</f>
        <v>61</v>
      </c>
      <c r="C66" s="1249" t="str">
        <f>IF('躯体天井高(住戸別)'!C66="","",'躯体天井高(住戸別)'!C66)</f>
        <v/>
      </c>
      <c r="D66" s="1250" t="str">
        <f>IF('躯体天井高(住戸別)'!D66="","",'躯体天井高(住戸別)'!D66)</f>
        <v/>
      </c>
      <c r="E66" s="1251" t="str">
        <f>IF('躯体天井高(住戸別)'!E66="","",'躯体天井高(住戸別)'!E66)</f>
        <v/>
      </c>
      <c r="F66" s="1252" t="str">
        <f>IF('躯体天井高(住戸別)'!F66="","",'躯体天井高(住戸別)'!F66)</f>
        <v/>
      </c>
      <c r="G66" s="1253" t="str">
        <f>IF('躯体天井高(住戸別)'!G66="","",'躯体天井高(住戸別)'!G66)</f>
        <v/>
      </c>
      <c r="H66" s="1254" t="str">
        <f>IF('躯体天井高(住戸別)'!H66="","",'躯体天井高(住戸別)'!H66)</f>
        <v/>
      </c>
      <c r="I66" s="1255" t="str">
        <f>IF('躯体天井高(住戸別)'!I66="","",'躯体天井高(住戸別)'!I66)</f>
        <v/>
      </c>
      <c r="J66" s="1256" t="str">
        <f>IF('躯体天井高(住戸別)'!J66="","",'躯体天井高(住戸別)'!J66)</f>
        <v/>
      </c>
      <c r="K66" s="1254" t="str">
        <f>IF('躯体天井高(住戸別)'!K66="","",'躯体天井高(住戸別)'!K66)</f>
        <v/>
      </c>
      <c r="L66" s="1255">
        <f>IF('躯体天井高(住戸別)'!L66="","",'躯体天井高(住戸別)'!L66)</f>
        <v>50</v>
      </c>
      <c r="M66" s="1257" t="str">
        <f>IF('躯体天井高(住戸別)'!M66="","",'躯体天井高(住戸別)'!M66)</f>
        <v/>
      </c>
      <c r="N66" s="1258"/>
      <c r="O66" s="1259" t="str">
        <f>IF('躯体天井高(住戸別)'!N66="","",'躯体天井高(住戸別)'!N66)</f>
        <v/>
      </c>
      <c r="P66" s="1260" t="str">
        <f>IF('躯体天井高(住戸別)'!O66="","",'躯体天井高(住戸別)'!O66)</f>
        <v/>
      </c>
      <c r="Q66" s="1261" t="str">
        <f>IF('躯体天井高(住戸別)'!P66="","",'躯体天井高(住戸別)'!P66)</f>
        <v/>
      </c>
      <c r="R66" s="1262" t="str">
        <f>IF('躯体天井高(住戸別)'!Q66="","",'躯体天井高(住戸別)'!Q66)</f>
        <v/>
      </c>
      <c r="S66" s="1260" t="str">
        <f>IF('躯体天井高(住戸別)'!R66="","",'躯体天井高(住戸別)'!R66)</f>
        <v/>
      </c>
      <c r="T66" s="1261">
        <f>IF('躯体天井高(住戸別)'!S66="","",'躯体天井高(住戸別)'!S66)</f>
        <v>50</v>
      </c>
      <c r="U66" s="1263" t="str">
        <f>IF('躯体天井高(住戸別)'!T66="","",'躯体天井高(住戸別)'!T66)</f>
        <v/>
      </c>
      <c r="V66" s="1258"/>
      <c r="W66" s="1264" t="str">
        <f>IF('躯体天井高(住戸別)'!U66="","",'躯体天井高(住戸別)'!U66)</f>
        <v/>
      </c>
      <c r="X66" s="1265" t="str">
        <f>IF('躯体天井高(住戸別)'!V66="","",'躯体天井高(住戸別)'!V66)</f>
        <v>□</v>
      </c>
      <c r="Y66" s="1265" t="str">
        <f>IF('躯体天井高(住戸別)'!W66="","",'躯体天井高(住戸別)'!W66)</f>
        <v>□</v>
      </c>
      <c r="Z66" s="1266" t="s">
        <v>27</v>
      </c>
      <c r="AB66" s="1133" t="str">
        <f>IF('躯体天井高(住戸別)'!Y66="","",'躯体天井高(住戸別)'!Y66)</f>
        <v/>
      </c>
      <c r="AC66" s="1134" t="str">
        <f>IF('躯体天井高(住戸別)'!Z66="","",'躯体天井高(住戸別)'!Z66)</f>
        <v/>
      </c>
      <c r="AD66" s="1135" t="str">
        <f>IF('躯体天井高(住戸別)'!AA66="","",'躯体天井高(住戸別)'!AA66)</f>
        <v/>
      </c>
      <c r="AE66" s="1136" t="str">
        <f>IF('躯体天井高(住戸別)'!AB66="","",'躯体天井高(住戸別)'!AB66)</f>
        <v/>
      </c>
      <c r="AF66" s="1137" t="str">
        <f>IF('躯体天井高(住戸別)'!AC66="","",'躯体天井高(住戸別)'!AC66)</f>
        <v/>
      </c>
      <c r="AG66" s="1138" t="str">
        <f>IF('躯体天井高(住戸別)'!AD66="","",'躯体天井高(住戸別)'!AD66)</f>
        <v/>
      </c>
      <c r="AH66" s="1136" t="str">
        <f>IF('躯体天井高(住戸別)'!AE66="","",'躯体天井高(住戸別)'!AE66)</f>
        <v/>
      </c>
      <c r="AI66" s="1137">
        <f>IF('躯体天井高(住戸別)'!AF66="","",'躯体天井高(住戸別)'!AF66)</f>
        <v>50</v>
      </c>
      <c r="AJ66" s="1139" t="str">
        <f>IF('躯体天井高(住戸別)'!AG66="","",'躯体天井高(住戸別)'!AG66)</f>
        <v/>
      </c>
      <c r="AK66" s="990"/>
      <c r="AL66" s="1140" t="str">
        <f>IF('躯体天井高(住戸別)'!AH66="","",'躯体天井高(住戸別)'!AH66)</f>
        <v/>
      </c>
      <c r="AM66" s="1141" t="str">
        <f>IF('躯体天井高(住戸別)'!AI66="","",'躯体天井高(住戸別)'!AI66)</f>
        <v/>
      </c>
      <c r="AN66" s="1142" t="str">
        <f>IF('躯体天井高(住戸別)'!AJ66="","",'躯体天井高(住戸別)'!AJ66)</f>
        <v/>
      </c>
      <c r="AO66" s="1143" t="str">
        <f>IF('躯体天井高(住戸別)'!AK66="","",'躯体天井高(住戸別)'!AK66)</f>
        <v/>
      </c>
      <c r="AP66" s="1141" t="str">
        <f>IF('躯体天井高(住戸別)'!AL66="","",'躯体天井高(住戸別)'!AL66)</f>
        <v/>
      </c>
      <c r="AQ66" s="1142">
        <f>IF('躯体天井高(住戸別)'!AM66="","",'躯体天井高(住戸別)'!AM66)</f>
        <v>50</v>
      </c>
      <c r="AR66" s="1144" t="str">
        <f>IF('躯体天井高(住戸別)'!AN66="","",'躯体天井高(住戸別)'!AN66)</f>
        <v/>
      </c>
      <c r="AS66" s="990"/>
      <c r="AT66" s="1145" t="str">
        <f>IF('躯体天井高(住戸別)'!AO66="","",'躯体天井高(住戸別)'!AO66)</f>
        <v/>
      </c>
    </row>
    <row r="67" spans="1:46" ht="24.75" customHeight="1">
      <c r="A67" s="391" t="s">
        <v>253</v>
      </c>
      <c r="B67" s="1249">
        <f>IF('躯体天井高(住戸別)'!B67="","",'躯体天井高(住戸別)'!B67)</f>
        <v>62</v>
      </c>
      <c r="C67" s="1249" t="str">
        <f>IF('躯体天井高(住戸別)'!C67="","",'躯体天井高(住戸別)'!C67)</f>
        <v/>
      </c>
      <c r="D67" s="1250" t="str">
        <f>IF('躯体天井高(住戸別)'!D67="","",'躯体天井高(住戸別)'!D67)</f>
        <v/>
      </c>
      <c r="E67" s="1251" t="str">
        <f>IF('躯体天井高(住戸別)'!E67="","",'躯体天井高(住戸別)'!E67)</f>
        <v/>
      </c>
      <c r="F67" s="1252" t="str">
        <f>IF('躯体天井高(住戸別)'!F67="","",'躯体天井高(住戸別)'!F67)</f>
        <v/>
      </c>
      <c r="G67" s="1253" t="str">
        <f>IF('躯体天井高(住戸別)'!G67="","",'躯体天井高(住戸別)'!G67)</f>
        <v/>
      </c>
      <c r="H67" s="1254" t="str">
        <f>IF('躯体天井高(住戸別)'!H67="","",'躯体天井高(住戸別)'!H67)</f>
        <v/>
      </c>
      <c r="I67" s="1255" t="str">
        <f>IF('躯体天井高(住戸別)'!I67="","",'躯体天井高(住戸別)'!I67)</f>
        <v/>
      </c>
      <c r="J67" s="1256" t="str">
        <f>IF('躯体天井高(住戸別)'!J67="","",'躯体天井高(住戸別)'!J67)</f>
        <v/>
      </c>
      <c r="K67" s="1254" t="str">
        <f>IF('躯体天井高(住戸別)'!K67="","",'躯体天井高(住戸別)'!K67)</f>
        <v/>
      </c>
      <c r="L67" s="1255">
        <f>IF('躯体天井高(住戸別)'!L67="","",'躯体天井高(住戸別)'!L67)</f>
        <v>50</v>
      </c>
      <c r="M67" s="1257" t="str">
        <f>IF('躯体天井高(住戸別)'!M67="","",'躯体天井高(住戸別)'!M67)</f>
        <v/>
      </c>
      <c r="N67" s="1258"/>
      <c r="O67" s="1259" t="str">
        <f>IF('躯体天井高(住戸別)'!N67="","",'躯体天井高(住戸別)'!N67)</f>
        <v/>
      </c>
      <c r="P67" s="1260" t="str">
        <f>IF('躯体天井高(住戸別)'!O67="","",'躯体天井高(住戸別)'!O67)</f>
        <v/>
      </c>
      <c r="Q67" s="1261" t="str">
        <f>IF('躯体天井高(住戸別)'!P67="","",'躯体天井高(住戸別)'!P67)</f>
        <v/>
      </c>
      <c r="R67" s="1262" t="str">
        <f>IF('躯体天井高(住戸別)'!Q67="","",'躯体天井高(住戸別)'!Q67)</f>
        <v/>
      </c>
      <c r="S67" s="1260" t="str">
        <f>IF('躯体天井高(住戸別)'!R67="","",'躯体天井高(住戸別)'!R67)</f>
        <v/>
      </c>
      <c r="T67" s="1261">
        <f>IF('躯体天井高(住戸別)'!S67="","",'躯体天井高(住戸別)'!S67)</f>
        <v>50</v>
      </c>
      <c r="U67" s="1263" t="str">
        <f>IF('躯体天井高(住戸別)'!T67="","",'躯体天井高(住戸別)'!T67)</f>
        <v/>
      </c>
      <c r="V67" s="1258"/>
      <c r="W67" s="1264" t="str">
        <f>IF('躯体天井高(住戸別)'!U67="","",'躯体天井高(住戸別)'!U67)</f>
        <v/>
      </c>
      <c r="X67" s="1265" t="str">
        <f>IF('躯体天井高(住戸別)'!V67="","",'躯体天井高(住戸別)'!V67)</f>
        <v>□</v>
      </c>
      <c r="Y67" s="1265" t="str">
        <f>IF('躯体天井高(住戸別)'!W67="","",'躯体天井高(住戸別)'!W67)</f>
        <v>□</v>
      </c>
      <c r="Z67" s="1267" t="s">
        <v>27</v>
      </c>
      <c r="AB67" s="1133" t="str">
        <f>IF('躯体天井高(住戸別)'!Y67="","",'躯体天井高(住戸別)'!Y67)</f>
        <v/>
      </c>
      <c r="AC67" s="1134" t="str">
        <f>IF('躯体天井高(住戸別)'!Z67="","",'躯体天井高(住戸別)'!Z67)</f>
        <v/>
      </c>
      <c r="AD67" s="1135" t="str">
        <f>IF('躯体天井高(住戸別)'!AA67="","",'躯体天井高(住戸別)'!AA67)</f>
        <v/>
      </c>
      <c r="AE67" s="1136" t="str">
        <f>IF('躯体天井高(住戸別)'!AB67="","",'躯体天井高(住戸別)'!AB67)</f>
        <v/>
      </c>
      <c r="AF67" s="1137" t="str">
        <f>IF('躯体天井高(住戸別)'!AC67="","",'躯体天井高(住戸別)'!AC67)</f>
        <v/>
      </c>
      <c r="AG67" s="1138" t="str">
        <f>IF('躯体天井高(住戸別)'!AD67="","",'躯体天井高(住戸別)'!AD67)</f>
        <v/>
      </c>
      <c r="AH67" s="1136" t="str">
        <f>IF('躯体天井高(住戸別)'!AE67="","",'躯体天井高(住戸別)'!AE67)</f>
        <v/>
      </c>
      <c r="AI67" s="1137">
        <f>IF('躯体天井高(住戸別)'!AF67="","",'躯体天井高(住戸別)'!AF67)</f>
        <v>50</v>
      </c>
      <c r="AJ67" s="1139" t="str">
        <f>IF('躯体天井高(住戸別)'!AG67="","",'躯体天井高(住戸別)'!AG67)</f>
        <v/>
      </c>
      <c r="AK67" s="990"/>
      <c r="AL67" s="1140" t="str">
        <f>IF('躯体天井高(住戸別)'!AH67="","",'躯体天井高(住戸別)'!AH67)</f>
        <v/>
      </c>
      <c r="AM67" s="1141" t="str">
        <f>IF('躯体天井高(住戸別)'!AI67="","",'躯体天井高(住戸別)'!AI67)</f>
        <v/>
      </c>
      <c r="AN67" s="1142" t="str">
        <f>IF('躯体天井高(住戸別)'!AJ67="","",'躯体天井高(住戸別)'!AJ67)</f>
        <v/>
      </c>
      <c r="AO67" s="1143" t="str">
        <f>IF('躯体天井高(住戸別)'!AK67="","",'躯体天井高(住戸別)'!AK67)</f>
        <v/>
      </c>
      <c r="AP67" s="1141" t="str">
        <f>IF('躯体天井高(住戸別)'!AL67="","",'躯体天井高(住戸別)'!AL67)</f>
        <v/>
      </c>
      <c r="AQ67" s="1142">
        <f>IF('躯体天井高(住戸別)'!AM67="","",'躯体天井高(住戸別)'!AM67)</f>
        <v>50</v>
      </c>
      <c r="AR67" s="1144" t="str">
        <f>IF('躯体天井高(住戸別)'!AN67="","",'躯体天井高(住戸別)'!AN67)</f>
        <v/>
      </c>
      <c r="AS67" s="990"/>
      <c r="AT67" s="1145" t="str">
        <f>IF('躯体天井高(住戸別)'!AO67="","",'躯体天井高(住戸別)'!AO67)</f>
        <v/>
      </c>
    </row>
    <row r="68" spans="1:46" ht="24.75" customHeight="1">
      <c r="A68" s="391" t="s">
        <v>253</v>
      </c>
      <c r="B68" s="1249">
        <f>IF('躯体天井高(住戸別)'!B68="","",'躯体天井高(住戸別)'!B68)</f>
        <v>63</v>
      </c>
      <c r="C68" s="1249" t="str">
        <f>IF('躯体天井高(住戸別)'!C68="","",'躯体天井高(住戸別)'!C68)</f>
        <v/>
      </c>
      <c r="D68" s="1250" t="str">
        <f>IF('躯体天井高(住戸別)'!D68="","",'躯体天井高(住戸別)'!D68)</f>
        <v/>
      </c>
      <c r="E68" s="1251" t="str">
        <f>IF('躯体天井高(住戸別)'!E68="","",'躯体天井高(住戸別)'!E68)</f>
        <v/>
      </c>
      <c r="F68" s="1252" t="str">
        <f>IF('躯体天井高(住戸別)'!F68="","",'躯体天井高(住戸別)'!F68)</f>
        <v/>
      </c>
      <c r="G68" s="1253" t="str">
        <f>IF('躯体天井高(住戸別)'!G68="","",'躯体天井高(住戸別)'!G68)</f>
        <v/>
      </c>
      <c r="H68" s="1254" t="str">
        <f>IF('躯体天井高(住戸別)'!H68="","",'躯体天井高(住戸別)'!H68)</f>
        <v/>
      </c>
      <c r="I68" s="1255" t="str">
        <f>IF('躯体天井高(住戸別)'!I68="","",'躯体天井高(住戸別)'!I68)</f>
        <v/>
      </c>
      <c r="J68" s="1256" t="str">
        <f>IF('躯体天井高(住戸別)'!J68="","",'躯体天井高(住戸別)'!J68)</f>
        <v/>
      </c>
      <c r="K68" s="1254" t="str">
        <f>IF('躯体天井高(住戸別)'!K68="","",'躯体天井高(住戸別)'!K68)</f>
        <v/>
      </c>
      <c r="L68" s="1255">
        <f>IF('躯体天井高(住戸別)'!L68="","",'躯体天井高(住戸別)'!L68)</f>
        <v>50</v>
      </c>
      <c r="M68" s="1257" t="str">
        <f>IF('躯体天井高(住戸別)'!M68="","",'躯体天井高(住戸別)'!M68)</f>
        <v/>
      </c>
      <c r="N68" s="1258"/>
      <c r="O68" s="1259" t="str">
        <f>IF('躯体天井高(住戸別)'!N68="","",'躯体天井高(住戸別)'!N68)</f>
        <v/>
      </c>
      <c r="P68" s="1260" t="str">
        <f>IF('躯体天井高(住戸別)'!O68="","",'躯体天井高(住戸別)'!O68)</f>
        <v/>
      </c>
      <c r="Q68" s="1261" t="str">
        <f>IF('躯体天井高(住戸別)'!P68="","",'躯体天井高(住戸別)'!P68)</f>
        <v/>
      </c>
      <c r="R68" s="1262" t="str">
        <f>IF('躯体天井高(住戸別)'!Q68="","",'躯体天井高(住戸別)'!Q68)</f>
        <v/>
      </c>
      <c r="S68" s="1260" t="str">
        <f>IF('躯体天井高(住戸別)'!R68="","",'躯体天井高(住戸別)'!R68)</f>
        <v/>
      </c>
      <c r="T68" s="1261">
        <f>IF('躯体天井高(住戸別)'!S68="","",'躯体天井高(住戸別)'!S68)</f>
        <v>50</v>
      </c>
      <c r="U68" s="1263" t="str">
        <f>IF('躯体天井高(住戸別)'!T68="","",'躯体天井高(住戸別)'!T68)</f>
        <v/>
      </c>
      <c r="V68" s="1258"/>
      <c r="W68" s="1264" t="str">
        <f>IF('躯体天井高(住戸別)'!U68="","",'躯体天井高(住戸別)'!U68)</f>
        <v/>
      </c>
      <c r="X68" s="1265" t="str">
        <f>IF('躯体天井高(住戸別)'!V68="","",'躯体天井高(住戸別)'!V68)</f>
        <v>□</v>
      </c>
      <c r="Y68" s="1265" t="str">
        <f>IF('躯体天井高(住戸別)'!W68="","",'躯体天井高(住戸別)'!W68)</f>
        <v>□</v>
      </c>
      <c r="Z68" s="1267" t="s">
        <v>27</v>
      </c>
      <c r="AB68" s="1133" t="str">
        <f>IF('躯体天井高(住戸別)'!Y68="","",'躯体天井高(住戸別)'!Y68)</f>
        <v/>
      </c>
      <c r="AC68" s="1134" t="str">
        <f>IF('躯体天井高(住戸別)'!Z68="","",'躯体天井高(住戸別)'!Z68)</f>
        <v/>
      </c>
      <c r="AD68" s="1135" t="str">
        <f>IF('躯体天井高(住戸別)'!AA68="","",'躯体天井高(住戸別)'!AA68)</f>
        <v/>
      </c>
      <c r="AE68" s="1136" t="str">
        <f>IF('躯体天井高(住戸別)'!AB68="","",'躯体天井高(住戸別)'!AB68)</f>
        <v/>
      </c>
      <c r="AF68" s="1137" t="str">
        <f>IF('躯体天井高(住戸別)'!AC68="","",'躯体天井高(住戸別)'!AC68)</f>
        <v/>
      </c>
      <c r="AG68" s="1138" t="str">
        <f>IF('躯体天井高(住戸別)'!AD68="","",'躯体天井高(住戸別)'!AD68)</f>
        <v/>
      </c>
      <c r="AH68" s="1136" t="str">
        <f>IF('躯体天井高(住戸別)'!AE68="","",'躯体天井高(住戸別)'!AE68)</f>
        <v/>
      </c>
      <c r="AI68" s="1137">
        <f>IF('躯体天井高(住戸別)'!AF68="","",'躯体天井高(住戸別)'!AF68)</f>
        <v>50</v>
      </c>
      <c r="AJ68" s="1139" t="str">
        <f>IF('躯体天井高(住戸別)'!AG68="","",'躯体天井高(住戸別)'!AG68)</f>
        <v/>
      </c>
      <c r="AK68" s="990"/>
      <c r="AL68" s="1140" t="str">
        <f>IF('躯体天井高(住戸別)'!AH68="","",'躯体天井高(住戸別)'!AH68)</f>
        <v/>
      </c>
      <c r="AM68" s="1141" t="str">
        <f>IF('躯体天井高(住戸別)'!AI68="","",'躯体天井高(住戸別)'!AI68)</f>
        <v/>
      </c>
      <c r="AN68" s="1142" t="str">
        <f>IF('躯体天井高(住戸別)'!AJ68="","",'躯体天井高(住戸別)'!AJ68)</f>
        <v/>
      </c>
      <c r="AO68" s="1143" t="str">
        <f>IF('躯体天井高(住戸別)'!AK68="","",'躯体天井高(住戸別)'!AK68)</f>
        <v/>
      </c>
      <c r="AP68" s="1141" t="str">
        <f>IF('躯体天井高(住戸別)'!AL68="","",'躯体天井高(住戸別)'!AL68)</f>
        <v/>
      </c>
      <c r="AQ68" s="1142">
        <f>IF('躯体天井高(住戸別)'!AM68="","",'躯体天井高(住戸別)'!AM68)</f>
        <v>50</v>
      </c>
      <c r="AR68" s="1144" t="str">
        <f>IF('躯体天井高(住戸別)'!AN68="","",'躯体天井高(住戸別)'!AN68)</f>
        <v/>
      </c>
      <c r="AS68" s="990"/>
      <c r="AT68" s="1145" t="str">
        <f>IF('躯体天井高(住戸別)'!AO68="","",'躯体天井高(住戸別)'!AO68)</f>
        <v/>
      </c>
    </row>
    <row r="69" spans="1:46" ht="24.75" customHeight="1">
      <c r="A69" s="391" t="s">
        <v>253</v>
      </c>
      <c r="B69" s="1249">
        <f>IF('躯体天井高(住戸別)'!B69="","",'躯体天井高(住戸別)'!B69)</f>
        <v>64</v>
      </c>
      <c r="C69" s="1249" t="str">
        <f>IF('躯体天井高(住戸別)'!C69="","",'躯体天井高(住戸別)'!C69)</f>
        <v/>
      </c>
      <c r="D69" s="1250" t="str">
        <f>IF('躯体天井高(住戸別)'!D69="","",'躯体天井高(住戸別)'!D69)</f>
        <v/>
      </c>
      <c r="E69" s="1251" t="str">
        <f>IF('躯体天井高(住戸別)'!E69="","",'躯体天井高(住戸別)'!E69)</f>
        <v/>
      </c>
      <c r="F69" s="1252" t="str">
        <f>IF('躯体天井高(住戸別)'!F69="","",'躯体天井高(住戸別)'!F69)</f>
        <v/>
      </c>
      <c r="G69" s="1253" t="str">
        <f>IF('躯体天井高(住戸別)'!G69="","",'躯体天井高(住戸別)'!G69)</f>
        <v/>
      </c>
      <c r="H69" s="1254" t="str">
        <f>IF('躯体天井高(住戸別)'!H69="","",'躯体天井高(住戸別)'!H69)</f>
        <v/>
      </c>
      <c r="I69" s="1255" t="str">
        <f>IF('躯体天井高(住戸別)'!I69="","",'躯体天井高(住戸別)'!I69)</f>
        <v/>
      </c>
      <c r="J69" s="1256" t="str">
        <f>IF('躯体天井高(住戸別)'!J69="","",'躯体天井高(住戸別)'!J69)</f>
        <v/>
      </c>
      <c r="K69" s="1254" t="str">
        <f>IF('躯体天井高(住戸別)'!K69="","",'躯体天井高(住戸別)'!K69)</f>
        <v/>
      </c>
      <c r="L69" s="1255">
        <f>IF('躯体天井高(住戸別)'!L69="","",'躯体天井高(住戸別)'!L69)</f>
        <v>50</v>
      </c>
      <c r="M69" s="1257" t="str">
        <f>IF('躯体天井高(住戸別)'!M69="","",'躯体天井高(住戸別)'!M69)</f>
        <v/>
      </c>
      <c r="N69" s="1258"/>
      <c r="O69" s="1259" t="str">
        <f>IF('躯体天井高(住戸別)'!N69="","",'躯体天井高(住戸別)'!N69)</f>
        <v/>
      </c>
      <c r="P69" s="1260" t="str">
        <f>IF('躯体天井高(住戸別)'!O69="","",'躯体天井高(住戸別)'!O69)</f>
        <v/>
      </c>
      <c r="Q69" s="1261" t="str">
        <f>IF('躯体天井高(住戸別)'!P69="","",'躯体天井高(住戸別)'!P69)</f>
        <v/>
      </c>
      <c r="R69" s="1262" t="str">
        <f>IF('躯体天井高(住戸別)'!Q69="","",'躯体天井高(住戸別)'!Q69)</f>
        <v/>
      </c>
      <c r="S69" s="1260" t="str">
        <f>IF('躯体天井高(住戸別)'!R69="","",'躯体天井高(住戸別)'!R69)</f>
        <v/>
      </c>
      <c r="T69" s="1261">
        <f>IF('躯体天井高(住戸別)'!S69="","",'躯体天井高(住戸別)'!S69)</f>
        <v>50</v>
      </c>
      <c r="U69" s="1263" t="str">
        <f>IF('躯体天井高(住戸別)'!T69="","",'躯体天井高(住戸別)'!T69)</f>
        <v/>
      </c>
      <c r="V69" s="1258"/>
      <c r="W69" s="1264" t="str">
        <f>IF('躯体天井高(住戸別)'!U69="","",'躯体天井高(住戸別)'!U69)</f>
        <v/>
      </c>
      <c r="X69" s="1265" t="str">
        <f>IF('躯体天井高(住戸別)'!V69="","",'躯体天井高(住戸別)'!V69)</f>
        <v>□</v>
      </c>
      <c r="Y69" s="1265" t="str">
        <f>IF('躯体天井高(住戸別)'!W69="","",'躯体天井高(住戸別)'!W69)</f>
        <v>□</v>
      </c>
      <c r="Z69" s="1267" t="s">
        <v>27</v>
      </c>
      <c r="AB69" s="1133" t="str">
        <f>IF('躯体天井高(住戸別)'!Y69="","",'躯体天井高(住戸別)'!Y69)</f>
        <v/>
      </c>
      <c r="AC69" s="1134" t="str">
        <f>IF('躯体天井高(住戸別)'!Z69="","",'躯体天井高(住戸別)'!Z69)</f>
        <v/>
      </c>
      <c r="AD69" s="1135" t="str">
        <f>IF('躯体天井高(住戸別)'!AA69="","",'躯体天井高(住戸別)'!AA69)</f>
        <v/>
      </c>
      <c r="AE69" s="1136" t="str">
        <f>IF('躯体天井高(住戸別)'!AB69="","",'躯体天井高(住戸別)'!AB69)</f>
        <v/>
      </c>
      <c r="AF69" s="1137" t="str">
        <f>IF('躯体天井高(住戸別)'!AC69="","",'躯体天井高(住戸別)'!AC69)</f>
        <v/>
      </c>
      <c r="AG69" s="1138" t="str">
        <f>IF('躯体天井高(住戸別)'!AD69="","",'躯体天井高(住戸別)'!AD69)</f>
        <v/>
      </c>
      <c r="AH69" s="1136" t="str">
        <f>IF('躯体天井高(住戸別)'!AE69="","",'躯体天井高(住戸別)'!AE69)</f>
        <v/>
      </c>
      <c r="AI69" s="1137">
        <f>IF('躯体天井高(住戸別)'!AF69="","",'躯体天井高(住戸別)'!AF69)</f>
        <v>50</v>
      </c>
      <c r="AJ69" s="1139" t="str">
        <f>IF('躯体天井高(住戸別)'!AG69="","",'躯体天井高(住戸別)'!AG69)</f>
        <v/>
      </c>
      <c r="AK69" s="990"/>
      <c r="AL69" s="1140" t="str">
        <f>IF('躯体天井高(住戸別)'!AH69="","",'躯体天井高(住戸別)'!AH69)</f>
        <v/>
      </c>
      <c r="AM69" s="1141" t="str">
        <f>IF('躯体天井高(住戸別)'!AI69="","",'躯体天井高(住戸別)'!AI69)</f>
        <v/>
      </c>
      <c r="AN69" s="1142" t="str">
        <f>IF('躯体天井高(住戸別)'!AJ69="","",'躯体天井高(住戸別)'!AJ69)</f>
        <v/>
      </c>
      <c r="AO69" s="1143" t="str">
        <f>IF('躯体天井高(住戸別)'!AK69="","",'躯体天井高(住戸別)'!AK69)</f>
        <v/>
      </c>
      <c r="AP69" s="1141" t="str">
        <f>IF('躯体天井高(住戸別)'!AL69="","",'躯体天井高(住戸別)'!AL69)</f>
        <v/>
      </c>
      <c r="AQ69" s="1142">
        <f>IF('躯体天井高(住戸別)'!AM69="","",'躯体天井高(住戸別)'!AM69)</f>
        <v>50</v>
      </c>
      <c r="AR69" s="1144" t="str">
        <f>IF('躯体天井高(住戸別)'!AN69="","",'躯体天井高(住戸別)'!AN69)</f>
        <v/>
      </c>
      <c r="AS69" s="990"/>
      <c r="AT69" s="1145" t="str">
        <f>IF('躯体天井高(住戸別)'!AO69="","",'躯体天井高(住戸別)'!AO69)</f>
        <v/>
      </c>
    </row>
    <row r="70" spans="1:46" ht="24.75" customHeight="1">
      <c r="A70" s="391" t="s">
        <v>253</v>
      </c>
      <c r="B70" s="1249">
        <f>IF('躯体天井高(住戸別)'!B70="","",'躯体天井高(住戸別)'!B70)</f>
        <v>65</v>
      </c>
      <c r="C70" s="1249" t="str">
        <f>IF('躯体天井高(住戸別)'!C70="","",'躯体天井高(住戸別)'!C70)</f>
        <v/>
      </c>
      <c r="D70" s="1250" t="str">
        <f>IF('躯体天井高(住戸別)'!D70="","",'躯体天井高(住戸別)'!D70)</f>
        <v/>
      </c>
      <c r="E70" s="1251" t="str">
        <f>IF('躯体天井高(住戸別)'!E70="","",'躯体天井高(住戸別)'!E70)</f>
        <v/>
      </c>
      <c r="F70" s="1252" t="str">
        <f>IF('躯体天井高(住戸別)'!F70="","",'躯体天井高(住戸別)'!F70)</f>
        <v/>
      </c>
      <c r="G70" s="1253" t="str">
        <f>IF('躯体天井高(住戸別)'!G70="","",'躯体天井高(住戸別)'!G70)</f>
        <v/>
      </c>
      <c r="H70" s="1254" t="str">
        <f>IF('躯体天井高(住戸別)'!H70="","",'躯体天井高(住戸別)'!H70)</f>
        <v/>
      </c>
      <c r="I70" s="1255" t="str">
        <f>IF('躯体天井高(住戸別)'!I70="","",'躯体天井高(住戸別)'!I70)</f>
        <v/>
      </c>
      <c r="J70" s="1256" t="str">
        <f>IF('躯体天井高(住戸別)'!J70="","",'躯体天井高(住戸別)'!J70)</f>
        <v/>
      </c>
      <c r="K70" s="1254" t="str">
        <f>IF('躯体天井高(住戸別)'!K70="","",'躯体天井高(住戸別)'!K70)</f>
        <v/>
      </c>
      <c r="L70" s="1255">
        <f>IF('躯体天井高(住戸別)'!L70="","",'躯体天井高(住戸別)'!L70)</f>
        <v>50</v>
      </c>
      <c r="M70" s="1257" t="str">
        <f>IF('躯体天井高(住戸別)'!M70="","",'躯体天井高(住戸別)'!M70)</f>
        <v/>
      </c>
      <c r="N70" s="1258"/>
      <c r="O70" s="1259" t="str">
        <f>IF('躯体天井高(住戸別)'!N70="","",'躯体天井高(住戸別)'!N70)</f>
        <v/>
      </c>
      <c r="P70" s="1260" t="str">
        <f>IF('躯体天井高(住戸別)'!O70="","",'躯体天井高(住戸別)'!O70)</f>
        <v/>
      </c>
      <c r="Q70" s="1261" t="str">
        <f>IF('躯体天井高(住戸別)'!P70="","",'躯体天井高(住戸別)'!P70)</f>
        <v/>
      </c>
      <c r="R70" s="1262" t="str">
        <f>IF('躯体天井高(住戸別)'!Q70="","",'躯体天井高(住戸別)'!Q70)</f>
        <v/>
      </c>
      <c r="S70" s="1260" t="str">
        <f>IF('躯体天井高(住戸別)'!R70="","",'躯体天井高(住戸別)'!R70)</f>
        <v/>
      </c>
      <c r="T70" s="1261">
        <f>IF('躯体天井高(住戸別)'!S70="","",'躯体天井高(住戸別)'!S70)</f>
        <v>50</v>
      </c>
      <c r="U70" s="1263" t="str">
        <f>IF('躯体天井高(住戸別)'!T70="","",'躯体天井高(住戸別)'!T70)</f>
        <v/>
      </c>
      <c r="V70" s="1258"/>
      <c r="W70" s="1264" t="str">
        <f>IF('躯体天井高(住戸別)'!U70="","",'躯体天井高(住戸別)'!U70)</f>
        <v/>
      </c>
      <c r="X70" s="1265" t="str">
        <f>IF('躯体天井高(住戸別)'!V70="","",'躯体天井高(住戸別)'!V70)</f>
        <v>□</v>
      </c>
      <c r="Y70" s="1265" t="str">
        <f>IF('躯体天井高(住戸別)'!W70="","",'躯体天井高(住戸別)'!W70)</f>
        <v>□</v>
      </c>
      <c r="Z70" s="1267" t="s">
        <v>27</v>
      </c>
      <c r="AB70" s="1133" t="str">
        <f>IF('躯体天井高(住戸別)'!Y70="","",'躯体天井高(住戸別)'!Y70)</f>
        <v/>
      </c>
      <c r="AC70" s="1134" t="str">
        <f>IF('躯体天井高(住戸別)'!Z70="","",'躯体天井高(住戸別)'!Z70)</f>
        <v/>
      </c>
      <c r="AD70" s="1135" t="str">
        <f>IF('躯体天井高(住戸別)'!AA70="","",'躯体天井高(住戸別)'!AA70)</f>
        <v/>
      </c>
      <c r="AE70" s="1136" t="str">
        <f>IF('躯体天井高(住戸別)'!AB70="","",'躯体天井高(住戸別)'!AB70)</f>
        <v/>
      </c>
      <c r="AF70" s="1137" t="str">
        <f>IF('躯体天井高(住戸別)'!AC70="","",'躯体天井高(住戸別)'!AC70)</f>
        <v/>
      </c>
      <c r="AG70" s="1138" t="str">
        <f>IF('躯体天井高(住戸別)'!AD70="","",'躯体天井高(住戸別)'!AD70)</f>
        <v/>
      </c>
      <c r="AH70" s="1136" t="str">
        <f>IF('躯体天井高(住戸別)'!AE70="","",'躯体天井高(住戸別)'!AE70)</f>
        <v/>
      </c>
      <c r="AI70" s="1137">
        <f>IF('躯体天井高(住戸別)'!AF70="","",'躯体天井高(住戸別)'!AF70)</f>
        <v>50</v>
      </c>
      <c r="AJ70" s="1139" t="str">
        <f>IF('躯体天井高(住戸別)'!AG70="","",'躯体天井高(住戸別)'!AG70)</f>
        <v/>
      </c>
      <c r="AK70" s="990"/>
      <c r="AL70" s="1140" t="str">
        <f>IF('躯体天井高(住戸別)'!AH70="","",'躯体天井高(住戸別)'!AH70)</f>
        <v/>
      </c>
      <c r="AM70" s="1141" t="str">
        <f>IF('躯体天井高(住戸別)'!AI70="","",'躯体天井高(住戸別)'!AI70)</f>
        <v/>
      </c>
      <c r="AN70" s="1142" t="str">
        <f>IF('躯体天井高(住戸別)'!AJ70="","",'躯体天井高(住戸別)'!AJ70)</f>
        <v/>
      </c>
      <c r="AO70" s="1143" t="str">
        <f>IF('躯体天井高(住戸別)'!AK70="","",'躯体天井高(住戸別)'!AK70)</f>
        <v/>
      </c>
      <c r="AP70" s="1141" t="str">
        <f>IF('躯体天井高(住戸別)'!AL70="","",'躯体天井高(住戸別)'!AL70)</f>
        <v/>
      </c>
      <c r="AQ70" s="1142">
        <f>IF('躯体天井高(住戸別)'!AM70="","",'躯体天井高(住戸別)'!AM70)</f>
        <v>50</v>
      </c>
      <c r="AR70" s="1144" t="str">
        <f>IF('躯体天井高(住戸別)'!AN70="","",'躯体天井高(住戸別)'!AN70)</f>
        <v/>
      </c>
      <c r="AS70" s="990"/>
      <c r="AT70" s="1145" t="str">
        <f>IF('躯体天井高(住戸別)'!AO70="","",'躯体天井高(住戸別)'!AO70)</f>
        <v/>
      </c>
    </row>
    <row r="71" spans="1:46" ht="24.75" customHeight="1">
      <c r="A71" s="391" t="s">
        <v>253</v>
      </c>
      <c r="B71" s="1249">
        <f>IF('躯体天井高(住戸別)'!B71="","",'躯体天井高(住戸別)'!B71)</f>
        <v>66</v>
      </c>
      <c r="C71" s="1249" t="str">
        <f>IF('躯体天井高(住戸別)'!C71="","",'躯体天井高(住戸別)'!C71)</f>
        <v/>
      </c>
      <c r="D71" s="1250" t="str">
        <f>IF('躯体天井高(住戸別)'!D71="","",'躯体天井高(住戸別)'!D71)</f>
        <v/>
      </c>
      <c r="E71" s="1251" t="str">
        <f>IF('躯体天井高(住戸別)'!E71="","",'躯体天井高(住戸別)'!E71)</f>
        <v/>
      </c>
      <c r="F71" s="1252" t="str">
        <f>IF('躯体天井高(住戸別)'!F71="","",'躯体天井高(住戸別)'!F71)</f>
        <v/>
      </c>
      <c r="G71" s="1253" t="str">
        <f>IF('躯体天井高(住戸別)'!G71="","",'躯体天井高(住戸別)'!G71)</f>
        <v/>
      </c>
      <c r="H71" s="1254" t="str">
        <f>IF('躯体天井高(住戸別)'!H71="","",'躯体天井高(住戸別)'!H71)</f>
        <v/>
      </c>
      <c r="I71" s="1255" t="str">
        <f>IF('躯体天井高(住戸別)'!I71="","",'躯体天井高(住戸別)'!I71)</f>
        <v/>
      </c>
      <c r="J71" s="1256" t="str">
        <f>IF('躯体天井高(住戸別)'!J71="","",'躯体天井高(住戸別)'!J71)</f>
        <v/>
      </c>
      <c r="K71" s="1254" t="str">
        <f>IF('躯体天井高(住戸別)'!K71="","",'躯体天井高(住戸別)'!K71)</f>
        <v/>
      </c>
      <c r="L71" s="1255">
        <f>IF('躯体天井高(住戸別)'!L71="","",'躯体天井高(住戸別)'!L71)</f>
        <v>50</v>
      </c>
      <c r="M71" s="1257" t="str">
        <f>IF('躯体天井高(住戸別)'!M71="","",'躯体天井高(住戸別)'!M71)</f>
        <v/>
      </c>
      <c r="N71" s="1258"/>
      <c r="O71" s="1259" t="str">
        <f>IF('躯体天井高(住戸別)'!N71="","",'躯体天井高(住戸別)'!N71)</f>
        <v/>
      </c>
      <c r="P71" s="1260" t="str">
        <f>IF('躯体天井高(住戸別)'!O71="","",'躯体天井高(住戸別)'!O71)</f>
        <v/>
      </c>
      <c r="Q71" s="1261" t="str">
        <f>IF('躯体天井高(住戸別)'!P71="","",'躯体天井高(住戸別)'!P71)</f>
        <v/>
      </c>
      <c r="R71" s="1262" t="str">
        <f>IF('躯体天井高(住戸別)'!Q71="","",'躯体天井高(住戸別)'!Q71)</f>
        <v/>
      </c>
      <c r="S71" s="1260" t="str">
        <f>IF('躯体天井高(住戸別)'!R71="","",'躯体天井高(住戸別)'!R71)</f>
        <v/>
      </c>
      <c r="T71" s="1261">
        <f>IF('躯体天井高(住戸別)'!S71="","",'躯体天井高(住戸別)'!S71)</f>
        <v>50</v>
      </c>
      <c r="U71" s="1263" t="str">
        <f>IF('躯体天井高(住戸別)'!T71="","",'躯体天井高(住戸別)'!T71)</f>
        <v/>
      </c>
      <c r="V71" s="1258"/>
      <c r="W71" s="1264" t="str">
        <f>IF('躯体天井高(住戸別)'!U71="","",'躯体天井高(住戸別)'!U71)</f>
        <v/>
      </c>
      <c r="X71" s="1265" t="str">
        <f>IF('躯体天井高(住戸別)'!V71="","",'躯体天井高(住戸別)'!V71)</f>
        <v>□</v>
      </c>
      <c r="Y71" s="1265" t="str">
        <f>IF('躯体天井高(住戸別)'!W71="","",'躯体天井高(住戸別)'!W71)</f>
        <v>□</v>
      </c>
      <c r="Z71" s="1267" t="s">
        <v>27</v>
      </c>
      <c r="AB71" s="1133" t="str">
        <f>IF('躯体天井高(住戸別)'!Y71="","",'躯体天井高(住戸別)'!Y71)</f>
        <v/>
      </c>
      <c r="AC71" s="1134" t="str">
        <f>IF('躯体天井高(住戸別)'!Z71="","",'躯体天井高(住戸別)'!Z71)</f>
        <v/>
      </c>
      <c r="AD71" s="1135" t="str">
        <f>IF('躯体天井高(住戸別)'!AA71="","",'躯体天井高(住戸別)'!AA71)</f>
        <v/>
      </c>
      <c r="AE71" s="1136" t="str">
        <f>IF('躯体天井高(住戸別)'!AB71="","",'躯体天井高(住戸別)'!AB71)</f>
        <v/>
      </c>
      <c r="AF71" s="1137" t="str">
        <f>IF('躯体天井高(住戸別)'!AC71="","",'躯体天井高(住戸別)'!AC71)</f>
        <v/>
      </c>
      <c r="AG71" s="1138" t="str">
        <f>IF('躯体天井高(住戸別)'!AD71="","",'躯体天井高(住戸別)'!AD71)</f>
        <v/>
      </c>
      <c r="AH71" s="1136" t="str">
        <f>IF('躯体天井高(住戸別)'!AE71="","",'躯体天井高(住戸別)'!AE71)</f>
        <v/>
      </c>
      <c r="AI71" s="1137">
        <f>IF('躯体天井高(住戸別)'!AF71="","",'躯体天井高(住戸別)'!AF71)</f>
        <v>50</v>
      </c>
      <c r="AJ71" s="1139" t="str">
        <f>IF('躯体天井高(住戸別)'!AG71="","",'躯体天井高(住戸別)'!AG71)</f>
        <v/>
      </c>
      <c r="AK71" s="990"/>
      <c r="AL71" s="1140" t="str">
        <f>IF('躯体天井高(住戸別)'!AH71="","",'躯体天井高(住戸別)'!AH71)</f>
        <v/>
      </c>
      <c r="AM71" s="1141" t="str">
        <f>IF('躯体天井高(住戸別)'!AI71="","",'躯体天井高(住戸別)'!AI71)</f>
        <v/>
      </c>
      <c r="AN71" s="1142" t="str">
        <f>IF('躯体天井高(住戸別)'!AJ71="","",'躯体天井高(住戸別)'!AJ71)</f>
        <v/>
      </c>
      <c r="AO71" s="1143" t="str">
        <f>IF('躯体天井高(住戸別)'!AK71="","",'躯体天井高(住戸別)'!AK71)</f>
        <v/>
      </c>
      <c r="AP71" s="1141" t="str">
        <f>IF('躯体天井高(住戸別)'!AL71="","",'躯体天井高(住戸別)'!AL71)</f>
        <v/>
      </c>
      <c r="AQ71" s="1142">
        <f>IF('躯体天井高(住戸別)'!AM71="","",'躯体天井高(住戸別)'!AM71)</f>
        <v>50</v>
      </c>
      <c r="AR71" s="1144" t="str">
        <f>IF('躯体天井高(住戸別)'!AN71="","",'躯体天井高(住戸別)'!AN71)</f>
        <v/>
      </c>
      <c r="AS71" s="990"/>
      <c r="AT71" s="1145" t="str">
        <f>IF('躯体天井高(住戸別)'!AO71="","",'躯体天井高(住戸別)'!AO71)</f>
        <v/>
      </c>
    </row>
    <row r="72" spans="1:46" ht="24.75" customHeight="1">
      <c r="A72" s="391" t="s">
        <v>253</v>
      </c>
      <c r="B72" s="1249">
        <f>IF('躯体天井高(住戸別)'!B72="","",'躯体天井高(住戸別)'!B72)</f>
        <v>67</v>
      </c>
      <c r="C72" s="1249" t="str">
        <f>IF('躯体天井高(住戸別)'!C72="","",'躯体天井高(住戸別)'!C72)</f>
        <v/>
      </c>
      <c r="D72" s="1250" t="str">
        <f>IF('躯体天井高(住戸別)'!D72="","",'躯体天井高(住戸別)'!D72)</f>
        <v/>
      </c>
      <c r="E72" s="1251" t="str">
        <f>IF('躯体天井高(住戸別)'!E72="","",'躯体天井高(住戸別)'!E72)</f>
        <v/>
      </c>
      <c r="F72" s="1252" t="str">
        <f>IF('躯体天井高(住戸別)'!F72="","",'躯体天井高(住戸別)'!F72)</f>
        <v/>
      </c>
      <c r="G72" s="1253" t="str">
        <f>IF('躯体天井高(住戸別)'!G72="","",'躯体天井高(住戸別)'!G72)</f>
        <v/>
      </c>
      <c r="H72" s="1254" t="str">
        <f>IF('躯体天井高(住戸別)'!H72="","",'躯体天井高(住戸別)'!H72)</f>
        <v/>
      </c>
      <c r="I72" s="1255" t="str">
        <f>IF('躯体天井高(住戸別)'!I72="","",'躯体天井高(住戸別)'!I72)</f>
        <v/>
      </c>
      <c r="J72" s="1256" t="str">
        <f>IF('躯体天井高(住戸別)'!J72="","",'躯体天井高(住戸別)'!J72)</f>
        <v/>
      </c>
      <c r="K72" s="1254" t="str">
        <f>IF('躯体天井高(住戸別)'!K72="","",'躯体天井高(住戸別)'!K72)</f>
        <v/>
      </c>
      <c r="L72" s="1255">
        <f>IF('躯体天井高(住戸別)'!L72="","",'躯体天井高(住戸別)'!L72)</f>
        <v>50</v>
      </c>
      <c r="M72" s="1257" t="str">
        <f>IF('躯体天井高(住戸別)'!M72="","",'躯体天井高(住戸別)'!M72)</f>
        <v/>
      </c>
      <c r="N72" s="1258"/>
      <c r="O72" s="1259" t="str">
        <f>IF('躯体天井高(住戸別)'!N72="","",'躯体天井高(住戸別)'!N72)</f>
        <v/>
      </c>
      <c r="P72" s="1260" t="str">
        <f>IF('躯体天井高(住戸別)'!O72="","",'躯体天井高(住戸別)'!O72)</f>
        <v/>
      </c>
      <c r="Q72" s="1261" t="str">
        <f>IF('躯体天井高(住戸別)'!P72="","",'躯体天井高(住戸別)'!P72)</f>
        <v/>
      </c>
      <c r="R72" s="1262" t="str">
        <f>IF('躯体天井高(住戸別)'!Q72="","",'躯体天井高(住戸別)'!Q72)</f>
        <v/>
      </c>
      <c r="S72" s="1260" t="str">
        <f>IF('躯体天井高(住戸別)'!R72="","",'躯体天井高(住戸別)'!R72)</f>
        <v/>
      </c>
      <c r="T72" s="1261">
        <f>IF('躯体天井高(住戸別)'!S72="","",'躯体天井高(住戸別)'!S72)</f>
        <v>50</v>
      </c>
      <c r="U72" s="1263" t="str">
        <f>IF('躯体天井高(住戸別)'!T72="","",'躯体天井高(住戸別)'!T72)</f>
        <v/>
      </c>
      <c r="V72" s="1258"/>
      <c r="W72" s="1264" t="str">
        <f>IF('躯体天井高(住戸別)'!U72="","",'躯体天井高(住戸別)'!U72)</f>
        <v/>
      </c>
      <c r="X72" s="1265" t="str">
        <f>IF('躯体天井高(住戸別)'!V72="","",'躯体天井高(住戸別)'!V72)</f>
        <v>□</v>
      </c>
      <c r="Y72" s="1265" t="str">
        <f>IF('躯体天井高(住戸別)'!W72="","",'躯体天井高(住戸別)'!W72)</f>
        <v>□</v>
      </c>
      <c r="Z72" s="1267" t="s">
        <v>27</v>
      </c>
      <c r="AB72" s="1133" t="str">
        <f>IF('躯体天井高(住戸別)'!Y72="","",'躯体天井高(住戸別)'!Y72)</f>
        <v/>
      </c>
      <c r="AC72" s="1134" t="str">
        <f>IF('躯体天井高(住戸別)'!Z72="","",'躯体天井高(住戸別)'!Z72)</f>
        <v/>
      </c>
      <c r="AD72" s="1135" t="str">
        <f>IF('躯体天井高(住戸別)'!AA72="","",'躯体天井高(住戸別)'!AA72)</f>
        <v/>
      </c>
      <c r="AE72" s="1136" t="str">
        <f>IF('躯体天井高(住戸別)'!AB72="","",'躯体天井高(住戸別)'!AB72)</f>
        <v/>
      </c>
      <c r="AF72" s="1137" t="str">
        <f>IF('躯体天井高(住戸別)'!AC72="","",'躯体天井高(住戸別)'!AC72)</f>
        <v/>
      </c>
      <c r="AG72" s="1138" t="str">
        <f>IF('躯体天井高(住戸別)'!AD72="","",'躯体天井高(住戸別)'!AD72)</f>
        <v/>
      </c>
      <c r="AH72" s="1136" t="str">
        <f>IF('躯体天井高(住戸別)'!AE72="","",'躯体天井高(住戸別)'!AE72)</f>
        <v/>
      </c>
      <c r="AI72" s="1137">
        <f>IF('躯体天井高(住戸別)'!AF72="","",'躯体天井高(住戸別)'!AF72)</f>
        <v>50</v>
      </c>
      <c r="AJ72" s="1139" t="str">
        <f>IF('躯体天井高(住戸別)'!AG72="","",'躯体天井高(住戸別)'!AG72)</f>
        <v/>
      </c>
      <c r="AK72" s="990"/>
      <c r="AL72" s="1140" t="str">
        <f>IF('躯体天井高(住戸別)'!AH72="","",'躯体天井高(住戸別)'!AH72)</f>
        <v/>
      </c>
      <c r="AM72" s="1141" t="str">
        <f>IF('躯体天井高(住戸別)'!AI72="","",'躯体天井高(住戸別)'!AI72)</f>
        <v/>
      </c>
      <c r="AN72" s="1142" t="str">
        <f>IF('躯体天井高(住戸別)'!AJ72="","",'躯体天井高(住戸別)'!AJ72)</f>
        <v/>
      </c>
      <c r="AO72" s="1143" t="str">
        <f>IF('躯体天井高(住戸別)'!AK72="","",'躯体天井高(住戸別)'!AK72)</f>
        <v/>
      </c>
      <c r="AP72" s="1141" t="str">
        <f>IF('躯体天井高(住戸別)'!AL72="","",'躯体天井高(住戸別)'!AL72)</f>
        <v/>
      </c>
      <c r="AQ72" s="1142">
        <f>IF('躯体天井高(住戸別)'!AM72="","",'躯体天井高(住戸別)'!AM72)</f>
        <v>50</v>
      </c>
      <c r="AR72" s="1144" t="str">
        <f>IF('躯体天井高(住戸別)'!AN72="","",'躯体天井高(住戸別)'!AN72)</f>
        <v/>
      </c>
      <c r="AS72" s="990"/>
      <c r="AT72" s="1145" t="str">
        <f>IF('躯体天井高(住戸別)'!AO72="","",'躯体天井高(住戸別)'!AO72)</f>
        <v/>
      </c>
    </row>
    <row r="73" spans="1:46" ht="24.75" customHeight="1">
      <c r="A73" s="391" t="s">
        <v>253</v>
      </c>
      <c r="B73" s="1249">
        <f>IF('躯体天井高(住戸別)'!B73="","",'躯体天井高(住戸別)'!B73)</f>
        <v>68</v>
      </c>
      <c r="C73" s="1249" t="str">
        <f>IF('躯体天井高(住戸別)'!C73="","",'躯体天井高(住戸別)'!C73)</f>
        <v/>
      </c>
      <c r="D73" s="1250" t="str">
        <f>IF('躯体天井高(住戸別)'!D73="","",'躯体天井高(住戸別)'!D73)</f>
        <v/>
      </c>
      <c r="E73" s="1251" t="str">
        <f>IF('躯体天井高(住戸別)'!E73="","",'躯体天井高(住戸別)'!E73)</f>
        <v/>
      </c>
      <c r="F73" s="1252" t="str">
        <f>IF('躯体天井高(住戸別)'!F73="","",'躯体天井高(住戸別)'!F73)</f>
        <v/>
      </c>
      <c r="G73" s="1253" t="str">
        <f>IF('躯体天井高(住戸別)'!G73="","",'躯体天井高(住戸別)'!G73)</f>
        <v/>
      </c>
      <c r="H73" s="1254" t="str">
        <f>IF('躯体天井高(住戸別)'!H73="","",'躯体天井高(住戸別)'!H73)</f>
        <v/>
      </c>
      <c r="I73" s="1255" t="str">
        <f>IF('躯体天井高(住戸別)'!I73="","",'躯体天井高(住戸別)'!I73)</f>
        <v/>
      </c>
      <c r="J73" s="1256" t="str">
        <f>IF('躯体天井高(住戸別)'!J73="","",'躯体天井高(住戸別)'!J73)</f>
        <v/>
      </c>
      <c r="K73" s="1254" t="str">
        <f>IF('躯体天井高(住戸別)'!K73="","",'躯体天井高(住戸別)'!K73)</f>
        <v/>
      </c>
      <c r="L73" s="1255">
        <f>IF('躯体天井高(住戸別)'!L73="","",'躯体天井高(住戸別)'!L73)</f>
        <v>50</v>
      </c>
      <c r="M73" s="1257" t="str">
        <f>IF('躯体天井高(住戸別)'!M73="","",'躯体天井高(住戸別)'!M73)</f>
        <v/>
      </c>
      <c r="N73" s="1258"/>
      <c r="O73" s="1259" t="str">
        <f>IF('躯体天井高(住戸別)'!N73="","",'躯体天井高(住戸別)'!N73)</f>
        <v/>
      </c>
      <c r="P73" s="1260" t="str">
        <f>IF('躯体天井高(住戸別)'!O73="","",'躯体天井高(住戸別)'!O73)</f>
        <v/>
      </c>
      <c r="Q73" s="1261" t="str">
        <f>IF('躯体天井高(住戸別)'!P73="","",'躯体天井高(住戸別)'!P73)</f>
        <v/>
      </c>
      <c r="R73" s="1262" t="str">
        <f>IF('躯体天井高(住戸別)'!Q73="","",'躯体天井高(住戸別)'!Q73)</f>
        <v/>
      </c>
      <c r="S73" s="1260" t="str">
        <f>IF('躯体天井高(住戸別)'!R73="","",'躯体天井高(住戸別)'!R73)</f>
        <v/>
      </c>
      <c r="T73" s="1261">
        <f>IF('躯体天井高(住戸別)'!S73="","",'躯体天井高(住戸別)'!S73)</f>
        <v>50</v>
      </c>
      <c r="U73" s="1263" t="str">
        <f>IF('躯体天井高(住戸別)'!T73="","",'躯体天井高(住戸別)'!T73)</f>
        <v/>
      </c>
      <c r="V73" s="1258"/>
      <c r="W73" s="1264" t="str">
        <f>IF('躯体天井高(住戸別)'!U73="","",'躯体天井高(住戸別)'!U73)</f>
        <v/>
      </c>
      <c r="X73" s="1265" t="str">
        <f>IF('躯体天井高(住戸別)'!V73="","",'躯体天井高(住戸別)'!V73)</f>
        <v>□</v>
      </c>
      <c r="Y73" s="1265" t="str">
        <f>IF('躯体天井高(住戸別)'!W73="","",'躯体天井高(住戸別)'!W73)</f>
        <v>□</v>
      </c>
      <c r="Z73" s="1267" t="s">
        <v>27</v>
      </c>
      <c r="AB73" s="1133" t="str">
        <f>IF('躯体天井高(住戸別)'!Y73="","",'躯体天井高(住戸別)'!Y73)</f>
        <v/>
      </c>
      <c r="AC73" s="1134" t="str">
        <f>IF('躯体天井高(住戸別)'!Z73="","",'躯体天井高(住戸別)'!Z73)</f>
        <v/>
      </c>
      <c r="AD73" s="1135" t="str">
        <f>IF('躯体天井高(住戸別)'!AA73="","",'躯体天井高(住戸別)'!AA73)</f>
        <v/>
      </c>
      <c r="AE73" s="1136" t="str">
        <f>IF('躯体天井高(住戸別)'!AB73="","",'躯体天井高(住戸別)'!AB73)</f>
        <v/>
      </c>
      <c r="AF73" s="1137" t="str">
        <f>IF('躯体天井高(住戸別)'!AC73="","",'躯体天井高(住戸別)'!AC73)</f>
        <v/>
      </c>
      <c r="AG73" s="1138" t="str">
        <f>IF('躯体天井高(住戸別)'!AD73="","",'躯体天井高(住戸別)'!AD73)</f>
        <v/>
      </c>
      <c r="AH73" s="1136" t="str">
        <f>IF('躯体天井高(住戸別)'!AE73="","",'躯体天井高(住戸別)'!AE73)</f>
        <v/>
      </c>
      <c r="AI73" s="1137">
        <f>IF('躯体天井高(住戸別)'!AF73="","",'躯体天井高(住戸別)'!AF73)</f>
        <v>50</v>
      </c>
      <c r="AJ73" s="1139" t="str">
        <f>IF('躯体天井高(住戸別)'!AG73="","",'躯体天井高(住戸別)'!AG73)</f>
        <v/>
      </c>
      <c r="AK73" s="990"/>
      <c r="AL73" s="1140" t="str">
        <f>IF('躯体天井高(住戸別)'!AH73="","",'躯体天井高(住戸別)'!AH73)</f>
        <v/>
      </c>
      <c r="AM73" s="1141" t="str">
        <f>IF('躯体天井高(住戸別)'!AI73="","",'躯体天井高(住戸別)'!AI73)</f>
        <v/>
      </c>
      <c r="AN73" s="1142" t="str">
        <f>IF('躯体天井高(住戸別)'!AJ73="","",'躯体天井高(住戸別)'!AJ73)</f>
        <v/>
      </c>
      <c r="AO73" s="1143" t="str">
        <f>IF('躯体天井高(住戸別)'!AK73="","",'躯体天井高(住戸別)'!AK73)</f>
        <v/>
      </c>
      <c r="AP73" s="1141" t="str">
        <f>IF('躯体天井高(住戸別)'!AL73="","",'躯体天井高(住戸別)'!AL73)</f>
        <v/>
      </c>
      <c r="AQ73" s="1142">
        <f>IF('躯体天井高(住戸別)'!AM73="","",'躯体天井高(住戸別)'!AM73)</f>
        <v>50</v>
      </c>
      <c r="AR73" s="1144" t="str">
        <f>IF('躯体天井高(住戸別)'!AN73="","",'躯体天井高(住戸別)'!AN73)</f>
        <v/>
      </c>
      <c r="AS73" s="990"/>
      <c r="AT73" s="1145" t="str">
        <f>IF('躯体天井高(住戸別)'!AO73="","",'躯体天井高(住戸別)'!AO73)</f>
        <v/>
      </c>
    </row>
    <row r="74" spans="1:46" ht="24.75" customHeight="1">
      <c r="A74" s="391" t="s">
        <v>253</v>
      </c>
      <c r="B74" s="1249">
        <f>IF('躯体天井高(住戸別)'!B74="","",'躯体天井高(住戸別)'!B74)</f>
        <v>69</v>
      </c>
      <c r="C74" s="1249" t="str">
        <f>IF('躯体天井高(住戸別)'!C74="","",'躯体天井高(住戸別)'!C74)</f>
        <v/>
      </c>
      <c r="D74" s="1250" t="str">
        <f>IF('躯体天井高(住戸別)'!D74="","",'躯体天井高(住戸別)'!D74)</f>
        <v/>
      </c>
      <c r="E74" s="1251" t="str">
        <f>IF('躯体天井高(住戸別)'!E74="","",'躯体天井高(住戸別)'!E74)</f>
        <v/>
      </c>
      <c r="F74" s="1252" t="str">
        <f>IF('躯体天井高(住戸別)'!F74="","",'躯体天井高(住戸別)'!F74)</f>
        <v/>
      </c>
      <c r="G74" s="1253" t="str">
        <f>IF('躯体天井高(住戸別)'!G74="","",'躯体天井高(住戸別)'!G74)</f>
        <v/>
      </c>
      <c r="H74" s="1254" t="str">
        <f>IF('躯体天井高(住戸別)'!H74="","",'躯体天井高(住戸別)'!H74)</f>
        <v/>
      </c>
      <c r="I74" s="1255" t="str">
        <f>IF('躯体天井高(住戸別)'!I74="","",'躯体天井高(住戸別)'!I74)</f>
        <v/>
      </c>
      <c r="J74" s="1256" t="str">
        <f>IF('躯体天井高(住戸別)'!J74="","",'躯体天井高(住戸別)'!J74)</f>
        <v/>
      </c>
      <c r="K74" s="1254" t="str">
        <f>IF('躯体天井高(住戸別)'!K74="","",'躯体天井高(住戸別)'!K74)</f>
        <v/>
      </c>
      <c r="L74" s="1255">
        <f>IF('躯体天井高(住戸別)'!L74="","",'躯体天井高(住戸別)'!L74)</f>
        <v>50</v>
      </c>
      <c r="M74" s="1257" t="str">
        <f>IF('躯体天井高(住戸別)'!M74="","",'躯体天井高(住戸別)'!M74)</f>
        <v/>
      </c>
      <c r="N74" s="1258"/>
      <c r="O74" s="1259" t="str">
        <f>IF('躯体天井高(住戸別)'!N74="","",'躯体天井高(住戸別)'!N74)</f>
        <v/>
      </c>
      <c r="P74" s="1260" t="str">
        <f>IF('躯体天井高(住戸別)'!O74="","",'躯体天井高(住戸別)'!O74)</f>
        <v/>
      </c>
      <c r="Q74" s="1261" t="str">
        <f>IF('躯体天井高(住戸別)'!P74="","",'躯体天井高(住戸別)'!P74)</f>
        <v/>
      </c>
      <c r="R74" s="1262" t="str">
        <f>IF('躯体天井高(住戸別)'!Q74="","",'躯体天井高(住戸別)'!Q74)</f>
        <v/>
      </c>
      <c r="S74" s="1260" t="str">
        <f>IF('躯体天井高(住戸別)'!R74="","",'躯体天井高(住戸別)'!R74)</f>
        <v/>
      </c>
      <c r="T74" s="1261">
        <f>IF('躯体天井高(住戸別)'!S74="","",'躯体天井高(住戸別)'!S74)</f>
        <v>50</v>
      </c>
      <c r="U74" s="1263" t="str">
        <f>IF('躯体天井高(住戸別)'!T74="","",'躯体天井高(住戸別)'!T74)</f>
        <v/>
      </c>
      <c r="V74" s="1258"/>
      <c r="W74" s="1264" t="str">
        <f>IF('躯体天井高(住戸別)'!U74="","",'躯体天井高(住戸別)'!U74)</f>
        <v/>
      </c>
      <c r="X74" s="1265" t="str">
        <f>IF('躯体天井高(住戸別)'!V74="","",'躯体天井高(住戸別)'!V74)</f>
        <v>□</v>
      </c>
      <c r="Y74" s="1265" t="str">
        <f>IF('躯体天井高(住戸別)'!W74="","",'躯体天井高(住戸別)'!W74)</f>
        <v>□</v>
      </c>
      <c r="Z74" s="1267" t="s">
        <v>27</v>
      </c>
      <c r="AB74" s="1133" t="str">
        <f>IF('躯体天井高(住戸別)'!Y74="","",'躯体天井高(住戸別)'!Y74)</f>
        <v/>
      </c>
      <c r="AC74" s="1134" t="str">
        <f>IF('躯体天井高(住戸別)'!Z74="","",'躯体天井高(住戸別)'!Z74)</f>
        <v/>
      </c>
      <c r="AD74" s="1135" t="str">
        <f>IF('躯体天井高(住戸別)'!AA74="","",'躯体天井高(住戸別)'!AA74)</f>
        <v/>
      </c>
      <c r="AE74" s="1136" t="str">
        <f>IF('躯体天井高(住戸別)'!AB74="","",'躯体天井高(住戸別)'!AB74)</f>
        <v/>
      </c>
      <c r="AF74" s="1137" t="str">
        <f>IF('躯体天井高(住戸別)'!AC74="","",'躯体天井高(住戸別)'!AC74)</f>
        <v/>
      </c>
      <c r="AG74" s="1138" t="str">
        <f>IF('躯体天井高(住戸別)'!AD74="","",'躯体天井高(住戸別)'!AD74)</f>
        <v/>
      </c>
      <c r="AH74" s="1136" t="str">
        <f>IF('躯体天井高(住戸別)'!AE74="","",'躯体天井高(住戸別)'!AE74)</f>
        <v/>
      </c>
      <c r="AI74" s="1137">
        <f>IF('躯体天井高(住戸別)'!AF74="","",'躯体天井高(住戸別)'!AF74)</f>
        <v>50</v>
      </c>
      <c r="AJ74" s="1139" t="str">
        <f>IF('躯体天井高(住戸別)'!AG74="","",'躯体天井高(住戸別)'!AG74)</f>
        <v/>
      </c>
      <c r="AK74" s="990"/>
      <c r="AL74" s="1140" t="str">
        <f>IF('躯体天井高(住戸別)'!AH74="","",'躯体天井高(住戸別)'!AH74)</f>
        <v/>
      </c>
      <c r="AM74" s="1141" t="str">
        <f>IF('躯体天井高(住戸別)'!AI74="","",'躯体天井高(住戸別)'!AI74)</f>
        <v/>
      </c>
      <c r="AN74" s="1142" t="str">
        <f>IF('躯体天井高(住戸別)'!AJ74="","",'躯体天井高(住戸別)'!AJ74)</f>
        <v/>
      </c>
      <c r="AO74" s="1143" t="str">
        <f>IF('躯体天井高(住戸別)'!AK74="","",'躯体天井高(住戸別)'!AK74)</f>
        <v/>
      </c>
      <c r="AP74" s="1141" t="str">
        <f>IF('躯体天井高(住戸別)'!AL74="","",'躯体天井高(住戸別)'!AL74)</f>
        <v/>
      </c>
      <c r="AQ74" s="1142">
        <f>IF('躯体天井高(住戸別)'!AM74="","",'躯体天井高(住戸別)'!AM74)</f>
        <v>50</v>
      </c>
      <c r="AR74" s="1144" t="str">
        <f>IF('躯体天井高(住戸別)'!AN74="","",'躯体天井高(住戸別)'!AN74)</f>
        <v/>
      </c>
      <c r="AS74" s="990"/>
      <c r="AT74" s="1145" t="str">
        <f>IF('躯体天井高(住戸別)'!AO74="","",'躯体天井高(住戸別)'!AO74)</f>
        <v/>
      </c>
    </row>
    <row r="75" spans="1:46" ht="24.75" customHeight="1">
      <c r="A75" s="391" t="s">
        <v>253</v>
      </c>
      <c r="B75" s="1249">
        <f>IF('躯体天井高(住戸別)'!B75="","",'躯体天井高(住戸別)'!B75)</f>
        <v>70</v>
      </c>
      <c r="C75" s="1249" t="str">
        <f>IF('躯体天井高(住戸別)'!C75="","",'躯体天井高(住戸別)'!C75)</f>
        <v/>
      </c>
      <c r="D75" s="1250" t="str">
        <f>IF('躯体天井高(住戸別)'!D75="","",'躯体天井高(住戸別)'!D75)</f>
        <v/>
      </c>
      <c r="E75" s="1251" t="str">
        <f>IF('躯体天井高(住戸別)'!E75="","",'躯体天井高(住戸別)'!E75)</f>
        <v/>
      </c>
      <c r="F75" s="1252" t="str">
        <f>IF('躯体天井高(住戸別)'!F75="","",'躯体天井高(住戸別)'!F75)</f>
        <v/>
      </c>
      <c r="G75" s="1253" t="str">
        <f>IF('躯体天井高(住戸別)'!G75="","",'躯体天井高(住戸別)'!G75)</f>
        <v/>
      </c>
      <c r="H75" s="1254" t="str">
        <f>IF('躯体天井高(住戸別)'!H75="","",'躯体天井高(住戸別)'!H75)</f>
        <v/>
      </c>
      <c r="I75" s="1255" t="str">
        <f>IF('躯体天井高(住戸別)'!I75="","",'躯体天井高(住戸別)'!I75)</f>
        <v/>
      </c>
      <c r="J75" s="1256" t="str">
        <f>IF('躯体天井高(住戸別)'!J75="","",'躯体天井高(住戸別)'!J75)</f>
        <v/>
      </c>
      <c r="K75" s="1254" t="str">
        <f>IF('躯体天井高(住戸別)'!K75="","",'躯体天井高(住戸別)'!K75)</f>
        <v/>
      </c>
      <c r="L75" s="1255">
        <f>IF('躯体天井高(住戸別)'!L75="","",'躯体天井高(住戸別)'!L75)</f>
        <v>50</v>
      </c>
      <c r="M75" s="1257" t="str">
        <f>IF('躯体天井高(住戸別)'!M75="","",'躯体天井高(住戸別)'!M75)</f>
        <v/>
      </c>
      <c r="N75" s="1258"/>
      <c r="O75" s="1259" t="str">
        <f>IF('躯体天井高(住戸別)'!N75="","",'躯体天井高(住戸別)'!N75)</f>
        <v/>
      </c>
      <c r="P75" s="1260" t="str">
        <f>IF('躯体天井高(住戸別)'!O75="","",'躯体天井高(住戸別)'!O75)</f>
        <v/>
      </c>
      <c r="Q75" s="1261" t="str">
        <f>IF('躯体天井高(住戸別)'!P75="","",'躯体天井高(住戸別)'!P75)</f>
        <v/>
      </c>
      <c r="R75" s="1262" t="str">
        <f>IF('躯体天井高(住戸別)'!Q75="","",'躯体天井高(住戸別)'!Q75)</f>
        <v/>
      </c>
      <c r="S75" s="1260" t="str">
        <f>IF('躯体天井高(住戸別)'!R75="","",'躯体天井高(住戸別)'!R75)</f>
        <v/>
      </c>
      <c r="T75" s="1261">
        <f>IF('躯体天井高(住戸別)'!S75="","",'躯体天井高(住戸別)'!S75)</f>
        <v>50</v>
      </c>
      <c r="U75" s="1263" t="str">
        <f>IF('躯体天井高(住戸別)'!T75="","",'躯体天井高(住戸別)'!T75)</f>
        <v/>
      </c>
      <c r="V75" s="1258"/>
      <c r="W75" s="1264" t="str">
        <f>IF('躯体天井高(住戸別)'!U75="","",'躯体天井高(住戸別)'!U75)</f>
        <v/>
      </c>
      <c r="X75" s="1265" t="str">
        <f>IF('躯体天井高(住戸別)'!V75="","",'躯体天井高(住戸別)'!V75)</f>
        <v>□</v>
      </c>
      <c r="Y75" s="1265" t="str">
        <f>IF('躯体天井高(住戸別)'!W75="","",'躯体天井高(住戸別)'!W75)</f>
        <v>□</v>
      </c>
      <c r="Z75" s="1267" t="s">
        <v>27</v>
      </c>
      <c r="AB75" s="1133" t="str">
        <f>IF('躯体天井高(住戸別)'!Y75="","",'躯体天井高(住戸別)'!Y75)</f>
        <v/>
      </c>
      <c r="AC75" s="1134" t="str">
        <f>IF('躯体天井高(住戸別)'!Z75="","",'躯体天井高(住戸別)'!Z75)</f>
        <v/>
      </c>
      <c r="AD75" s="1135" t="str">
        <f>IF('躯体天井高(住戸別)'!AA75="","",'躯体天井高(住戸別)'!AA75)</f>
        <v/>
      </c>
      <c r="AE75" s="1136" t="str">
        <f>IF('躯体天井高(住戸別)'!AB75="","",'躯体天井高(住戸別)'!AB75)</f>
        <v/>
      </c>
      <c r="AF75" s="1137" t="str">
        <f>IF('躯体天井高(住戸別)'!AC75="","",'躯体天井高(住戸別)'!AC75)</f>
        <v/>
      </c>
      <c r="AG75" s="1138" t="str">
        <f>IF('躯体天井高(住戸別)'!AD75="","",'躯体天井高(住戸別)'!AD75)</f>
        <v/>
      </c>
      <c r="AH75" s="1136" t="str">
        <f>IF('躯体天井高(住戸別)'!AE75="","",'躯体天井高(住戸別)'!AE75)</f>
        <v/>
      </c>
      <c r="AI75" s="1137">
        <f>IF('躯体天井高(住戸別)'!AF75="","",'躯体天井高(住戸別)'!AF75)</f>
        <v>50</v>
      </c>
      <c r="AJ75" s="1139" t="str">
        <f>IF('躯体天井高(住戸別)'!AG75="","",'躯体天井高(住戸別)'!AG75)</f>
        <v/>
      </c>
      <c r="AK75" s="990"/>
      <c r="AL75" s="1140" t="str">
        <f>IF('躯体天井高(住戸別)'!AH75="","",'躯体天井高(住戸別)'!AH75)</f>
        <v/>
      </c>
      <c r="AM75" s="1141" t="str">
        <f>IF('躯体天井高(住戸別)'!AI75="","",'躯体天井高(住戸別)'!AI75)</f>
        <v/>
      </c>
      <c r="AN75" s="1142" t="str">
        <f>IF('躯体天井高(住戸別)'!AJ75="","",'躯体天井高(住戸別)'!AJ75)</f>
        <v/>
      </c>
      <c r="AO75" s="1143" t="str">
        <f>IF('躯体天井高(住戸別)'!AK75="","",'躯体天井高(住戸別)'!AK75)</f>
        <v/>
      </c>
      <c r="AP75" s="1141" t="str">
        <f>IF('躯体天井高(住戸別)'!AL75="","",'躯体天井高(住戸別)'!AL75)</f>
        <v/>
      </c>
      <c r="AQ75" s="1142">
        <f>IF('躯体天井高(住戸別)'!AM75="","",'躯体天井高(住戸別)'!AM75)</f>
        <v>50</v>
      </c>
      <c r="AR75" s="1144" t="str">
        <f>IF('躯体天井高(住戸別)'!AN75="","",'躯体天井高(住戸別)'!AN75)</f>
        <v/>
      </c>
      <c r="AS75" s="990"/>
      <c r="AT75" s="1145" t="str">
        <f>IF('躯体天井高(住戸別)'!AO75="","",'躯体天井高(住戸別)'!AO75)</f>
        <v/>
      </c>
    </row>
    <row r="76" spans="1:46" ht="24.75" customHeight="1">
      <c r="A76" s="391" t="s">
        <v>253</v>
      </c>
      <c r="B76" s="1249">
        <f>IF('躯体天井高(住戸別)'!B76="","",'躯体天井高(住戸別)'!B76)</f>
        <v>71</v>
      </c>
      <c r="C76" s="1249" t="str">
        <f>IF('躯体天井高(住戸別)'!C76="","",'躯体天井高(住戸別)'!C76)</f>
        <v/>
      </c>
      <c r="D76" s="1250" t="str">
        <f>IF('躯体天井高(住戸別)'!D76="","",'躯体天井高(住戸別)'!D76)</f>
        <v/>
      </c>
      <c r="E76" s="1251" t="str">
        <f>IF('躯体天井高(住戸別)'!E76="","",'躯体天井高(住戸別)'!E76)</f>
        <v/>
      </c>
      <c r="F76" s="1252" t="str">
        <f>IF('躯体天井高(住戸別)'!F76="","",'躯体天井高(住戸別)'!F76)</f>
        <v/>
      </c>
      <c r="G76" s="1253" t="str">
        <f>IF('躯体天井高(住戸別)'!G76="","",'躯体天井高(住戸別)'!G76)</f>
        <v/>
      </c>
      <c r="H76" s="1254" t="str">
        <f>IF('躯体天井高(住戸別)'!H76="","",'躯体天井高(住戸別)'!H76)</f>
        <v/>
      </c>
      <c r="I76" s="1255" t="str">
        <f>IF('躯体天井高(住戸別)'!I76="","",'躯体天井高(住戸別)'!I76)</f>
        <v/>
      </c>
      <c r="J76" s="1256" t="str">
        <f>IF('躯体天井高(住戸別)'!J76="","",'躯体天井高(住戸別)'!J76)</f>
        <v/>
      </c>
      <c r="K76" s="1254" t="str">
        <f>IF('躯体天井高(住戸別)'!K76="","",'躯体天井高(住戸別)'!K76)</f>
        <v/>
      </c>
      <c r="L76" s="1255">
        <f>IF('躯体天井高(住戸別)'!L76="","",'躯体天井高(住戸別)'!L76)</f>
        <v>50</v>
      </c>
      <c r="M76" s="1257" t="str">
        <f>IF('躯体天井高(住戸別)'!M76="","",'躯体天井高(住戸別)'!M76)</f>
        <v/>
      </c>
      <c r="N76" s="1258"/>
      <c r="O76" s="1259" t="str">
        <f>IF('躯体天井高(住戸別)'!N76="","",'躯体天井高(住戸別)'!N76)</f>
        <v/>
      </c>
      <c r="P76" s="1260" t="str">
        <f>IF('躯体天井高(住戸別)'!O76="","",'躯体天井高(住戸別)'!O76)</f>
        <v/>
      </c>
      <c r="Q76" s="1261" t="str">
        <f>IF('躯体天井高(住戸別)'!P76="","",'躯体天井高(住戸別)'!P76)</f>
        <v/>
      </c>
      <c r="R76" s="1262" t="str">
        <f>IF('躯体天井高(住戸別)'!Q76="","",'躯体天井高(住戸別)'!Q76)</f>
        <v/>
      </c>
      <c r="S76" s="1260" t="str">
        <f>IF('躯体天井高(住戸別)'!R76="","",'躯体天井高(住戸別)'!R76)</f>
        <v/>
      </c>
      <c r="T76" s="1261">
        <f>IF('躯体天井高(住戸別)'!S76="","",'躯体天井高(住戸別)'!S76)</f>
        <v>50</v>
      </c>
      <c r="U76" s="1263" t="str">
        <f>IF('躯体天井高(住戸別)'!T76="","",'躯体天井高(住戸別)'!T76)</f>
        <v/>
      </c>
      <c r="V76" s="1258"/>
      <c r="W76" s="1264" t="str">
        <f>IF('躯体天井高(住戸別)'!U76="","",'躯体天井高(住戸別)'!U76)</f>
        <v/>
      </c>
      <c r="X76" s="1265" t="str">
        <f>IF('躯体天井高(住戸別)'!V76="","",'躯体天井高(住戸別)'!V76)</f>
        <v>□</v>
      </c>
      <c r="Y76" s="1265" t="str">
        <f>IF('躯体天井高(住戸別)'!W76="","",'躯体天井高(住戸別)'!W76)</f>
        <v>□</v>
      </c>
      <c r="Z76" s="1267" t="s">
        <v>27</v>
      </c>
      <c r="AB76" s="1133" t="str">
        <f>IF('躯体天井高(住戸別)'!Y76="","",'躯体天井高(住戸別)'!Y76)</f>
        <v/>
      </c>
      <c r="AC76" s="1134" t="str">
        <f>IF('躯体天井高(住戸別)'!Z76="","",'躯体天井高(住戸別)'!Z76)</f>
        <v/>
      </c>
      <c r="AD76" s="1135" t="str">
        <f>IF('躯体天井高(住戸別)'!AA76="","",'躯体天井高(住戸別)'!AA76)</f>
        <v/>
      </c>
      <c r="AE76" s="1136" t="str">
        <f>IF('躯体天井高(住戸別)'!AB76="","",'躯体天井高(住戸別)'!AB76)</f>
        <v/>
      </c>
      <c r="AF76" s="1137" t="str">
        <f>IF('躯体天井高(住戸別)'!AC76="","",'躯体天井高(住戸別)'!AC76)</f>
        <v/>
      </c>
      <c r="AG76" s="1138" t="str">
        <f>IF('躯体天井高(住戸別)'!AD76="","",'躯体天井高(住戸別)'!AD76)</f>
        <v/>
      </c>
      <c r="AH76" s="1136" t="str">
        <f>IF('躯体天井高(住戸別)'!AE76="","",'躯体天井高(住戸別)'!AE76)</f>
        <v/>
      </c>
      <c r="AI76" s="1137">
        <f>IF('躯体天井高(住戸別)'!AF76="","",'躯体天井高(住戸別)'!AF76)</f>
        <v>50</v>
      </c>
      <c r="AJ76" s="1139" t="str">
        <f>IF('躯体天井高(住戸別)'!AG76="","",'躯体天井高(住戸別)'!AG76)</f>
        <v/>
      </c>
      <c r="AK76" s="990"/>
      <c r="AL76" s="1140" t="str">
        <f>IF('躯体天井高(住戸別)'!AH76="","",'躯体天井高(住戸別)'!AH76)</f>
        <v/>
      </c>
      <c r="AM76" s="1141" t="str">
        <f>IF('躯体天井高(住戸別)'!AI76="","",'躯体天井高(住戸別)'!AI76)</f>
        <v/>
      </c>
      <c r="AN76" s="1142" t="str">
        <f>IF('躯体天井高(住戸別)'!AJ76="","",'躯体天井高(住戸別)'!AJ76)</f>
        <v/>
      </c>
      <c r="AO76" s="1143" t="str">
        <f>IF('躯体天井高(住戸別)'!AK76="","",'躯体天井高(住戸別)'!AK76)</f>
        <v/>
      </c>
      <c r="AP76" s="1141" t="str">
        <f>IF('躯体天井高(住戸別)'!AL76="","",'躯体天井高(住戸別)'!AL76)</f>
        <v/>
      </c>
      <c r="AQ76" s="1142">
        <f>IF('躯体天井高(住戸別)'!AM76="","",'躯体天井高(住戸別)'!AM76)</f>
        <v>50</v>
      </c>
      <c r="AR76" s="1144" t="str">
        <f>IF('躯体天井高(住戸別)'!AN76="","",'躯体天井高(住戸別)'!AN76)</f>
        <v/>
      </c>
      <c r="AS76" s="990"/>
      <c r="AT76" s="1145" t="str">
        <f>IF('躯体天井高(住戸別)'!AO76="","",'躯体天井高(住戸別)'!AO76)</f>
        <v/>
      </c>
    </row>
    <row r="77" spans="1:46" ht="24.75" customHeight="1">
      <c r="A77" s="391" t="s">
        <v>253</v>
      </c>
      <c r="B77" s="1249">
        <f>IF('躯体天井高(住戸別)'!B77="","",'躯体天井高(住戸別)'!B77)</f>
        <v>72</v>
      </c>
      <c r="C77" s="1249" t="str">
        <f>IF('躯体天井高(住戸別)'!C77="","",'躯体天井高(住戸別)'!C77)</f>
        <v/>
      </c>
      <c r="D77" s="1250" t="str">
        <f>IF('躯体天井高(住戸別)'!D77="","",'躯体天井高(住戸別)'!D77)</f>
        <v/>
      </c>
      <c r="E77" s="1251" t="str">
        <f>IF('躯体天井高(住戸別)'!E77="","",'躯体天井高(住戸別)'!E77)</f>
        <v/>
      </c>
      <c r="F77" s="1252" t="str">
        <f>IF('躯体天井高(住戸別)'!F77="","",'躯体天井高(住戸別)'!F77)</f>
        <v/>
      </c>
      <c r="G77" s="1253" t="str">
        <f>IF('躯体天井高(住戸別)'!G77="","",'躯体天井高(住戸別)'!G77)</f>
        <v/>
      </c>
      <c r="H77" s="1254" t="str">
        <f>IF('躯体天井高(住戸別)'!H77="","",'躯体天井高(住戸別)'!H77)</f>
        <v/>
      </c>
      <c r="I77" s="1255" t="str">
        <f>IF('躯体天井高(住戸別)'!I77="","",'躯体天井高(住戸別)'!I77)</f>
        <v/>
      </c>
      <c r="J77" s="1256" t="str">
        <f>IF('躯体天井高(住戸別)'!J77="","",'躯体天井高(住戸別)'!J77)</f>
        <v/>
      </c>
      <c r="K77" s="1254" t="str">
        <f>IF('躯体天井高(住戸別)'!K77="","",'躯体天井高(住戸別)'!K77)</f>
        <v/>
      </c>
      <c r="L77" s="1255">
        <f>IF('躯体天井高(住戸別)'!L77="","",'躯体天井高(住戸別)'!L77)</f>
        <v>50</v>
      </c>
      <c r="M77" s="1257" t="str">
        <f>IF('躯体天井高(住戸別)'!M77="","",'躯体天井高(住戸別)'!M77)</f>
        <v/>
      </c>
      <c r="N77" s="1258"/>
      <c r="O77" s="1259" t="str">
        <f>IF('躯体天井高(住戸別)'!N77="","",'躯体天井高(住戸別)'!N77)</f>
        <v/>
      </c>
      <c r="P77" s="1260" t="str">
        <f>IF('躯体天井高(住戸別)'!O77="","",'躯体天井高(住戸別)'!O77)</f>
        <v/>
      </c>
      <c r="Q77" s="1261" t="str">
        <f>IF('躯体天井高(住戸別)'!P77="","",'躯体天井高(住戸別)'!P77)</f>
        <v/>
      </c>
      <c r="R77" s="1262" t="str">
        <f>IF('躯体天井高(住戸別)'!Q77="","",'躯体天井高(住戸別)'!Q77)</f>
        <v/>
      </c>
      <c r="S77" s="1260" t="str">
        <f>IF('躯体天井高(住戸別)'!R77="","",'躯体天井高(住戸別)'!R77)</f>
        <v/>
      </c>
      <c r="T77" s="1261">
        <f>IF('躯体天井高(住戸別)'!S77="","",'躯体天井高(住戸別)'!S77)</f>
        <v>50</v>
      </c>
      <c r="U77" s="1263" t="str">
        <f>IF('躯体天井高(住戸別)'!T77="","",'躯体天井高(住戸別)'!T77)</f>
        <v/>
      </c>
      <c r="V77" s="1258"/>
      <c r="W77" s="1264" t="str">
        <f>IF('躯体天井高(住戸別)'!U77="","",'躯体天井高(住戸別)'!U77)</f>
        <v/>
      </c>
      <c r="X77" s="1265" t="str">
        <f>IF('躯体天井高(住戸別)'!V77="","",'躯体天井高(住戸別)'!V77)</f>
        <v>□</v>
      </c>
      <c r="Y77" s="1265" t="str">
        <f>IF('躯体天井高(住戸別)'!W77="","",'躯体天井高(住戸別)'!W77)</f>
        <v>□</v>
      </c>
      <c r="Z77" s="1267" t="s">
        <v>27</v>
      </c>
      <c r="AB77" s="1133" t="str">
        <f>IF('躯体天井高(住戸別)'!Y77="","",'躯体天井高(住戸別)'!Y77)</f>
        <v/>
      </c>
      <c r="AC77" s="1134" t="str">
        <f>IF('躯体天井高(住戸別)'!Z77="","",'躯体天井高(住戸別)'!Z77)</f>
        <v/>
      </c>
      <c r="AD77" s="1135" t="str">
        <f>IF('躯体天井高(住戸別)'!AA77="","",'躯体天井高(住戸別)'!AA77)</f>
        <v/>
      </c>
      <c r="AE77" s="1136" t="str">
        <f>IF('躯体天井高(住戸別)'!AB77="","",'躯体天井高(住戸別)'!AB77)</f>
        <v/>
      </c>
      <c r="AF77" s="1137" t="str">
        <f>IF('躯体天井高(住戸別)'!AC77="","",'躯体天井高(住戸別)'!AC77)</f>
        <v/>
      </c>
      <c r="AG77" s="1138" t="str">
        <f>IF('躯体天井高(住戸別)'!AD77="","",'躯体天井高(住戸別)'!AD77)</f>
        <v/>
      </c>
      <c r="AH77" s="1136" t="str">
        <f>IF('躯体天井高(住戸別)'!AE77="","",'躯体天井高(住戸別)'!AE77)</f>
        <v/>
      </c>
      <c r="AI77" s="1137">
        <f>IF('躯体天井高(住戸別)'!AF77="","",'躯体天井高(住戸別)'!AF77)</f>
        <v>50</v>
      </c>
      <c r="AJ77" s="1139" t="str">
        <f>IF('躯体天井高(住戸別)'!AG77="","",'躯体天井高(住戸別)'!AG77)</f>
        <v/>
      </c>
      <c r="AK77" s="990"/>
      <c r="AL77" s="1140" t="str">
        <f>IF('躯体天井高(住戸別)'!AH77="","",'躯体天井高(住戸別)'!AH77)</f>
        <v/>
      </c>
      <c r="AM77" s="1141" t="str">
        <f>IF('躯体天井高(住戸別)'!AI77="","",'躯体天井高(住戸別)'!AI77)</f>
        <v/>
      </c>
      <c r="AN77" s="1142" t="str">
        <f>IF('躯体天井高(住戸別)'!AJ77="","",'躯体天井高(住戸別)'!AJ77)</f>
        <v/>
      </c>
      <c r="AO77" s="1143" t="str">
        <f>IF('躯体天井高(住戸別)'!AK77="","",'躯体天井高(住戸別)'!AK77)</f>
        <v/>
      </c>
      <c r="AP77" s="1141" t="str">
        <f>IF('躯体天井高(住戸別)'!AL77="","",'躯体天井高(住戸別)'!AL77)</f>
        <v/>
      </c>
      <c r="AQ77" s="1142">
        <f>IF('躯体天井高(住戸別)'!AM77="","",'躯体天井高(住戸別)'!AM77)</f>
        <v>50</v>
      </c>
      <c r="AR77" s="1144" t="str">
        <f>IF('躯体天井高(住戸別)'!AN77="","",'躯体天井高(住戸別)'!AN77)</f>
        <v/>
      </c>
      <c r="AS77" s="990"/>
      <c r="AT77" s="1145" t="str">
        <f>IF('躯体天井高(住戸別)'!AO77="","",'躯体天井高(住戸別)'!AO77)</f>
        <v/>
      </c>
    </row>
    <row r="78" spans="1:46" ht="24.75" customHeight="1">
      <c r="A78" s="391" t="s">
        <v>253</v>
      </c>
      <c r="B78" s="1249">
        <f>IF('躯体天井高(住戸別)'!B78="","",'躯体天井高(住戸別)'!B78)</f>
        <v>73</v>
      </c>
      <c r="C78" s="1249" t="str">
        <f>IF('躯体天井高(住戸別)'!C78="","",'躯体天井高(住戸別)'!C78)</f>
        <v/>
      </c>
      <c r="D78" s="1250" t="str">
        <f>IF('躯体天井高(住戸別)'!D78="","",'躯体天井高(住戸別)'!D78)</f>
        <v/>
      </c>
      <c r="E78" s="1251" t="str">
        <f>IF('躯体天井高(住戸別)'!E78="","",'躯体天井高(住戸別)'!E78)</f>
        <v/>
      </c>
      <c r="F78" s="1252" t="str">
        <f>IF('躯体天井高(住戸別)'!F78="","",'躯体天井高(住戸別)'!F78)</f>
        <v/>
      </c>
      <c r="G78" s="1253" t="str">
        <f>IF('躯体天井高(住戸別)'!G78="","",'躯体天井高(住戸別)'!G78)</f>
        <v/>
      </c>
      <c r="H78" s="1254" t="str">
        <f>IF('躯体天井高(住戸別)'!H78="","",'躯体天井高(住戸別)'!H78)</f>
        <v/>
      </c>
      <c r="I78" s="1255" t="str">
        <f>IF('躯体天井高(住戸別)'!I78="","",'躯体天井高(住戸別)'!I78)</f>
        <v/>
      </c>
      <c r="J78" s="1256" t="str">
        <f>IF('躯体天井高(住戸別)'!J78="","",'躯体天井高(住戸別)'!J78)</f>
        <v/>
      </c>
      <c r="K78" s="1254" t="str">
        <f>IF('躯体天井高(住戸別)'!K78="","",'躯体天井高(住戸別)'!K78)</f>
        <v/>
      </c>
      <c r="L78" s="1255">
        <f>IF('躯体天井高(住戸別)'!L78="","",'躯体天井高(住戸別)'!L78)</f>
        <v>50</v>
      </c>
      <c r="M78" s="1257" t="str">
        <f>IF('躯体天井高(住戸別)'!M78="","",'躯体天井高(住戸別)'!M78)</f>
        <v/>
      </c>
      <c r="N78" s="1258"/>
      <c r="O78" s="1259" t="str">
        <f>IF('躯体天井高(住戸別)'!N78="","",'躯体天井高(住戸別)'!N78)</f>
        <v/>
      </c>
      <c r="P78" s="1260" t="str">
        <f>IF('躯体天井高(住戸別)'!O78="","",'躯体天井高(住戸別)'!O78)</f>
        <v/>
      </c>
      <c r="Q78" s="1261" t="str">
        <f>IF('躯体天井高(住戸別)'!P78="","",'躯体天井高(住戸別)'!P78)</f>
        <v/>
      </c>
      <c r="R78" s="1262" t="str">
        <f>IF('躯体天井高(住戸別)'!Q78="","",'躯体天井高(住戸別)'!Q78)</f>
        <v/>
      </c>
      <c r="S78" s="1260" t="str">
        <f>IF('躯体天井高(住戸別)'!R78="","",'躯体天井高(住戸別)'!R78)</f>
        <v/>
      </c>
      <c r="T78" s="1261">
        <f>IF('躯体天井高(住戸別)'!S78="","",'躯体天井高(住戸別)'!S78)</f>
        <v>50</v>
      </c>
      <c r="U78" s="1263" t="str">
        <f>IF('躯体天井高(住戸別)'!T78="","",'躯体天井高(住戸別)'!T78)</f>
        <v/>
      </c>
      <c r="V78" s="1258"/>
      <c r="W78" s="1264" t="str">
        <f>IF('躯体天井高(住戸別)'!U78="","",'躯体天井高(住戸別)'!U78)</f>
        <v/>
      </c>
      <c r="X78" s="1265" t="str">
        <f>IF('躯体天井高(住戸別)'!V78="","",'躯体天井高(住戸別)'!V78)</f>
        <v>□</v>
      </c>
      <c r="Y78" s="1265" t="str">
        <f>IF('躯体天井高(住戸別)'!W78="","",'躯体天井高(住戸別)'!W78)</f>
        <v>□</v>
      </c>
      <c r="Z78" s="1267" t="s">
        <v>27</v>
      </c>
      <c r="AB78" s="1133" t="str">
        <f>IF('躯体天井高(住戸別)'!Y78="","",'躯体天井高(住戸別)'!Y78)</f>
        <v/>
      </c>
      <c r="AC78" s="1134" t="str">
        <f>IF('躯体天井高(住戸別)'!Z78="","",'躯体天井高(住戸別)'!Z78)</f>
        <v/>
      </c>
      <c r="AD78" s="1135" t="str">
        <f>IF('躯体天井高(住戸別)'!AA78="","",'躯体天井高(住戸別)'!AA78)</f>
        <v/>
      </c>
      <c r="AE78" s="1136" t="str">
        <f>IF('躯体天井高(住戸別)'!AB78="","",'躯体天井高(住戸別)'!AB78)</f>
        <v/>
      </c>
      <c r="AF78" s="1137" t="str">
        <f>IF('躯体天井高(住戸別)'!AC78="","",'躯体天井高(住戸別)'!AC78)</f>
        <v/>
      </c>
      <c r="AG78" s="1138" t="str">
        <f>IF('躯体天井高(住戸別)'!AD78="","",'躯体天井高(住戸別)'!AD78)</f>
        <v/>
      </c>
      <c r="AH78" s="1136" t="str">
        <f>IF('躯体天井高(住戸別)'!AE78="","",'躯体天井高(住戸別)'!AE78)</f>
        <v/>
      </c>
      <c r="AI78" s="1137">
        <f>IF('躯体天井高(住戸別)'!AF78="","",'躯体天井高(住戸別)'!AF78)</f>
        <v>50</v>
      </c>
      <c r="AJ78" s="1139" t="str">
        <f>IF('躯体天井高(住戸別)'!AG78="","",'躯体天井高(住戸別)'!AG78)</f>
        <v/>
      </c>
      <c r="AK78" s="990"/>
      <c r="AL78" s="1140" t="str">
        <f>IF('躯体天井高(住戸別)'!AH78="","",'躯体天井高(住戸別)'!AH78)</f>
        <v/>
      </c>
      <c r="AM78" s="1141" t="str">
        <f>IF('躯体天井高(住戸別)'!AI78="","",'躯体天井高(住戸別)'!AI78)</f>
        <v/>
      </c>
      <c r="AN78" s="1142" t="str">
        <f>IF('躯体天井高(住戸別)'!AJ78="","",'躯体天井高(住戸別)'!AJ78)</f>
        <v/>
      </c>
      <c r="AO78" s="1143" t="str">
        <f>IF('躯体天井高(住戸別)'!AK78="","",'躯体天井高(住戸別)'!AK78)</f>
        <v/>
      </c>
      <c r="AP78" s="1141" t="str">
        <f>IF('躯体天井高(住戸別)'!AL78="","",'躯体天井高(住戸別)'!AL78)</f>
        <v/>
      </c>
      <c r="AQ78" s="1142">
        <f>IF('躯体天井高(住戸別)'!AM78="","",'躯体天井高(住戸別)'!AM78)</f>
        <v>50</v>
      </c>
      <c r="AR78" s="1144" t="str">
        <f>IF('躯体天井高(住戸別)'!AN78="","",'躯体天井高(住戸別)'!AN78)</f>
        <v/>
      </c>
      <c r="AS78" s="990"/>
      <c r="AT78" s="1145" t="str">
        <f>IF('躯体天井高(住戸別)'!AO78="","",'躯体天井高(住戸別)'!AO78)</f>
        <v/>
      </c>
    </row>
    <row r="79" spans="1:46" ht="24.75" customHeight="1">
      <c r="A79" s="391" t="s">
        <v>253</v>
      </c>
      <c r="B79" s="1249">
        <f>IF('躯体天井高(住戸別)'!B79="","",'躯体天井高(住戸別)'!B79)</f>
        <v>74</v>
      </c>
      <c r="C79" s="1249" t="str">
        <f>IF('躯体天井高(住戸別)'!C79="","",'躯体天井高(住戸別)'!C79)</f>
        <v/>
      </c>
      <c r="D79" s="1250" t="str">
        <f>IF('躯体天井高(住戸別)'!D79="","",'躯体天井高(住戸別)'!D79)</f>
        <v/>
      </c>
      <c r="E79" s="1251" t="str">
        <f>IF('躯体天井高(住戸別)'!E79="","",'躯体天井高(住戸別)'!E79)</f>
        <v/>
      </c>
      <c r="F79" s="1252" t="str">
        <f>IF('躯体天井高(住戸別)'!F79="","",'躯体天井高(住戸別)'!F79)</f>
        <v/>
      </c>
      <c r="G79" s="1253" t="str">
        <f>IF('躯体天井高(住戸別)'!G79="","",'躯体天井高(住戸別)'!G79)</f>
        <v/>
      </c>
      <c r="H79" s="1254" t="str">
        <f>IF('躯体天井高(住戸別)'!H79="","",'躯体天井高(住戸別)'!H79)</f>
        <v/>
      </c>
      <c r="I79" s="1255" t="str">
        <f>IF('躯体天井高(住戸別)'!I79="","",'躯体天井高(住戸別)'!I79)</f>
        <v/>
      </c>
      <c r="J79" s="1256" t="str">
        <f>IF('躯体天井高(住戸別)'!J79="","",'躯体天井高(住戸別)'!J79)</f>
        <v/>
      </c>
      <c r="K79" s="1254" t="str">
        <f>IF('躯体天井高(住戸別)'!K79="","",'躯体天井高(住戸別)'!K79)</f>
        <v/>
      </c>
      <c r="L79" s="1255">
        <f>IF('躯体天井高(住戸別)'!L79="","",'躯体天井高(住戸別)'!L79)</f>
        <v>50</v>
      </c>
      <c r="M79" s="1257" t="str">
        <f>IF('躯体天井高(住戸別)'!M79="","",'躯体天井高(住戸別)'!M79)</f>
        <v/>
      </c>
      <c r="N79" s="1258"/>
      <c r="O79" s="1259" t="str">
        <f>IF('躯体天井高(住戸別)'!N79="","",'躯体天井高(住戸別)'!N79)</f>
        <v/>
      </c>
      <c r="P79" s="1260" t="str">
        <f>IF('躯体天井高(住戸別)'!O79="","",'躯体天井高(住戸別)'!O79)</f>
        <v/>
      </c>
      <c r="Q79" s="1261" t="str">
        <f>IF('躯体天井高(住戸別)'!P79="","",'躯体天井高(住戸別)'!P79)</f>
        <v/>
      </c>
      <c r="R79" s="1262" t="str">
        <f>IF('躯体天井高(住戸別)'!Q79="","",'躯体天井高(住戸別)'!Q79)</f>
        <v/>
      </c>
      <c r="S79" s="1260" t="str">
        <f>IF('躯体天井高(住戸別)'!R79="","",'躯体天井高(住戸別)'!R79)</f>
        <v/>
      </c>
      <c r="T79" s="1261">
        <f>IF('躯体天井高(住戸別)'!S79="","",'躯体天井高(住戸別)'!S79)</f>
        <v>50</v>
      </c>
      <c r="U79" s="1263" t="str">
        <f>IF('躯体天井高(住戸別)'!T79="","",'躯体天井高(住戸別)'!T79)</f>
        <v/>
      </c>
      <c r="V79" s="1258"/>
      <c r="W79" s="1264" t="str">
        <f>IF('躯体天井高(住戸別)'!U79="","",'躯体天井高(住戸別)'!U79)</f>
        <v/>
      </c>
      <c r="X79" s="1265" t="str">
        <f>IF('躯体天井高(住戸別)'!V79="","",'躯体天井高(住戸別)'!V79)</f>
        <v>□</v>
      </c>
      <c r="Y79" s="1265" t="str">
        <f>IF('躯体天井高(住戸別)'!W79="","",'躯体天井高(住戸別)'!W79)</f>
        <v>□</v>
      </c>
      <c r="Z79" s="1267" t="s">
        <v>27</v>
      </c>
      <c r="AB79" s="1133" t="str">
        <f>IF('躯体天井高(住戸別)'!Y79="","",'躯体天井高(住戸別)'!Y79)</f>
        <v/>
      </c>
      <c r="AC79" s="1134" t="str">
        <f>IF('躯体天井高(住戸別)'!Z79="","",'躯体天井高(住戸別)'!Z79)</f>
        <v/>
      </c>
      <c r="AD79" s="1135" t="str">
        <f>IF('躯体天井高(住戸別)'!AA79="","",'躯体天井高(住戸別)'!AA79)</f>
        <v/>
      </c>
      <c r="AE79" s="1136" t="str">
        <f>IF('躯体天井高(住戸別)'!AB79="","",'躯体天井高(住戸別)'!AB79)</f>
        <v/>
      </c>
      <c r="AF79" s="1137" t="str">
        <f>IF('躯体天井高(住戸別)'!AC79="","",'躯体天井高(住戸別)'!AC79)</f>
        <v/>
      </c>
      <c r="AG79" s="1138" t="str">
        <f>IF('躯体天井高(住戸別)'!AD79="","",'躯体天井高(住戸別)'!AD79)</f>
        <v/>
      </c>
      <c r="AH79" s="1136" t="str">
        <f>IF('躯体天井高(住戸別)'!AE79="","",'躯体天井高(住戸別)'!AE79)</f>
        <v/>
      </c>
      <c r="AI79" s="1137">
        <f>IF('躯体天井高(住戸別)'!AF79="","",'躯体天井高(住戸別)'!AF79)</f>
        <v>50</v>
      </c>
      <c r="AJ79" s="1139" t="str">
        <f>IF('躯体天井高(住戸別)'!AG79="","",'躯体天井高(住戸別)'!AG79)</f>
        <v/>
      </c>
      <c r="AK79" s="990"/>
      <c r="AL79" s="1140" t="str">
        <f>IF('躯体天井高(住戸別)'!AH79="","",'躯体天井高(住戸別)'!AH79)</f>
        <v/>
      </c>
      <c r="AM79" s="1141" t="str">
        <f>IF('躯体天井高(住戸別)'!AI79="","",'躯体天井高(住戸別)'!AI79)</f>
        <v/>
      </c>
      <c r="AN79" s="1142" t="str">
        <f>IF('躯体天井高(住戸別)'!AJ79="","",'躯体天井高(住戸別)'!AJ79)</f>
        <v/>
      </c>
      <c r="AO79" s="1143" t="str">
        <f>IF('躯体天井高(住戸別)'!AK79="","",'躯体天井高(住戸別)'!AK79)</f>
        <v/>
      </c>
      <c r="AP79" s="1141" t="str">
        <f>IF('躯体天井高(住戸別)'!AL79="","",'躯体天井高(住戸別)'!AL79)</f>
        <v/>
      </c>
      <c r="AQ79" s="1142">
        <f>IF('躯体天井高(住戸別)'!AM79="","",'躯体天井高(住戸別)'!AM79)</f>
        <v>50</v>
      </c>
      <c r="AR79" s="1144" t="str">
        <f>IF('躯体天井高(住戸別)'!AN79="","",'躯体天井高(住戸別)'!AN79)</f>
        <v/>
      </c>
      <c r="AS79" s="990"/>
      <c r="AT79" s="1145" t="str">
        <f>IF('躯体天井高(住戸別)'!AO79="","",'躯体天井高(住戸別)'!AO79)</f>
        <v/>
      </c>
    </row>
    <row r="80" spans="1:46" ht="24.75" customHeight="1">
      <c r="A80" s="391" t="s">
        <v>253</v>
      </c>
      <c r="B80" s="1249">
        <f>IF('躯体天井高(住戸別)'!B80="","",'躯体天井高(住戸別)'!B80)</f>
        <v>75</v>
      </c>
      <c r="C80" s="1249" t="str">
        <f>IF('躯体天井高(住戸別)'!C80="","",'躯体天井高(住戸別)'!C80)</f>
        <v/>
      </c>
      <c r="D80" s="1250" t="str">
        <f>IF('躯体天井高(住戸別)'!D80="","",'躯体天井高(住戸別)'!D80)</f>
        <v/>
      </c>
      <c r="E80" s="1251" t="str">
        <f>IF('躯体天井高(住戸別)'!E80="","",'躯体天井高(住戸別)'!E80)</f>
        <v/>
      </c>
      <c r="F80" s="1252" t="str">
        <f>IF('躯体天井高(住戸別)'!F80="","",'躯体天井高(住戸別)'!F80)</f>
        <v/>
      </c>
      <c r="G80" s="1253" t="str">
        <f>IF('躯体天井高(住戸別)'!G80="","",'躯体天井高(住戸別)'!G80)</f>
        <v/>
      </c>
      <c r="H80" s="1254" t="str">
        <f>IF('躯体天井高(住戸別)'!H80="","",'躯体天井高(住戸別)'!H80)</f>
        <v/>
      </c>
      <c r="I80" s="1255" t="str">
        <f>IF('躯体天井高(住戸別)'!I80="","",'躯体天井高(住戸別)'!I80)</f>
        <v/>
      </c>
      <c r="J80" s="1256" t="str">
        <f>IF('躯体天井高(住戸別)'!J80="","",'躯体天井高(住戸別)'!J80)</f>
        <v/>
      </c>
      <c r="K80" s="1254" t="str">
        <f>IF('躯体天井高(住戸別)'!K80="","",'躯体天井高(住戸別)'!K80)</f>
        <v/>
      </c>
      <c r="L80" s="1255">
        <f>IF('躯体天井高(住戸別)'!L80="","",'躯体天井高(住戸別)'!L80)</f>
        <v>50</v>
      </c>
      <c r="M80" s="1257" t="str">
        <f>IF('躯体天井高(住戸別)'!M80="","",'躯体天井高(住戸別)'!M80)</f>
        <v/>
      </c>
      <c r="N80" s="1258"/>
      <c r="O80" s="1259" t="str">
        <f>IF('躯体天井高(住戸別)'!N80="","",'躯体天井高(住戸別)'!N80)</f>
        <v/>
      </c>
      <c r="P80" s="1260" t="str">
        <f>IF('躯体天井高(住戸別)'!O80="","",'躯体天井高(住戸別)'!O80)</f>
        <v/>
      </c>
      <c r="Q80" s="1261" t="str">
        <f>IF('躯体天井高(住戸別)'!P80="","",'躯体天井高(住戸別)'!P80)</f>
        <v/>
      </c>
      <c r="R80" s="1262" t="str">
        <f>IF('躯体天井高(住戸別)'!Q80="","",'躯体天井高(住戸別)'!Q80)</f>
        <v/>
      </c>
      <c r="S80" s="1260" t="str">
        <f>IF('躯体天井高(住戸別)'!R80="","",'躯体天井高(住戸別)'!R80)</f>
        <v/>
      </c>
      <c r="T80" s="1261">
        <f>IF('躯体天井高(住戸別)'!S80="","",'躯体天井高(住戸別)'!S80)</f>
        <v>50</v>
      </c>
      <c r="U80" s="1263" t="str">
        <f>IF('躯体天井高(住戸別)'!T80="","",'躯体天井高(住戸別)'!T80)</f>
        <v/>
      </c>
      <c r="V80" s="1258"/>
      <c r="W80" s="1264" t="str">
        <f>IF('躯体天井高(住戸別)'!U80="","",'躯体天井高(住戸別)'!U80)</f>
        <v/>
      </c>
      <c r="X80" s="1265" t="str">
        <f>IF('躯体天井高(住戸別)'!V80="","",'躯体天井高(住戸別)'!V80)</f>
        <v>□</v>
      </c>
      <c r="Y80" s="1265" t="str">
        <f>IF('躯体天井高(住戸別)'!W80="","",'躯体天井高(住戸別)'!W80)</f>
        <v>□</v>
      </c>
      <c r="Z80" s="1267" t="s">
        <v>27</v>
      </c>
      <c r="AB80" s="1133" t="str">
        <f>IF('躯体天井高(住戸別)'!Y80="","",'躯体天井高(住戸別)'!Y80)</f>
        <v/>
      </c>
      <c r="AC80" s="1134" t="str">
        <f>IF('躯体天井高(住戸別)'!Z80="","",'躯体天井高(住戸別)'!Z80)</f>
        <v/>
      </c>
      <c r="AD80" s="1135" t="str">
        <f>IF('躯体天井高(住戸別)'!AA80="","",'躯体天井高(住戸別)'!AA80)</f>
        <v/>
      </c>
      <c r="AE80" s="1136" t="str">
        <f>IF('躯体天井高(住戸別)'!AB80="","",'躯体天井高(住戸別)'!AB80)</f>
        <v/>
      </c>
      <c r="AF80" s="1137" t="str">
        <f>IF('躯体天井高(住戸別)'!AC80="","",'躯体天井高(住戸別)'!AC80)</f>
        <v/>
      </c>
      <c r="AG80" s="1138" t="str">
        <f>IF('躯体天井高(住戸別)'!AD80="","",'躯体天井高(住戸別)'!AD80)</f>
        <v/>
      </c>
      <c r="AH80" s="1136" t="str">
        <f>IF('躯体天井高(住戸別)'!AE80="","",'躯体天井高(住戸別)'!AE80)</f>
        <v/>
      </c>
      <c r="AI80" s="1137">
        <f>IF('躯体天井高(住戸別)'!AF80="","",'躯体天井高(住戸別)'!AF80)</f>
        <v>50</v>
      </c>
      <c r="AJ80" s="1139" t="str">
        <f>IF('躯体天井高(住戸別)'!AG80="","",'躯体天井高(住戸別)'!AG80)</f>
        <v/>
      </c>
      <c r="AK80" s="990"/>
      <c r="AL80" s="1140" t="str">
        <f>IF('躯体天井高(住戸別)'!AH80="","",'躯体天井高(住戸別)'!AH80)</f>
        <v/>
      </c>
      <c r="AM80" s="1141" t="str">
        <f>IF('躯体天井高(住戸別)'!AI80="","",'躯体天井高(住戸別)'!AI80)</f>
        <v/>
      </c>
      <c r="AN80" s="1142" t="str">
        <f>IF('躯体天井高(住戸別)'!AJ80="","",'躯体天井高(住戸別)'!AJ80)</f>
        <v/>
      </c>
      <c r="AO80" s="1143" t="str">
        <f>IF('躯体天井高(住戸別)'!AK80="","",'躯体天井高(住戸別)'!AK80)</f>
        <v/>
      </c>
      <c r="AP80" s="1141" t="str">
        <f>IF('躯体天井高(住戸別)'!AL80="","",'躯体天井高(住戸別)'!AL80)</f>
        <v/>
      </c>
      <c r="AQ80" s="1142">
        <f>IF('躯体天井高(住戸別)'!AM80="","",'躯体天井高(住戸別)'!AM80)</f>
        <v>50</v>
      </c>
      <c r="AR80" s="1144" t="str">
        <f>IF('躯体天井高(住戸別)'!AN80="","",'躯体天井高(住戸別)'!AN80)</f>
        <v/>
      </c>
      <c r="AS80" s="990"/>
      <c r="AT80" s="1145" t="str">
        <f>IF('躯体天井高(住戸別)'!AO80="","",'躯体天井高(住戸別)'!AO80)</f>
        <v/>
      </c>
    </row>
    <row r="81" spans="1:46" ht="24.75" customHeight="1">
      <c r="A81" s="391" t="s">
        <v>253</v>
      </c>
      <c r="B81" s="1249">
        <f>IF('躯体天井高(住戸別)'!B81="","",'躯体天井高(住戸別)'!B81)</f>
        <v>76</v>
      </c>
      <c r="C81" s="1249" t="str">
        <f>IF('躯体天井高(住戸別)'!C81="","",'躯体天井高(住戸別)'!C81)</f>
        <v/>
      </c>
      <c r="D81" s="1250" t="str">
        <f>IF('躯体天井高(住戸別)'!D81="","",'躯体天井高(住戸別)'!D81)</f>
        <v/>
      </c>
      <c r="E81" s="1251" t="str">
        <f>IF('躯体天井高(住戸別)'!E81="","",'躯体天井高(住戸別)'!E81)</f>
        <v/>
      </c>
      <c r="F81" s="1252" t="str">
        <f>IF('躯体天井高(住戸別)'!F81="","",'躯体天井高(住戸別)'!F81)</f>
        <v/>
      </c>
      <c r="G81" s="1253" t="str">
        <f>IF('躯体天井高(住戸別)'!G81="","",'躯体天井高(住戸別)'!G81)</f>
        <v/>
      </c>
      <c r="H81" s="1254" t="str">
        <f>IF('躯体天井高(住戸別)'!H81="","",'躯体天井高(住戸別)'!H81)</f>
        <v/>
      </c>
      <c r="I81" s="1255" t="str">
        <f>IF('躯体天井高(住戸別)'!I81="","",'躯体天井高(住戸別)'!I81)</f>
        <v/>
      </c>
      <c r="J81" s="1256" t="str">
        <f>IF('躯体天井高(住戸別)'!J81="","",'躯体天井高(住戸別)'!J81)</f>
        <v/>
      </c>
      <c r="K81" s="1254" t="str">
        <f>IF('躯体天井高(住戸別)'!K81="","",'躯体天井高(住戸別)'!K81)</f>
        <v/>
      </c>
      <c r="L81" s="1255">
        <f>IF('躯体天井高(住戸別)'!L81="","",'躯体天井高(住戸別)'!L81)</f>
        <v>50</v>
      </c>
      <c r="M81" s="1257" t="str">
        <f>IF('躯体天井高(住戸別)'!M81="","",'躯体天井高(住戸別)'!M81)</f>
        <v/>
      </c>
      <c r="N81" s="1258"/>
      <c r="O81" s="1259" t="str">
        <f>IF('躯体天井高(住戸別)'!N81="","",'躯体天井高(住戸別)'!N81)</f>
        <v/>
      </c>
      <c r="P81" s="1260" t="str">
        <f>IF('躯体天井高(住戸別)'!O81="","",'躯体天井高(住戸別)'!O81)</f>
        <v/>
      </c>
      <c r="Q81" s="1261" t="str">
        <f>IF('躯体天井高(住戸別)'!P81="","",'躯体天井高(住戸別)'!P81)</f>
        <v/>
      </c>
      <c r="R81" s="1262" t="str">
        <f>IF('躯体天井高(住戸別)'!Q81="","",'躯体天井高(住戸別)'!Q81)</f>
        <v/>
      </c>
      <c r="S81" s="1260" t="str">
        <f>IF('躯体天井高(住戸別)'!R81="","",'躯体天井高(住戸別)'!R81)</f>
        <v/>
      </c>
      <c r="T81" s="1261">
        <f>IF('躯体天井高(住戸別)'!S81="","",'躯体天井高(住戸別)'!S81)</f>
        <v>50</v>
      </c>
      <c r="U81" s="1263" t="str">
        <f>IF('躯体天井高(住戸別)'!T81="","",'躯体天井高(住戸別)'!T81)</f>
        <v/>
      </c>
      <c r="V81" s="1258"/>
      <c r="W81" s="1264" t="str">
        <f>IF('躯体天井高(住戸別)'!U81="","",'躯体天井高(住戸別)'!U81)</f>
        <v/>
      </c>
      <c r="X81" s="1265" t="str">
        <f>IF('躯体天井高(住戸別)'!V81="","",'躯体天井高(住戸別)'!V81)</f>
        <v>□</v>
      </c>
      <c r="Y81" s="1265" t="str">
        <f>IF('躯体天井高(住戸別)'!W81="","",'躯体天井高(住戸別)'!W81)</f>
        <v>□</v>
      </c>
      <c r="Z81" s="1267" t="s">
        <v>27</v>
      </c>
      <c r="AB81" s="1133" t="str">
        <f>IF('躯体天井高(住戸別)'!Y81="","",'躯体天井高(住戸別)'!Y81)</f>
        <v/>
      </c>
      <c r="AC81" s="1134" t="str">
        <f>IF('躯体天井高(住戸別)'!Z81="","",'躯体天井高(住戸別)'!Z81)</f>
        <v/>
      </c>
      <c r="AD81" s="1135" t="str">
        <f>IF('躯体天井高(住戸別)'!AA81="","",'躯体天井高(住戸別)'!AA81)</f>
        <v/>
      </c>
      <c r="AE81" s="1136" t="str">
        <f>IF('躯体天井高(住戸別)'!AB81="","",'躯体天井高(住戸別)'!AB81)</f>
        <v/>
      </c>
      <c r="AF81" s="1137" t="str">
        <f>IF('躯体天井高(住戸別)'!AC81="","",'躯体天井高(住戸別)'!AC81)</f>
        <v/>
      </c>
      <c r="AG81" s="1138" t="str">
        <f>IF('躯体天井高(住戸別)'!AD81="","",'躯体天井高(住戸別)'!AD81)</f>
        <v/>
      </c>
      <c r="AH81" s="1136" t="str">
        <f>IF('躯体天井高(住戸別)'!AE81="","",'躯体天井高(住戸別)'!AE81)</f>
        <v/>
      </c>
      <c r="AI81" s="1137">
        <f>IF('躯体天井高(住戸別)'!AF81="","",'躯体天井高(住戸別)'!AF81)</f>
        <v>50</v>
      </c>
      <c r="AJ81" s="1139" t="str">
        <f>IF('躯体天井高(住戸別)'!AG81="","",'躯体天井高(住戸別)'!AG81)</f>
        <v/>
      </c>
      <c r="AK81" s="990"/>
      <c r="AL81" s="1140" t="str">
        <f>IF('躯体天井高(住戸別)'!AH81="","",'躯体天井高(住戸別)'!AH81)</f>
        <v/>
      </c>
      <c r="AM81" s="1141" t="str">
        <f>IF('躯体天井高(住戸別)'!AI81="","",'躯体天井高(住戸別)'!AI81)</f>
        <v/>
      </c>
      <c r="AN81" s="1142" t="str">
        <f>IF('躯体天井高(住戸別)'!AJ81="","",'躯体天井高(住戸別)'!AJ81)</f>
        <v/>
      </c>
      <c r="AO81" s="1143" t="str">
        <f>IF('躯体天井高(住戸別)'!AK81="","",'躯体天井高(住戸別)'!AK81)</f>
        <v/>
      </c>
      <c r="AP81" s="1141" t="str">
        <f>IF('躯体天井高(住戸別)'!AL81="","",'躯体天井高(住戸別)'!AL81)</f>
        <v/>
      </c>
      <c r="AQ81" s="1142">
        <f>IF('躯体天井高(住戸別)'!AM81="","",'躯体天井高(住戸別)'!AM81)</f>
        <v>50</v>
      </c>
      <c r="AR81" s="1144" t="str">
        <f>IF('躯体天井高(住戸別)'!AN81="","",'躯体天井高(住戸別)'!AN81)</f>
        <v/>
      </c>
      <c r="AS81" s="990"/>
      <c r="AT81" s="1145" t="str">
        <f>IF('躯体天井高(住戸別)'!AO81="","",'躯体天井高(住戸別)'!AO81)</f>
        <v/>
      </c>
    </row>
    <row r="82" spans="1:46" ht="24.75" customHeight="1">
      <c r="A82" s="391" t="s">
        <v>253</v>
      </c>
      <c r="B82" s="1249">
        <f>IF('躯体天井高(住戸別)'!B82="","",'躯体天井高(住戸別)'!B82)</f>
        <v>77</v>
      </c>
      <c r="C82" s="1249" t="str">
        <f>IF('躯体天井高(住戸別)'!C82="","",'躯体天井高(住戸別)'!C82)</f>
        <v/>
      </c>
      <c r="D82" s="1250" t="str">
        <f>IF('躯体天井高(住戸別)'!D82="","",'躯体天井高(住戸別)'!D82)</f>
        <v/>
      </c>
      <c r="E82" s="1251" t="str">
        <f>IF('躯体天井高(住戸別)'!E82="","",'躯体天井高(住戸別)'!E82)</f>
        <v/>
      </c>
      <c r="F82" s="1252" t="str">
        <f>IF('躯体天井高(住戸別)'!F82="","",'躯体天井高(住戸別)'!F82)</f>
        <v/>
      </c>
      <c r="G82" s="1253" t="str">
        <f>IF('躯体天井高(住戸別)'!G82="","",'躯体天井高(住戸別)'!G82)</f>
        <v/>
      </c>
      <c r="H82" s="1254" t="str">
        <f>IF('躯体天井高(住戸別)'!H82="","",'躯体天井高(住戸別)'!H82)</f>
        <v/>
      </c>
      <c r="I82" s="1255" t="str">
        <f>IF('躯体天井高(住戸別)'!I82="","",'躯体天井高(住戸別)'!I82)</f>
        <v/>
      </c>
      <c r="J82" s="1256" t="str">
        <f>IF('躯体天井高(住戸別)'!J82="","",'躯体天井高(住戸別)'!J82)</f>
        <v/>
      </c>
      <c r="K82" s="1254" t="str">
        <f>IF('躯体天井高(住戸別)'!K82="","",'躯体天井高(住戸別)'!K82)</f>
        <v/>
      </c>
      <c r="L82" s="1255">
        <f>IF('躯体天井高(住戸別)'!L82="","",'躯体天井高(住戸別)'!L82)</f>
        <v>50</v>
      </c>
      <c r="M82" s="1257" t="str">
        <f>IF('躯体天井高(住戸別)'!M82="","",'躯体天井高(住戸別)'!M82)</f>
        <v/>
      </c>
      <c r="N82" s="1258"/>
      <c r="O82" s="1259" t="str">
        <f>IF('躯体天井高(住戸別)'!N82="","",'躯体天井高(住戸別)'!N82)</f>
        <v/>
      </c>
      <c r="P82" s="1260" t="str">
        <f>IF('躯体天井高(住戸別)'!O82="","",'躯体天井高(住戸別)'!O82)</f>
        <v/>
      </c>
      <c r="Q82" s="1261" t="str">
        <f>IF('躯体天井高(住戸別)'!P82="","",'躯体天井高(住戸別)'!P82)</f>
        <v/>
      </c>
      <c r="R82" s="1262" t="str">
        <f>IF('躯体天井高(住戸別)'!Q82="","",'躯体天井高(住戸別)'!Q82)</f>
        <v/>
      </c>
      <c r="S82" s="1260" t="str">
        <f>IF('躯体天井高(住戸別)'!R82="","",'躯体天井高(住戸別)'!R82)</f>
        <v/>
      </c>
      <c r="T82" s="1261">
        <f>IF('躯体天井高(住戸別)'!S82="","",'躯体天井高(住戸別)'!S82)</f>
        <v>50</v>
      </c>
      <c r="U82" s="1263" t="str">
        <f>IF('躯体天井高(住戸別)'!T82="","",'躯体天井高(住戸別)'!T82)</f>
        <v/>
      </c>
      <c r="V82" s="1258"/>
      <c r="W82" s="1264" t="str">
        <f>IF('躯体天井高(住戸別)'!U82="","",'躯体天井高(住戸別)'!U82)</f>
        <v/>
      </c>
      <c r="X82" s="1265" t="str">
        <f>IF('躯体天井高(住戸別)'!V82="","",'躯体天井高(住戸別)'!V82)</f>
        <v>□</v>
      </c>
      <c r="Y82" s="1265" t="str">
        <f>IF('躯体天井高(住戸別)'!W82="","",'躯体天井高(住戸別)'!W82)</f>
        <v>□</v>
      </c>
      <c r="Z82" s="1267" t="s">
        <v>27</v>
      </c>
      <c r="AB82" s="1133" t="str">
        <f>IF('躯体天井高(住戸別)'!Y82="","",'躯体天井高(住戸別)'!Y82)</f>
        <v/>
      </c>
      <c r="AC82" s="1134" t="str">
        <f>IF('躯体天井高(住戸別)'!Z82="","",'躯体天井高(住戸別)'!Z82)</f>
        <v/>
      </c>
      <c r="AD82" s="1135" t="str">
        <f>IF('躯体天井高(住戸別)'!AA82="","",'躯体天井高(住戸別)'!AA82)</f>
        <v/>
      </c>
      <c r="AE82" s="1136" t="str">
        <f>IF('躯体天井高(住戸別)'!AB82="","",'躯体天井高(住戸別)'!AB82)</f>
        <v/>
      </c>
      <c r="AF82" s="1137" t="str">
        <f>IF('躯体天井高(住戸別)'!AC82="","",'躯体天井高(住戸別)'!AC82)</f>
        <v/>
      </c>
      <c r="AG82" s="1138" t="str">
        <f>IF('躯体天井高(住戸別)'!AD82="","",'躯体天井高(住戸別)'!AD82)</f>
        <v/>
      </c>
      <c r="AH82" s="1136" t="str">
        <f>IF('躯体天井高(住戸別)'!AE82="","",'躯体天井高(住戸別)'!AE82)</f>
        <v/>
      </c>
      <c r="AI82" s="1137">
        <f>IF('躯体天井高(住戸別)'!AF82="","",'躯体天井高(住戸別)'!AF82)</f>
        <v>50</v>
      </c>
      <c r="AJ82" s="1139" t="str">
        <f>IF('躯体天井高(住戸別)'!AG82="","",'躯体天井高(住戸別)'!AG82)</f>
        <v/>
      </c>
      <c r="AK82" s="990"/>
      <c r="AL82" s="1140" t="str">
        <f>IF('躯体天井高(住戸別)'!AH82="","",'躯体天井高(住戸別)'!AH82)</f>
        <v/>
      </c>
      <c r="AM82" s="1141" t="str">
        <f>IF('躯体天井高(住戸別)'!AI82="","",'躯体天井高(住戸別)'!AI82)</f>
        <v/>
      </c>
      <c r="AN82" s="1142" t="str">
        <f>IF('躯体天井高(住戸別)'!AJ82="","",'躯体天井高(住戸別)'!AJ82)</f>
        <v/>
      </c>
      <c r="AO82" s="1143" t="str">
        <f>IF('躯体天井高(住戸別)'!AK82="","",'躯体天井高(住戸別)'!AK82)</f>
        <v/>
      </c>
      <c r="AP82" s="1141" t="str">
        <f>IF('躯体天井高(住戸別)'!AL82="","",'躯体天井高(住戸別)'!AL82)</f>
        <v/>
      </c>
      <c r="AQ82" s="1142">
        <f>IF('躯体天井高(住戸別)'!AM82="","",'躯体天井高(住戸別)'!AM82)</f>
        <v>50</v>
      </c>
      <c r="AR82" s="1144" t="str">
        <f>IF('躯体天井高(住戸別)'!AN82="","",'躯体天井高(住戸別)'!AN82)</f>
        <v/>
      </c>
      <c r="AS82" s="990"/>
      <c r="AT82" s="1145" t="str">
        <f>IF('躯体天井高(住戸別)'!AO82="","",'躯体天井高(住戸別)'!AO82)</f>
        <v/>
      </c>
    </row>
    <row r="83" spans="1:46" ht="24.75" customHeight="1">
      <c r="A83" s="391" t="s">
        <v>253</v>
      </c>
      <c r="B83" s="1249">
        <f>IF('躯体天井高(住戸別)'!B83="","",'躯体天井高(住戸別)'!B83)</f>
        <v>78</v>
      </c>
      <c r="C83" s="1249" t="str">
        <f>IF('躯体天井高(住戸別)'!C83="","",'躯体天井高(住戸別)'!C83)</f>
        <v/>
      </c>
      <c r="D83" s="1250" t="str">
        <f>IF('躯体天井高(住戸別)'!D83="","",'躯体天井高(住戸別)'!D83)</f>
        <v/>
      </c>
      <c r="E83" s="1251" t="str">
        <f>IF('躯体天井高(住戸別)'!E83="","",'躯体天井高(住戸別)'!E83)</f>
        <v/>
      </c>
      <c r="F83" s="1252" t="str">
        <f>IF('躯体天井高(住戸別)'!F83="","",'躯体天井高(住戸別)'!F83)</f>
        <v/>
      </c>
      <c r="G83" s="1253" t="str">
        <f>IF('躯体天井高(住戸別)'!G83="","",'躯体天井高(住戸別)'!G83)</f>
        <v/>
      </c>
      <c r="H83" s="1254" t="str">
        <f>IF('躯体天井高(住戸別)'!H83="","",'躯体天井高(住戸別)'!H83)</f>
        <v/>
      </c>
      <c r="I83" s="1255" t="str">
        <f>IF('躯体天井高(住戸別)'!I83="","",'躯体天井高(住戸別)'!I83)</f>
        <v/>
      </c>
      <c r="J83" s="1256" t="str">
        <f>IF('躯体天井高(住戸別)'!J83="","",'躯体天井高(住戸別)'!J83)</f>
        <v/>
      </c>
      <c r="K83" s="1254" t="str">
        <f>IF('躯体天井高(住戸別)'!K83="","",'躯体天井高(住戸別)'!K83)</f>
        <v/>
      </c>
      <c r="L83" s="1255">
        <f>IF('躯体天井高(住戸別)'!L83="","",'躯体天井高(住戸別)'!L83)</f>
        <v>50</v>
      </c>
      <c r="M83" s="1257" t="str">
        <f>IF('躯体天井高(住戸別)'!M83="","",'躯体天井高(住戸別)'!M83)</f>
        <v/>
      </c>
      <c r="N83" s="1258"/>
      <c r="O83" s="1259" t="str">
        <f>IF('躯体天井高(住戸別)'!N83="","",'躯体天井高(住戸別)'!N83)</f>
        <v/>
      </c>
      <c r="P83" s="1260" t="str">
        <f>IF('躯体天井高(住戸別)'!O83="","",'躯体天井高(住戸別)'!O83)</f>
        <v/>
      </c>
      <c r="Q83" s="1261" t="str">
        <f>IF('躯体天井高(住戸別)'!P83="","",'躯体天井高(住戸別)'!P83)</f>
        <v/>
      </c>
      <c r="R83" s="1262" t="str">
        <f>IF('躯体天井高(住戸別)'!Q83="","",'躯体天井高(住戸別)'!Q83)</f>
        <v/>
      </c>
      <c r="S83" s="1260" t="str">
        <f>IF('躯体天井高(住戸別)'!R83="","",'躯体天井高(住戸別)'!R83)</f>
        <v/>
      </c>
      <c r="T83" s="1261">
        <f>IF('躯体天井高(住戸別)'!S83="","",'躯体天井高(住戸別)'!S83)</f>
        <v>50</v>
      </c>
      <c r="U83" s="1263" t="str">
        <f>IF('躯体天井高(住戸別)'!T83="","",'躯体天井高(住戸別)'!T83)</f>
        <v/>
      </c>
      <c r="V83" s="1258"/>
      <c r="W83" s="1264" t="str">
        <f>IF('躯体天井高(住戸別)'!U83="","",'躯体天井高(住戸別)'!U83)</f>
        <v/>
      </c>
      <c r="X83" s="1265" t="str">
        <f>IF('躯体天井高(住戸別)'!V83="","",'躯体天井高(住戸別)'!V83)</f>
        <v>□</v>
      </c>
      <c r="Y83" s="1265" t="str">
        <f>IF('躯体天井高(住戸別)'!W83="","",'躯体天井高(住戸別)'!W83)</f>
        <v>□</v>
      </c>
      <c r="Z83" s="1267" t="s">
        <v>27</v>
      </c>
      <c r="AB83" s="1133" t="str">
        <f>IF('躯体天井高(住戸別)'!Y83="","",'躯体天井高(住戸別)'!Y83)</f>
        <v/>
      </c>
      <c r="AC83" s="1134" t="str">
        <f>IF('躯体天井高(住戸別)'!Z83="","",'躯体天井高(住戸別)'!Z83)</f>
        <v/>
      </c>
      <c r="AD83" s="1135" t="str">
        <f>IF('躯体天井高(住戸別)'!AA83="","",'躯体天井高(住戸別)'!AA83)</f>
        <v/>
      </c>
      <c r="AE83" s="1136" t="str">
        <f>IF('躯体天井高(住戸別)'!AB83="","",'躯体天井高(住戸別)'!AB83)</f>
        <v/>
      </c>
      <c r="AF83" s="1137" t="str">
        <f>IF('躯体天井高(住戸別)'!AC83="","",'躯体天井高(住戸別)'!AC83)</f>
        <v/>
      </c>
      <c r="AG83" s="1138" t="str">
        <f>IF('躯体天井高(住戸別)'!AD83="","",'躯体天井高(住戸別)'!AD83)</f>
        <v/>
      </c>
      <c r="AH83" s="1136" t="str">
        <f>IF('躯体天井高(住戸別)'!AE83="","",'躯体天井高(住戸別)'!AE83)</f>
        <v/>
      </c>
      <c r="AI83" s="1137">
        <f>IF('躯体天井高(住戸別)'!AF83="","",'躯体天井高(住戸別)'!AF83)</f>
        <v>50</v>
      </c>
      <c r="AJ83" s="1139" t="str">
        <f>IF('躯体天井高(住戸別)'!AG83="","",'躯体天井高(住戸別)'!AG83)</f>
        <v/>
      </c>
      <c r="AK83" s="990"/>
      <c r="AL83" s="1140" t="str">
        <f>IF('躯体天井高(住戸別)'!AH83="","",'躯体天井高(住戸別)'!AH83)</f>
        <v/>
      </c>
      <c r="AM83" s="1141" t="str">
        <f>IF('躯体天井高(住戸別)'!AI83="","",'躯体天井高(住戸別)'!AI83)</f>
        <v/>
      </c>
      <c r="AN83" s="1142" t="str">
        <f>IF('躯体天井高(住戸別)'!AJ83="","",'躯体天井高(住戸別)'!AJ83)</f>
        <v/>
      </c>
      <c r="AO83" s="1143" t="str">
        <f>IF('躯体天井高(住戸別)'!AK83="","",'躯体天井高(住戸別)'!AK83)</f>
        <v/>
      </c>
      <c r="AP83" s="1141" t="str">
        <f>IF('躯体天井高(住戸別)'!AL83="","",'躯体天井高(住戸別)'!AL83)</f>
        <v/>
      </c>
      <c r="AQ83" s="1142">
        <f>IF('躯体天井高(住戸別)'!AM83="","",'躯体天井高(住戸別)'!AM83)</f>
        <v>50</v>
      </c>
      <c r="AR83" s="1144" t="str">
        <f>IF('躯体天井高(住戸別)'!AN83="","",'躯体天井高(住戸別)'!AN83)</f>
        <v/>
      </c>
      <c r="AS83" s="990"/>
      <c r="AT83" s="1145" t="str">
        <f>IF('躯体天井高(住戸別)'!AO83="","",'躯体天井高(住戸別)'!AO83)</f>
        <v/>
      </c>
    </row>
    <row r="84" spans="1:46" ht="24.75" customHeight="1">
      <c r="A84" s="391" t="s">
        <v>253</v>
      </c>
      <c r="B84" s="1249">
        <f>IF('躯体天井高(住戸別)'!B84="","",'躯体天井高(住戸別)'!B84)</f>
        <v>79</v>
      </c>
      <c r="C84" s="1249" t="str">
        <f>IF('躯体天井高(住戸別)'!C84="","",'躯体天井高(住戸別)'!C84)</f>
        <v/>
      </c>
      <c r="D84" s="1250" t="str">
        <f>IF('躯体天井高(住戸別)'!D84="","",'躯体天井高(住戸別)'!D84)</f>
        <v/>
      </c>
      <c r="E84" s="1251" t="str">
        <f>IF('躯体天井高(住戸別)'!E84="","",'躯体天井高(住戸別)'!E84)</f>
        <v/>
      </c>
      <c r="F84" s="1252" t="str">
        <f>IF('躯体天井高(住戸別)'!F84="","",'躯体天井高(住戸別)'!F84)</f>
        <v/>
      </c>
      <c r="G84" s="1253" t="str">
        <f>IF('躯体天井高(住戸別)'!G84="","",'躯体天井高(住戸別)'!G84)</f>
        <v/>
      </c>
      <c r="H84" s="1254" t="str">
        <f>IF('躯体天井高(住戸別)'!H84="","",'躯体天井高(住戸別)'!H84)</f>
        <v/>
      </c>
      <c r="I84" s="1255" t="str">
        <f>IF('躯体天井高(住戸別)'!I84="","",'躯体天井高(住戸別)'!I84)</f>
        <v/>
      </c>
      <c r="J84" s="1256" t="str">
        <f>IF('躯体天井高(住戸別)'!J84="","",'躯体天井高(住戸別)'!J84)</f>
        <v/>
      </c>
      <c r="K84" s="1254" t="str">
        <f>IF('躯体天井高(住戸別)'!K84="","",'躯体天井高(住戸別)'!K84)</f>
        <v/>
      </c>
      <c r="L84" s="1255">
        <f>IF('躯体天井高(住戸別)'!L84="","",'躯体天井高(住戸別)'!L84)</f>
        <v>50</v>
      </c>
      <c r="M84" s="1257" t="str">
        <f>IF('躯体天井高(住戸別)'!M84="","",'躯体天井高(住戸別)'!M84)</f>
        <v/>
      </c>
      <c r="N84" s="1258"/>
      <c r="O84" s="1259" t="str">
        <f>IF('躯体天井高(住戸別)'!N84="","",'躯体天井高(住戸別)'!N84)</f>
        <v/>
      </c>
      <c r="P84" s="1260" t="str">
        <f>IF('躯体天井高(住戸別)'!O84="","",'躯体天井高(住戸別)'!O84)</f>
        <v/>
      </c>
      <c r="Q84" s="1261" t="str">
        <f>IF('躯体天井高(住戸別)'!P84="","",'躯体天井高(住戸別)'!P84)</f>
        <v/>
      </c>
      <c r="R84" s="1262" t="str">
        <f>IF('躯体天井高(住戸別)'!Q84="","",'躯体天井高(住戸別)'!Q84)</f>
        <v/>
      </c>
      <c r="S84" s="1260" t="str">
        <f>IF('躯体天井高(住戸別)'!R84="","",'躯体天井高(住戸別)'!R84)</f>
        <v/>
      </c>
      <c r="T84" s="1261">
        <f>IF('躯体天井高(住戸別)'!S84="","",'躯体天井高(住戸別)'!S84)</f>
        <v>50</v>
      </c>
      <c r="U84" s="1263" t="str">
        <f>IF('躯体天井高(住戸別)'!T84="","",'躯体天井高(住戸別)'!T84)</f>
        <v/>
      </c>
      <c r="V84" s="1258"/>
      <c r="W84" s="1264" t="str">
        <f>IF('躯体天井高(住戸別)'!U84="","",'躯体天井高(住戸別)'!U84)</f>
        <v/>
      </c>
      <c r="X84" s="1265" t="str">
        <f>IF('躯体天井高(住戸別)'!V84="","",'躯体天井高(住戸別)'!V84)</f>
        <v>□</v>
      </c>
      <c r="Y84" s="1265" t="str">
        <f>IF('躯体天井高(住戸別)'!W84="","",'躯体天井高(住戸別)'!W84)</f>
        <v>□</v>
      </c>
      <c r="Z84" s="1267" t="s">
        <v>27</v>
      </c>
      <c r="AB84" s="1133" t="str">
        <f>IF('躯体天井高(住戸別)'!Y84="","",'躯体天井高(住戸別)'!Y84)</f>
        <v/>
      </c>
      <c r="AC84" s="1134" t="str">
        <f>IF('躯体天井高(住戸別)'!Z84="","",'躯体天井高(住戸別)'!Z84)</f>
        <v/>
      </c>
      <c r="AD84" s="1135" t="str">
        <f>IF('躯体天井高(住戸別)'!AA84="","",'躯体天井高(住戸別)'!AA84)</f>
        <v/>
      </c>
      <c r="AE84" s="1136" t="str">
        <f>IF('躯体天井高(住戸別)'!AB84="","",'躯体天井高(住戸別)'!AB84)</f>
        <v/>
      </c>
      <c r="AF84" s="1137" t="str">
        <f>IF('躯体天井高(住戸別)'!AC84="","",'躯体天井高(住戸別)'!AC84)</f>
        <v/>
      </c>
      <c r="AG84" s="1138" t="str">
        <f>IF('躯体天井高(住戸別)'!AD84="","",'躯体天井高(住戸別)'!AD84)</f>
        <v/>
      </c>
      <c r="AH84" s="1136" t="str">
        <f>IF('躯体天井高(住戸別)'!AE84="","",'躯体天井高(住戸別)'!AE84)</f>
        <v/>
      </c>
      <c r="AI84" s="1137">
        <f>IF('躯体天井高(住戸別)'!AF84="","",'躯体天井高(住戸別)'!AF84)</f>
        <v>50</v>
      </c>
      <c r="AJ84" s="1139" t="str">
        <f>IF('躯体天井高(住戸別)'!AG84="","",'躯体天井高(住戸別)'!AG84)</f>
        <v/>
      </c>
      <c r="AK84" s="990"/>
      <c r="AL84" s="1140" t="str">
        <f>IF('躯体天井高(住戸別)'!AH84="","",'躯体天井高(住戸別)'!AH84)</f>
        <v/>
      </c>
      <c r="AM84" s="1141" t="str">
        <f>IF('躯体天井高(住戸別)'!AI84="","",'躯体天井高(住戸別)'!AI84)</f>
        <v/>
      </c>
      <c r="AN84" s="1142" t="str">
        <f>IF('躯体天井高(住戸別)'!AJ84="","",'躯体天井高(住戸別)'!AJ84)</f>
        <v/>
      </c>
      <c r="AO84" s="1143" t="str">
        <f>IF('躯体天井高(住戸別)'!AK84="","",'躯体天井高(住戸別)'!AK84)</f>
        <v/>
      </c>
      <c r="AP84" s="1141" t="str">
        <f>IF('躯体天井高(住戸別)'!AL84="","",'躯体天井高(住戸別)'!AL84)</f>
        <v/>
      </c>
      <c r="AQ84" s="1142">
        <f>IF('躯体天井高(住戸別)'!AM84="","",'躯体天井高(住戸別)'!AM84)</f>
        <v>50</v>
      </c>
      <c r="AR84" s="1144" t="str">
        <f>IF('躯体天井高(住戸別)'!AN84="","",'躯体天井高(住戸別)'!AN84)</f>
        <v/>
      </c>
      <c r="AS84" s="990"/>
      <c r="AT84" s="1145" t="str">
        <f>IF('躯体天井高(住戸別)'!AO84="","",'躯体天井高(住戸別)'!AO84)</f>
        <v/>
      </c>
    </row>
    <row r="85" spans="1:46" ht="24.75" customHeight="1">
      <c r="A85" s="391" t="s">
        <v>253</v>
      </c>
      <c r="B85" s="1249">
        <f>IF('躯体天井高(住戸別)'!B85="","",'躯体天井高(住戸別)'!B85)</f>
        <v>80</v>
      </c>
      <c r="C85" s="1249" t="str">
        <f>IF('躯体天井高(住戸別)'!C85="","",'躯体天井高(住戸別)'!C85)</f>
        <v/>
      </c>
      <c r="D85" s="1250" t="str">
        <f>IF('躯体天井高(住戸別)'!D85="","",'躯体天井高(住戸別)'!D85)</f>
        <v/>
      </c>
      <c r="E85" s="1251" t="str">
        <f>IF('躯体天井高(住戸別)'!E85="","",'躯体天井高(住戸別)'!E85)</f>
        <v/>
      </c>
      <c r="F85" s="1252" t="str">
        <f>IF('躯体天井高(住戸別)'!F85="","",'躯体天井高(住戸別)'!F85)</f>
        <v/>
      </c>
      <c r="G85" s="1253" t="str">
        <f>IF('躯体天井高(住戸別)'!G85="","",'躯体天井高(住戸別)'!G85)</f>
        <v/>
      </c>
      <c r="H85" s="1254" t="str">
        <f>IF('躯体天井高(住戸別)'!H85="","",'躯体天井高(住戸別)'!H85)</f>
        <v/>
      </c>
      <c r="I85" s="1255" t="str">
        <f>IF('躯体天井高(住戸別)'!I85="","",'躯体天井高(住戸別)'!I85)</f>
        <v/>
      </c>
      <c r="J85" s="1256" t="str">
        <f>IF('躯体天井高(住戸別)'!J85="","",'躯体天井高(住戸別)'!J85)</f>
        <v/>
      </c>
      <c r="K85" s="1254" t="str">
        <f>IF('躯体天井高(住戸別)'!K85="","",'躯体天井高(住戸別)'!K85)</f>
        <v/>
      </c>
      <c r="L85" s="1255">
        <f>IF('躯体天井高(住戸別)'!L85="","",'躯体天井高(住戸別)'!L85)</f>
        <v>50</v>
      </c>
      <c r="M85" s="1257" t="str">
        <f>IF('躯体天井高(住戸別)'!M85="","",'躯体天井高(住戸別)'!M85)</f>
        <v/>
      </c>
      <c r="N85" s="1258"/>
      <c r="O85" s="1259" t="str">
        <f>IF('躯体天井高(住戸別)'!N85="","",'躯体天井高(住戸別)'!N85)</f>
        <v/>
      </c>
      <c r="P85" s="1260" t="str">
        <f>IF('躯体天井高(住戸別)'!O85="","",'躯体天井高(住戸別)'!O85)</f>
        <v/>
      </c>
      <c r="Q85" s="1261" t="str">
        <f>IF('躯体天井高(住戸別)'!P85="","",'躯体天井高(住戸別)'!P85)</f>
        <v/>
      </c>
      <c r="R85" s="1262" t="str">
        <f>IF('躯体天井高(住戸別)'!Q85="","",'躯体天井高(住戸別)'!Q85)</f>
        <v/>
      </c>
      <c r="S85" s="1260" t="str">
        <f>IF('躯体天井高(住戸別)'!R85="","",'躯体天井高(住戸別)'!R85)</f>
        <v/>
      </c>
      <c r="T85" s="1261">
        <f>IF('躯体天井高(住戸別)'!S85="","",'躯体天井高(住戸別)'!S85)</f>
        <v>50</v>
      </c>
      <c r="U85" s="1263" t="str">
        <f>IF('躯体天井高(住戸別)'!T85="","",'躯体天井高(住戸別)'!T85)</f>
        <v/>
      </c>
      <c r="V85" s="1258"/>
      <c r="W85" s="1264" t="str">
        <f>IF('躯体天井高(住戸別)'!U85="","",'躯体天井高(住戸別)'!U85)</f>
        <v/>
      </c>
      <c r="X85" s="1265" t="str">
        <f>IF('躯体天井高(住戸別)'!V85="","",'躯体天井高(住戸別)'!V85)</f>
        <v>□</v>
      </c>
      <c r="Y85" s="1265" t="str">
        <f>IF('躯体天井高(住戸別)'!W85="","",'躯体天井高(住戸別)'!W85)</f>
        <v>□</v>
      </c>
      <c r="Z85" s="1267" t="s">
        <v>27</v>
      </c>
      <c r="AB85" s="1133" t="str">
        <f>IF('躯体天井高(住戸別)'!Y85="","",'躯体天井高(住戸別)'!Y85)</f>
        <v/>
      </c>
      <c r="AC85" s="1134" t="str">
        <f>IF('躯体天井高(住戸別)'!Z85="","",'躯体天井高(住戸別)'!Z85)</f>
        <v/>
      </c>
      <c r="AD85" s="1135" t="str">
        <f>IF('躯体天井高(住戸別)'!AA85="","",'躯体天井高(住戸別)'!AA85)</f>
        <v/>
      </c>
      <c r="AE85" s="1136" t="str">
        <f>IF('躯体天井高(住戸別)'!AB85="","",'躯体天井高(住戸別)'!AB85)</f>
        <v/>
      </c>
      <c r="AF85" s="1137" t="str">
        <f>IF('躯体天井高(住戸別)'!AC85="","",'躯体天井高(住戸別)'!AC85)</f>
        <v/>
      </c>
      <c r="AG85" s="1138" t="str">
        <f>IF('躯体天井高(住戸別)'!AD85="","",'躯体天井高(住戸別)'!AD85)</f>
        <v/>
      </c>
      <c r="AH85" s="1136" t="str">
        <f>IF('躯体天井高(住戸別)'!AE85="","",'躯体天井高(住戸別)'!AE85)</f>
        <v/>
      </c>
      <c r="AI85" s="1137">
        <f>IF('躯体天井高(住戸別)'!AF85="","",'躯体天井高(住戸別)'!AF85)</f>
        <v>50</v>
      </c>
      <c r="AJ85" s="1139" t="str">
        <f>IF('躯体天井高(住戸別)'!AG85="","",'躯体天井高(住戸別)'!AG85)</f>
        <v/>
      </c>
      <c r="AK85" s="990"/>
      <c r="AL85" s="1140" t="str">
        <f>IF('躯体天井高(住戸別)'!AH85="","",'躯体天井高(住戸別)'!AH85)</f>
        <v/>
      </c>
      <c r="AM85" s="1141" t="str">
        <f>IF('躯体天井高(住戸別)'!AI85="","",'躯体天井高(住戸別)'!AI85)</f>
        <v/>
      </c>
      <c r="AN85" s="1142" t="str">
        <f>IF('躯体天井高(住戸別)'!AJ85="","",'躯体天井高(住戸別)'!AJ85)</f>
        <v/>
      </c>
      <c r="AO85" s="1143" t="str">
        <f>IF('躯体天井高(住戸別)'!AK85="","",'躯体天井高(住戸別)'!AK85)</f>
        <v/>
      </c>
      <c r="AP85" s="1141" t="str">
        <f>IF('躯体天井高(住戸別)'!AL85="","",'躯体天井高(住戸別)'!AL85)</f>
        <v/>
      </c>
      <c r="AQ85" s="1142">
        <f>IF('躯体天井高(住戸別)'!AM85="","",'躯体天井高(住戸別)'!AM85)</f>
        <v>50</v>
      </c>
      <c r="AR85" s="1144" t="str">
        <f>IF('躯体天井高(住戸別)'!AN85="","",'躯体天井高(住戸別)'!AN85)</f>
        <v/>
      </c>
      <c r="AS85" s="990"/>
      <c r="AT85" s="1145" t="str">
        <f>IF('躯体天井高(住戸別)'!AO85="","",'躯体天井高(住戸別)'!AO85)</f>
        <v/>
      </c>
    </row>
    <row r="86" spans="1:46" ht="24.75" customHeight="1">
      <c r="A86" s="391" t="s">
        <v>253</v>
      </c>
      <c r="B86" s="1249">
        <f>IF('躯体天井高(住戸別)'!B86="","",'躯体天井高(住戸別)'!B86)</f>
        <v>81</v>
      </c>
      <c r="C86" s="1249" t="str">
        <f>IF('躯体天井高(住戸別)'!C86="","",'躯体天井高(住戸別)'!C86)</f>
        <v/>
      </c>
      <c r="D86" s="1250" t="str">
        <f>IF('躯体天井高(住戸別)'!D86="","",'躯体天井高(住戸別)'!D86)</f>
        <v/>
      </c>
      <c r="E86" s="1251" t="str">
        <f>IF('躯体天井高(住戸別)'!E86="","",'躯体天井高(住戸別)'!E86)</f>
        <v/>
      </c>
      <c r="F86" s="1252" t="str">
        <f>IF('躯体天井高(住戸別)'!F86="","",'躯体天井高(住戸別)'!F86)</f>
        <v/>
      </c>
      <c r="G86" s="1253" t="str">
        <f>IF('躯体天井高(住戸別)'!G86="","",'躯体天井高(住戸別)'!G86)</f>
        <v/>
      </c>
      <c r="H86" s="1254" t="str">
        <f>IF('躯体天井高(住戸別)'!H86="","",'躯体天井高(住戸別)'!H86)</f>
        <v/>
      </c>
      <c r="I86" s="1255" t="str">
        <f>IF('躯体天井高(住戸別)'!I86="","",'躯体天井高(住戸別)'!I86)</f>
        <v/>
      </c>
      <c r="J86" s="1256" t="str">
        <f>IF('躯体天井高(住戸別)'!J86="","",'躯体天井高(住戸別)'!J86)</f>
        <v/>
      </c>
      <c r="K86" s="1254" t="str">
        <f>IF('躯体天井高(住戸別)'!K86="","",'躯体天井高(住戸別)'!K86)</f>
        <v/>
      </c>
      <c r="L86" s="1255">
        <f>IF('躯体天井高(住戸別)'!L86="","",'躯体天井高(住戸別)'!L86)</f>
        <v>50</v>
      </c>
      <c r="M86" s="1257" t="str">
        <f>IF('躯体天井高(住戸別)'!M86="","",'躯体天井高(住戸別)'!M86)</f>
        <v/>
      </c>
      <c r="N86" s="1258"/>
      <c r="O86" s="1259" t="str">
        <f>IF('躯体天井高(住戸別)'!N86="","",'躯体天井高(住戸別)'!N86)</f>
        <v/>
      </c>
      <c r="P86" s="1260" t="str">
        <f>IF('躯体天井高(住戸別)'!O86="","",'躯体天井高(住戸別)'!O86)</f>
        <v/>
      </c>
      <c r="Q86" s="1261" t="str">
        <f>IF('躯体天井高(住戸別)'!P86="","",'躯体天井高(住戸別)'!P86)</f>
        <v/>
      </c>
      <c r="R86" s="1262" t="str">
        <f>IF('躯体天井高(住戸別)'!Q86="","",'躯体天井高(住戸別)'!Q86)</f>
        <v/>
      </c>
      <c r="S86" s="1260" t="str">
        <f>IF('躯体天井高(住戸別)'!R86="","",'躯体天井高(住戸別)'!R86)</f>
        <v/>
      </c>
      <c r="T86" s="1261">
        <f>IF('躯体天井高(住戸別)'!S86="","",'躯体天井高(住戸別)'!S86)</f>
        <v>50</v>
      </c>
      <c r="U86" s="1263" t="str">
        <f>IF('躯体天井高(住戸別)'!T86="","",'躯体天井高(住戸別)'!T86)</f>
        <v/>
      </c>
      <c r="V86" s="1258"/>
      <c r="W86" s="1264" t="str">
        <f>IF('躯体天井高(住戸別)'!U86="","",'躯体天井高(住戸別)'!U86)</f>
        <v/>
      </c>
      <c r="X86" s="1265" t="str">
        <f>IF('躯体天井高(住戸別)'!V86="","",'躯体天井高(住戸別)'!V86)</f>
        <v>□</v>
      </c>
      <c r="Y86" s="1265" t="str">
        <f>IF('躯体天井高(住戸別)'!W86="","",'躯体天井高(住戸別)'!W86)</f>
        <v>□</v>
      </c>
      <c r="Z86" s="1267" t="s">
        <v>27</v>
      </c>
      <c r="AB86" s="1133" t="str">
        <f>IF('躯体天井高(住戸別)'!Y86="","",'躯体天井高(住戸別)'!Y86)</f>
        <v/>
      </c>
      <c r="AC86" s="1134" t="str">
        <f>IF('躯体天井高(住戸別)'!Z86="","",'躯体天井高(住戸別)'!Z86)</f>
        <v/>
      </c>
      <c r="AD86" s="1135" t="str">
        <f>IF('躯体天井高(住戸別)'!AA86="","",'躯体天井高(住戸別)'!AA86)</f>
        <v/>
      </c>
      <c r="AE86" s="1136" t="str">
        <f>IF('躯体天井高(住戸別)'!AB86="","",'躯体天井高(住戸別)'!AB86)</f>
        <v/>
      </c>
      <c r="AF86" s="1137" t="str">
        <f>IF('躯体天井高(住戸別)'!AC86="","",'躯体天井高(住戸別)'!AC86)</f>
        <v/>
      </c>
      <c r="AG86" s="1138" t="str">
        <f>IF('躯体天井高(住戸別)'!AD86="","",'躯体天井高(住戸別)'!AD86)</f>
        <v/>
      </c>
      <c r="AH86" s="1136" t="str">
        <f>IF('躯体天井高(住戸別)'!AE86="","",'躯体天井高(住戸別)'!AE86)</f>
        <v/>
      </c>
      <c r="AI86" s="1137">
        <f>IF('躯体天井高(住戸別)'!AF86="","",'躯体天井高(住戸別)'!AF86)</f>
        <v>50</v>
      </c>
      <c r="AJ86" s="1139" t="str">
        <f>IF('躯体天井高(住戸別)'!AG86="","",'躯体天井高(住戸別)'!AG86)</f>
        <v/>
      </c>
      <c r="AK86" s="990"/>
      <c r="AL86" s="1140" t="str">
        <f>IF('躯体天井高(住戸別)'!AH86="","",'躯体天井高(住戸別)'!AH86)</f>
        <v/>
      </c>
      <c r="AM86" s="1141" t="str">
        <f>IF('躯体天井高(住戸別)'!AI86="","",'躯体天井高(住戸別)'!AI86)</f>
        <v/>
      </c>
      <c r="AN86" s="1142" t="str">
        <f>IF('躯体天井高(住戸別)'!AJ86="","",'躯体天井高(住戸別)'!AJ86)</f>
        <v/>
      </c>
      <c r="AO86" s="1143" t="str">
        <f>IF('躯体天井高(住戸別)'!AK86="","",'躯体天井高(住戸別)'!AK86)</f>
        <v/>
      </c>
      <c r="AP86" s="1141" t="str">
        <f>IF('躯体天井高(住戸別)'!AL86="","",'躯体天井高(住戸別)'!AL86)</f>
        <v/>
      </c>
      <c r="AQ86" s="1142">
        <f>IF('躯体天井高(住戸別)'!AM86="","",'躯体天井高(住戸別)'!AM86)</f>
        <v>50</v>
      </c>
      <c r="AR86" s="1144" t="str">
        <f>IF('躯体天井高(住戸別)'!AN86="","",'躯体天井高(住戸別)'!AN86)</f>
        <v/>
      </c>
      <c r="AS86" s="990"/>
      <c r="AT86" s="1145" t="str">
        <f>IF('躯体天井高(住戸別)'!AO86="","",'躯体天井高(住戸別)'!AO86)</f>
        <v/>
      </c>
    </row>
    <row r="87" spans="1:46" ht="24.75" customHeight="1">
      <c r="A87" s="391" t="s">
        <v>253</v>
      </c>
      <c r="B87" s="1249">
        <f>IF('躯体天井高(住戸別)'!B87="","",'躯体天井高(住戸別)'!B87)</f>
        <v>82</v>
      </c>
      <c r="C87" s="1249" t="str">
        <f>IF('躯体天井高(住戸別)'!C87="","",'躯体天井高(住戸別)'!C87)</f>
        <v/>
      </c>
      <c r="D87" s="1250" t="str">
        <f>IF('躯体天井高(住戸別)'!D87="","",'躯体天井高(住戸別)'!D87)</f>
        <v/>
      </c>
      <c r="E87" s="1251" t="str">
        <f>IF('躯体天井高(住戸別)'!E87="","",'躯体天井高(住戸別)'!E87)</f>
        <v/>
      </c>
      <c r="F87" s="1252" t="str">
        <f>IF('躯体天井高(住戸別)'!F87="","",'躯体天井高(住戸別)'!F87)</f>
        <v/>
      </c>
      <c r="G87" s="1253" t="str">
        <f>IF('躯体天井高(住戸別)'!G87="","",'躯体天井高(住戸別)'!G87)</f>
        <v/>
      </c>
      <c r="H87" s="1254" t="str">
        <f>IF('躯体天井高(住戸別)'!H87="","",'躯体天井高(住戸別)'!H87)</f>
        <v/>
      </c>
      <c r="I87" s="1255" t="str">
        <f>IF('躯体天井高(住戸別)'!I87="","",'躯体天井高(住戸別)'!I87)</f>
        <v/>
      </c>
      <c r="J87" s="1256" t="str">
        <f>IF('躯体天井高(住戸別)'!J87="","",'躯体天井高(住戸別)'!J87)</f>
        <v/>
      </c>
      <c r="K87" s="1254" t="str">
        <f>IF('躯体天井高(住戸別)'!K87="","",'躯体天井高(住戸別)'!K87)</f>
        <v/>
      </c>
      <c r="L87" s="1255">
        <f>IF('躯体天井高(住戸別)'!L87="","",'躯体天井高(住戸別)'!L87)</f>
        <v>50</v>
      </c>
      <c r="M87" s="1257" t="str">
        <f>IF('躯体天井高(住戸別)'!M87="","",'躯体天井高(住戸別)'!M87)</f>
        <v/>
      </c>
      <c r="N87" s="1258"/>
      <c r="O87" s="1259" t="str">
        <f>IF('躯体天井高(住戸別)'!N87="","",'躯体天井高(住戸別)'!N87)</f>
        <v/>
      </c>
      <c r="P87" s="1260" t="str">
        <f>IF('躯体天井高(住戸別)'!O87="","",'躯体天井高(住戸別)'!O87)</f>
        <v/>
      </c>
      <c r="Q87" s="1261" t="str">
        <f>IF('躯体天井高(住戸別)'!P87="","",'躯体天井高(住戸別)'!P87)</f>
        <v/>
      </c>
      <c r="R87" s="1262" t="str">
        <f>IF('躯体天井高(住戸別)'!Q87="","",'躯体天井高(住戸別)'!Q87)</f>
        <v/>
      </c>
      <c r="S87" s="1260" t="str">
        <f>IF('躯体天井高(住戸別)'!R87="","",'躯体天井高(住戸別)'!R87)</f>
        <v/>
      </c>
      <c r="T87" s="1261">
        <f>IF('躯体天井高(住戸別)'!S87="","",'躯体天井高(住戸別)'!S87)</f>
        <v>50</v>
      </c>
      <c r="U87" s="1263" t="str">
        <f>IF('躯体天井高(住戸別)'!T87="","",'躯体天井高(住戸別)'!T87)</f>
        <v/>
      </c>
      <c r="V87" s="1258"/>
      <c r="W87" s="1264" t="str">
        <f>IF('躯体天井高(住戸別)'!U87="","",'躯体天井高(住戸別)'!U87)</f>
        <v/>
      </c>
      <c r="X87" s="1265" t="str">
        <f>IF('躯体天井高(住戸別)'!V87="","",'躯体天井高(住戸別)'!V87)</f>
        <v>□</v>
      </c>
      <c r="Y87" s="1265" t="str">
        <f>IF('躯体天井高(住戸別)'!W87="","",'躯体天井高(住戸別)'!W87)</f>
        <v>□</v>
      </c>
      <c r="Z87" s="1267" t="s">
        <v>27</v>
      </c>
      <c r="AB87" s="1133" t="str">
        <f>IF('躯体天井高(住戸別)'!Y87="","",'躯体天井高(住戸別)'!Y87)</f>
        <v/>
      </c>
      <c r="AC87" s="1134" t="str">
        <f>IF('躯体天井高(住戸別)'!Z87="","",'躯体天井高(住戸別)'!Z87)</f>
        <v/>
      </c>
      <c r="AD87" s="1135" t="str">
        <f>IF('躯体天井高(住戸別)'!AA87="","",'躯体天井高(住戸別)'!AA87)</f>
        <v/>
      </c>
      <c r="AE87" s="1136" t="str">
        <f>IF('躯体天井高(住戸別)'!AB87="","",'躯体天井高(住戸別)'!AB87)</f>
        <v/>
      </c>
      <c r="AF87" s="1137" t="str">
        <f>IF('躯体天井高(住戸別)'!AC87="","",'躯体天井高(住戸別)'!AC87)</f>
        <v/>
      </c>
      <c r="AG87" s="1138" t="str">
        <f>IF('躯体天井高(住戸別)'!AD87="","",'躯体天井高(住戸別)'!AD87)</f>
        <v/>
      </c>
      <c r="AH87" s="1136" t="str">
        <f>IF('躯体天井高(住戸別)'!AE87="","",'躯体天井高(住戸別)'!AE87)</f>
        <v/>
      </c>
      <c r="AI87" s="1137">
        <f>IF('躯体天井高(住戸別)'!AF87="","",'躯体天井高(住戸別)'!AF87)</f>
        <v>50</v>
      </c>
      <c r="AJ87" s="1139" t="str">
        <f>IF('躯体天井高(住戸別)'!AG87="","",'躯体天井高(住戸別)'!AG87)</f>
        <v/>
      </c>
      <c r="AK87" s="990"/>
      <c r="AL87" s="1140" t="str">
        <f>IF('躯体天井高(住戸別)'!AH87="","",'躯体天井高(住戸別)'!AH87)</f>
        <v/>
      </c>
      <c r="AM87" s="1141" t="str">
        <f>IF('躯体天井高(住戸別)'!AI87="","",'躯体天井高(住戸別)'!AI87)</f>
        <v/>
      </c>
      <c r="AN87" s="1142" t="str">
        <f>IF('躯体天井高(住戸別)'!AJ87="","",'躯体天井高(住戸別)'!AJ87)</f>
        <v/>
      </c>
      <c r="AO87" s="1143" t="str">
        <f>IF('躯体天井高(住戸別)'!AK87="","",'躯体天井高(住戸別)'!AK87)</f>
        <v/>
      </c>
      <c r="AP87" s="1141" t="str">
        <f>IF('躯体天井高(住戸別)'!AL87="","",'躯体天井高(住戸別)'!AL87)</f>
        <v/>
      </c>
      <c r="AQ87" s="1142">
        <f>IF('躯体天井高(住戸別)'!AM87="","",'躯体天井高(住戸別)'!AM87)</f>
        <v>50</v>
      </c>
      <c r="AR87" s="1144" t="str">
        <f>IF('躯体天井高(住戸別)'!AN87="","",'躯体天井高(住戸別)'!AN87)</f>
        <v/>
      </c>
      <c r="AS87" s="990"/>
      <c r="AT87" s="1145" t="str">
        <f>IF('躯体天井高(住戸別)'!AO87="","",'躯体天井高(住戸別)'!AO87)</f>
        <v/>
      </c>
    </row>
    <row r="88" spans="1:46" ht="24.75" customHeight="1">
      <c r="A88" s="391" t="s">
        <v>253</v>
      </c>
      <c r="B88" s="1249">
        <f>IF('躯体天井高(住戸別)'!B88="","",'躯体天井高(住戸別)'!B88)</f>
        <v>83</v>
      </c>
      <c r="C88" s="1249" t="str">
        <f>IF('躯体天井高(住戸別)'!C88="","",'躯体天井高(住戸別)'!C88)</f>
        <v/>
      </c>
      <c r="D88" s="1250" t="str">
        <f>IF('躯体天井高(住戸別)'!D88="","",'躯体天井高(住戸別)'!D88)</f>
        <v/>
      </c>
      <c r="E88" s="1251" t="str">
        <f>IF('躯体天井高(住戸別)'!E88="","",'躯体天井高(住戸別)'!E88)</f>
        <v/>
      </c>
      <c r="F88" s="1252" t="str">
        <f>IF('躯体天井高(住戸別)'!F88="","",'躯体天井高(住戸別)'!F88)</f>
        <v/>
      </c>
      <c r="G88" s="1253" t="str">
        <f>IF('躯体天井高(住戸別)'!G88="","",'躯体天井高(住戸別)'!G88)</f>
        <v/>
      </c>
      <c r="H88" s="1254" t="str">
        <f>IF('躯体天井高(住戸別)'!H88="","",'躯体天井高(住戸別)'!H88)</f>
        <v/>
      </c>
      <c r="I88" s="1255" t="str">
        <f>IF('躯体天井高(住戸別)'!I88="","",'躯体天井高(住戸別)'!I88)</f>
        <v/>
      </c>
      <c r="J88" s="1256" t="str">
        <f>IF('躯体天井高(住戸別)'!J88="","",'躯体天井高(住戸別)'!J88)</f>
        <v/>
      </c>
      <c r="K88" s="1254" t="str">
        <f>IF('躯体天井高(住戸別)'!K88="","",'躯体天井高(住戸別)'!K88)</f>
        <v/>
      </c>
      <c r="L88" s="1255">
        <f>IF('躯体天井高(住戸別)'!L88="","",'躯体天井高(住戸別)'!L88)</f>
        <v>50</v>
      </c>
      <c r="M88" s="1257" t="str">
        <f>IF('躯体天井高(住戸別)'!M88="","",'躯体天井高(住戸別)'!M88)</f>
        <v/>
      </c>
      <c r="N88" s="1258"/>
      <c r="O88" s="1259" t="str">
        <f>IF('躯体天井高(住戸別)'!N88="","",'躯体天井高(住戸別)'!N88)</f>
        <v/>
      </c>
      <c r="P88" s="1260" t="str">
        <f>IF('躯体天井高(住戸別)'!O88="","",'躯体天井高(住戸別)'!O88)</f>
        <v/>
      </c>
      <c r="Q88" s="1261" t="str">
        <f>IF('躯体天井高(住戸別)'!P88="","",'躯体天井高(住戸別)'!P88)</f>
        <v/>
      </c>
      <c r="R88" s="1262" t="str">
        <f>IF('躯体天井高(住戸別)'!Q88="","",'躯体天井高(住戸別)'!Q88)</f>
        <v/>
      </c>
      <c r="S88" s="1260" t="str">
        <f>IF('躯体天井高(住戸別)'!R88="","",'躯体天井高(住戸別)'!R88)</f>
        <v/>
      </c>
      <c r="T88" s="1261">
        <f>IF('躯体天井高(住戸別)'!S88="","",'躯体天井高(住戸別)'!S88)</f>
        <v>50</v>
      </c>
      <c r="U88" s="1263" t="str">
        <f>IF('躯体天井高(住戸別)'!T88="","",'躯体天井高(住戸別)'!T88)</f>
        <v/>
      </c>
      <c r="V88" s="1258"/>
      <c r="W88" s="1264" t="str">
        <f>IF('躯体天井高(住戸別)'!U88="","",'躯体天井高(住戸別)'!U88)</f>
        <v/>
      </c>
      <c r="X88" s="1265" t="str">
        <f>IF('躯体天井高(住戸別)'!V88="","",'躯体天井高(住戸別)'!V88)</f>
        <v>□</v>
      </c>
      <c r="Y88" s="1265" t="str">
        <f>IF('躯体天井高(住戸別)'!W88="","",'躯体天井高(住戸別)'!W88)</f>
        <v>□</v>
      </c>
      <c r="Z88" s="1267" t="s">
        <v>27</v>
      </c>
      <c r="AB88" s="1133" t="str">
        <f>IF('躯体天井高(住戸別)'!Y88="","",'躯体天井高(住戸別)'!Y88)</f>
        <v/>
      </c>
      <c r="AC88" s="1134" t="str">
        <f>IF('躯体天井高(住戸別)'!Z88="","",'躯体天井高(住戸別)'!Z88)</f>
        <v/>
      </c>
      <c r="AD88" s="1135" t="str">
        <f>IF('躯体天井高(住戸別)'!AA88="","",'躯体天井高(住戸別)'!AA88)</f>
        <v/>
      </c>
      <c r="AE88" s="1136" t="str">
        <f>IF('躯体天井高(住戸別)'!AB88="","",'躯体天井高(住戸別)'!AB88)</f>
        <v/>
      </c>
      <c r="AF88" s="1137" t="str">
        <f>IF('躯体天井高(住戸別)'!AC88="","",'躯体天井高(住戸別)'!AC88)</f>
        <v/>
      </c>
      <c r="AG88" s="1138" t="str">
        <f>IF('躯体天井高(住戸別)'!AD88="","",'躯体天井高(住戸別)'!AD88)</f>
        <v/>
      </c>
      <c r="AH88" s="1136" t="str">
        <f>IF('躯体天井高(住戸別)'!AE88="","",'躯体天井高(住戸別)'!AE88)</f>
        <v/>
      </c>
      <c r="AI88" s="1137">
        <f>IF('躯体天井高(住戸別)'!AF88="","",'躯体天井高(住戸別)'!AF88)</f>
        <v>50</v>
      </c>
      <c r="AJ88" s="1139" t="str">
        <f>IF('躯体天井高(住戸別)'!AG88="","",'躯体天井高(住戸別)'!AG88)</f>
        <v/>
      </c>
      <c r="AK88" s="990"/>
      <c r="AL88" s="1140" t="str">
        <f>IF('躯体天井高(住戸別)'!AH88="","",'躯体天井高(住戸別)'!AH88)</f>
        <v/>
      </c>
      <c r="AM88" s="1141" t="str">
        <f>IF('躯体天井高(住戸別)'!AI88="","",'躯体天井高(住戸別)'!AI88)</f>
        <v/>
      </c>
      <c r="AN88" s="1142" t="str">
        <f>IF('躯体天井高(住戸別)'!AJ88="","",'躯体天井高(住戸別)'!AJ88)</f>
        <v/>
      </c>
      <c r="AO88" s="1143" t="str">
        <f>IF('躯体天井高(住戸別)'!AK88="","",'躯体天井高(住戸別)'!AK88)</f>
        <v/>
      </c>
      <c r="AP88" s="1141" t="str">
        <f>IF('躯体天井高(住戸別)'!AL88="","",'躯体天井高(住戸別)'!AL88)</f>
        <v/>
      </c>
      <c r="AQ88" s="1142">
        <f>IF('躯体天井高(住戸別)'!AM88="","",'躯体天井高(住戸別)'!AM88)</f>
        <v>50</v>
      </c>
      <c r="AR88" s="1144" t="str">
        <f>IF('躯体天井高(住戸別)'!AN88="","",'躯体天井高(住戸別)'!AN88)</f>
        <v/>
      </c>
      <c r="AS88" s="990"/>
      <c r="AT88" s="1145" t="str">
        <f>IF('躯体天井高(住戸別)'!AO88="","",'躯体天井高(住戸別)'!AO88)</f>
        <v/>
      </c>
    </row>
    <row r="89" spans="1:46" ht="24.75" customHeight="1">
      <c r="A89" s="391" t="s">
        <v>253</v>
      </c>
      <c r="B89" s="1249">
        <f>IF('躯体天井高(住戸別)'!B89="","",'躯体天井高(住戸別)'!B89)</f>
        <v>84</v>
      </c>
      <c r="C89" s="1249" t="str">
        <f>IF('躯体天井高(住戸別)'!C89="","",'躯体天井高(住戸別)'!C89)</f>
        <v/>
      </c>
      <c r="D89" s="1250" t="str">
        <f>IF('躯体天井高(住戸別)'!D89="","",'躯体天井高(住戸別)'!D89)</f>
        <v/>
      </c>
      <c r="E89" s="1251" t="str">
        <f>IF('躯体天井高(住戸別)'!E89="","",'躯体天井高(住戸別)'!E89)</f>
        <v/>
      </c>
      <c r="F89" s="1252" t="str">
        <f>IF('躯体天井高(住戸別)'!F89="","",'躯体天井高(住戸別)'!F89)</f>
        <v/>
      </c>
      <c r="G89" s="1253" t="str">
        <f>IF('躯体天井高(住戸別)'!G89="","",'躯体天井高(住戸別)'!G89)</f>
        <v/>
      </c>
      <c r="H89" s="1254" t="str">
        <f>IF('躯体天井高(住戸別)'!H89="","",'躯体天井高(住戸別)'!H89)</f>
        <v/>
      </c>
      <c r="I89" s="1255" t="str">
        <f>IF('躯体天井高(住戸別)'!I89="","",'躯体天井高(住戸別)'!I89)</f>
        <v/>
      </c>
      <c r="J89" s="1256" t="str">
        <f>IF('躯体天井高(住戸別)'!J89="","",'躯体天井高(住戸別)'!J89)</f>
        <v/>
      </c>
      <c r="K89" s="1254" t="str">
        <f>IF('躯体天井高(住戸別)'!K89="","",'躯体天井高(住戸別)'!K89)</f>
        <v/>
      </c>
      <c r="L89" s="1255">
        <f>IF('躯体天井高(住戸別)'!L89="","",'躯体天井高(住戸別)'!L89)</f>
        <v>50</v>
      </c>
      <c r="M89" s="1257" t="str">
        <f>IF('躯体天井高(住戸別)'!M89="","",'躯体天井高(住戸別)'!M89)</f>
        <v/>
      </c>
      <c r="N89" s="1258"/>
      <c r="O89" s="1259" t="str">
        <f>IF('躯体天井高(住戸別)'!N89="","",'躯体天井高(住戸別)'!N89)</f>
        <v/>
      </c>
      <c r="P89" s="1260" t="str">
        <f>IF('躯体天井高(住戸別)'!O89="","",'躯体天井高(住戸別)'!O89)</f>
        <v/>
      </c>
      <c r="Q89" s="1261" t="str">
        <f>IF('躯体天井高(住戸別)'!P89="","",'躯体天井高(住戸別)'!P89)</f>
        <v/>
      </c>
      <c r="R89" s="1262" t="str">
        <f>IF('躯体天井高(住戸別)'!Q89="","",'躯体天井高(住戸別)'!Q89)</f>
        <v/>
      </c>
      <c r="S89" s="1260" t="str">
        <f>IF('躯体天井高(住戸別)'!R89="","",'躯体天井高(住戸別)'!R89)</f>
        <v/>
      </c>
      <c r="T89" s="1261">
        <f>IF('躯体天井高(住戸別)'!S89="","",'躯体天井高(住戸別)'!S89)</f>
        <v>50</v>
      </c>
      <c r="U89" s="1263" t="str">
        <f>IF('躯体天井高(住戸別)'!T89="","",'躯体天井高(住戸別)'!T89)</f>
        <v/>
      </c>
      <c r="V89" s="1258"/>
      <c r="W89" s="1264" t="str">
        <f>IF('躯体天井高(住戸別)'!U89="","",'躯体天井高(住戸別)'!U89)</f>
        <v/>
      </c>
      <c r="X89" s="1265" t="str">
        <f>IF('躯体天井高(住戸別)'!V89="","",'躯体天井高(住戸別)'!V89)</f>
        <v>□</v>
      </c>
      <c r="Y89" s="1265" t="str">
        <f>IF('躯体天井高(住戸別)'!W89="","",'躯体天井高(住戸別)'!W89)</f>
        <v>□</v>
      </c>
      <c r="Z89" s="1267" t="s">
        <v>27</v>
      </c>
      <c r="AB89" s="1133" t="str">
        <f>IF('躯体天井高(住戸別)'!Y89="","",'躯体天井高(住戸別)'!Y89)</f>
        <v/>
      </c>
      <c r="AC89" s="1134" t="str">
        <f>IF('躯体天井高(住戸別)'!Z89="","",'躯体天井高(住戸別)'!Z89)</f>
        <v/>
      </c>
      <c r="AD89" s="1135" t="str">
        <f>IF('躯体天井高(住戸別)'!AA89="","",'躯体天井高(住戸別)'!AA89)</f>
        <v/>
      </c>
      <c r="AE89" s="1136" t="str">
        <f>IF('躯体天井高(住戸別)'!AB89="","",'躯体天井高(住戸別)'!AB89)</f>
        <v/>
      </c>
      <c r="AF89" s="1137" t="str">
        <f>IF('躯体天井高(住戸別)'!AC89="","",'躯体天井高(住戸別)'!AC89)</f>
        <v/>
      </c>
      <c r="AG89" s="1138" t="str">
        <f>IF('躯体天井高(住戸別)'!AD89="","",'躯体天井高(住戸別)'!AD89)</f>
        <v/>
      </c>
      <c r="AH89" s="1136" t="str">
        <f>IF('躯体天井高(住戸別)'!AE89="","",'躯体天井高(住戸別)'!AE89)</f>
        <v/>
      </c>
      <c r="AI89" s="1137">
        <f>IF('躯体天井高(住戸別)'!AF89="","",'躯体天井高(住戸別)'!AF89)</f>
        <v>50</v>
      </c>
      <c r="AJ89" s="1139" t="str">
        <f>IF('躯体天井高(住戸別)'!AG89="","",'躯体天井高(住戸別)'!AG89)</f>
        <v/>
      </c>
      <c r="AK89" s="990"/>
      <c r="AL89" s="1140" t="str">
        <f>IF('躯体天井高(住戸別)'!AH89="","",'躯体天井高(住戸別)'!AH89)</f>
        <v/>
      </c>
      <c r="AM89" s="1141" t="str">
        <f>IF('躯体天井高(住戸別)'!AI89="","",'躯体天井高(住戸別)'!AI89)</f>
        <v/>
      </c>
      <c r="AN89" s="1142" t="str">
        <f>IF('躯体天井高(住戸別)'!AJ89="","",'躯体天井高(住戸別)'!AJ89)</f>
        <v/>
      </c>
      <c r="AO89" s="1143" t="str">
        <f>IF('躯体天井高(住戸別)'!AK89="","",'躯体天井高(住戸別)'!AK89)</f>
        <v/>
      </c>
      <c r="AP89" s="1141" t="str">
        <f>IF('躯体天井高(住戸別)'!AL89="","",'躯体天井高(住戸別)'!AL89)</f>
        <v/>
      </c>
      <c r="AQ89" s="1142">
        <f>IF('躯体天井高(住戸別)'!AM89="","",'躯体天井高(住戸別)'!AM89)</f>
        <v>50</v>
      </c>
      <c r="AR89" s="1144" t="str">
        <f>IF('躯体天井高(住戸別)'!AN89="","",'躯体天井高(住戸別)'!AN89)</f>
        <v/>
      </c>
      <c r="AS89" s="990"/>
      <c r="AT89" s="1145" t="str">
        <f>IF('躯体天井高(住戸別)'!AO89="","",'躯体天井高(住戸別)'!AO89)</f>
        <v/>
      </c>
    </row>
    <row r="90" spans="1:46" ht="24.75" customHeight="1">
      <c r="A90" s="391" t="s">
        <v>253</v>
      </c>
      <c r="B90" s="1249">
        <f>IF('躯体天井高(住戸別)'!B90="","",'躯体天井高(住戸別)'!B90)</f>
        <v>85</v>
      </c>
      <c r="C90" s="1249" t="str">
        <f>IF('躯体天井高(住戸別)'!C90="","",'躯体天井高(住戸別)'!C90)</f>
        <v/>
      </c>
      <c r="D90" s="1250" t="str">
        <f>IF('躯体天井高(住戸別)'!D90="","",'躯体天井高(住戸別)'!D90)</f>
        <v/>
      </c>
      <c r="E90" s="1251" t="str">
        <f>IF('躯体天井高(住戸別)'!E90="","",'躯体天井高(住戸別)'!E90)</f>
        <v/>
      </c>
      <c r="F90" s="1252" t="str">
        <f>IF('躯体天井高(住戸別)'!F90="","",'躯体天井高(住戸別)'!F90)</f>
        <v/>
      </c>
      <c r="G90" s="1253" t="str">
        <f>IF('躯体天井高(住戸別)'!G90="","",'躯体天井高(住戸別)'!G90)</f>
        <v/>
      </c>
      <c r="H90" s="1254" t="str">
        <f>IF('躯体天井高(住戸別)'!H90="","",'躯体天井高(住戸別)'!H90)</f>
        <v/>
      </c>
      <c r="I90" s="1255" t="str">
        <f>IF('躯体天井高(住戸別)'!I90="","",'躯体天井高(住戸別)'!I90)</f>
        <v/>
      </c>
      <c r="J90" s="1256" t="str">
        <f>IF('躯体天井高(住戸別)'!J90="","",'躯体天井高(住戸別)'!J90)</f>
        <v/>
      </c>
      <c r="K90" s="1254" t="str">
        <f>IF('躯体天井高(住戸別)'!K90="","",'躯体天井高(住戸別)'!K90)</f>
        <v/>
      </c>
      <c r="L90" s="1255">
        <f>IF('躯体天井高(住戸別)'!L90="","",'躯体天井高(住戸別)'!L90)</f>
        <v>50</v>
      </c>
      <c r="M90" s="1257" t="str">
        <f>IF('躯体天井高(住戸別)'!M90="","",'躯体天井高(住戸別)'!M90)</f>
        <v/>
      </c>
      <c r="N90" s="1258"/>
      <c r="O90" s="1259" t="str">
        <f>IF('躯体天井高(住戸別)'!N90="","",'躯体天井高(住戸別)'!N90)</f>
        <v/>
      </c>
      <c r="P90" s="1260" t="str">
        <f>IF('躯体天井高(住戸別)'!O90="","",'躯体天井高(住戸別)'!O90)</f>
        <v/>
      </c>
      <c r="Q90" s="1261" t="str">
        <f>IF('躯体天井高(住戸別)'!P90="","",'躯体天井高(住戸別)'!P90)</f>
        <v/>
      </c>
      <c r="R90" s="1262" t="str">
        <f>IF('躯体天井高(住戸別)'!Q90="","",'躯体天井高(住戸別)'!Q90)</f>
        <v/>
      </c>
      <c r="S90" s="1260" t="str">
        <f>IF('躯体天井高(住戸別)'!R90="","",'躯体天井高(住戸別)'!R90)</f>
        <v/>
      </c>
      <c r="T90" s="1261">
        <f>IF('躯体天井高(住戸別)'!S90="","",'躯体天井高(住戸別)'!S90)</f>
        <v>50</v>
      </c>
      <c r="U90" s="1263" t="str">
        <f>IF('躯体天井高(住戸別)'!T90="","",'躯体天井高(住戸別)'!T90)</f>
        <v/>
      </c>
      <c r="V90" s="1258"/>
      <c r="W90" s="1264" t="str">
        <f>IF('躯体天井高(住戸別)'!U90="","",'躯体天井高(住戸別)'!U90)</f>
        <v/>
      </c>
      <c r="X90" s="1265" t="str">
        <f>IF('躯体天井高(住戸別)'!V90="","",'躯体天井高(住戸別)'!V90)</f>
        <v>□</v>
      </c>
      <c r="Y90" s="1265" t="str">
        <f>IF('躯体天井高(住戸別)'!W90="","",'躯体天井高(住戸別)'!W90)</f>
        <v>□</v>
      </c>
      <c r="Z90" s="1267" t="s">
        <v>27</v>
      </c>
      <c r="AB90" s="1133" t="str">
        <f>IF('躯体天井高(住戸別)'!Y90="","",'躯体天井高(住戸別)'!Y90)</f>
        <v/>
      </c>
      <c r="AC90" s="1134" t="str">
        <f>IF('躯体天井高(住戸別)'!Z90="","",'躯体天井高(住戸別)'!Z90)</f>
        <v/>
      </c>
      <c r="AD90" s="1135" t="str">
        <f>IF('躯体天井高(住戸別)'!AA90="","",'躯体天井高(住戸別)'!AA90)</f>
        <v/>
      </c>
      <c r="AE90" s="1136" t="str">
        <f>IF('躯体天井高(住戸別)'!AB90="","",'躯体天井高(住戸別)'!AB90)</f>
        <v/>
      </c>
      <c r="AF90" s="1137" t="str">
        <f>IF('躯体天井高(住戸別)'!AC90="","",'躯体天井高(住戸別)'!AC90)</f>
        <v/>
      </c>
      <c r="AG90" s="1138" t="str">
        <f>IF('躯体天井高(住戸別)'!AD90="","",'躯体天井高(住戸別)'!AD90)</f>
        <v/>
      </c>
      <c r="AH90" s="1136" t="str">
        <f>IF('躯体天井高(住戸別)'!AE90="","",'躯体天井高(住戸別)'!AE90)</f>
        <v/>
      </c>
      <c r="AI90" s="1137">
        <f>IF('躯体天井高(住戸別)'!AF90="","",'躯体天井高(住戸別)'!AF90)</f>
        <v>50</v>
      </c>
      <c r="AJ90" s="1139" t="str">
        <f>IF('躯体天井高(住戸別)'!AG90="","",'躯体天井高(住戸別)'!AG90)</f>
        <v/>
      </c>
      <c r="AK90" s="990"/>
      <c r="AL90" s="1140" t="str">
        <f>IF('躯体天井高(住戸別)'!AH90="","",'躯体天井高(住戸別)'!AH90)</f>
        <v/>
      </c>
      <c r="AM90" s="1141" t="str">
        <f>IF('躯体天井高(住戸別)'!AI90="","",'躯体天井高(住戸別)'!AI90)</f>
        <v/>
      </c>
      <c r="AN90" s="1142" t="str">
        <f>IF('躯体天井高(住戸別)'!AJ90="","",'躯体天井高(住戸別)'!AJ90)</f>
        <v/>
      </c>
      <c r="AO90" s="1143" t="str">
        <f>IF('躯体天井高(住戸別)'!AK90="","",'躯体天井高(住戸別)'!AK90)</f>
        <v/>
      </c>
      <c r="AP90" s="1141" t="str">
        <f>IF('躯体天井高(住戸別)'!AL90="","",'躯体天井高(住戸別)'!AL90)</f>
        <v/>
      </c>
      <c r="AQ90" s="1142">
        <f>IF('躯体天井高(住戸別)'!AM90="","",'躯体天井高(住戸別)'!AM90)</f>
        <v>50</v>
      </c>
      <c r="AR90" s="1144" t="str">
        <f>IF('躯体天井高(住戸別)'!AN90="","",'躯体天井高(住戸別)'!AN90)</f>
        <v/>
      </c>
      <c r="AS90" s="990"/>
      <c r="AT90" s="1145" t="str">
        <f>IF('躯体天井高(住戸別)'!AO90="","",'躯体天井高(住戸別)'!AO90)</f>
        <v/>
      </c>
    </row>
    <row r="91" spans="1:46" ht="24.75" customHeight="1">
      <c r="A91" s="391" t="s">
        <v>253</v>
      </c>
      <c r="B91" s="1249">
        <f>IF('躯体天井高(住戸別)'!B91="","",'躯体天井高(住戸別)'!B91)</f>
        <v>86</v>
      </c>
      <c r="C91" s="1249" t="str">
        <f>IF('躯体天井高(住戸別)'!C91="","",'躯体天井高(住戸別)'!C91)</f>
        <v/>
      </c>
      <c r="D91" s="1250" t="str">
        <f>IF('躯体天井高(住戸別)'!D91="","",'躯体天井高(住戸別)'!D91)</f>
        <v/>
      </c>
      <c r="E91" s="1251" t="str">
        <f>IF('躯体天井高(住戸別)'!E91="","",'躯体天井高(住戸別)'!E91)</f>
        <v/>
      </c>
      <c r="F91" s="1252" t="str">
        <f>IF('躯体天井高(住戸別)'!F91="","",'躯体天井高(住戸別)'!F91)</f>
        <v/>
      </c>
      <c r="G91" s="1253" t="str">
        <f>IF('躯体天井高(住戸別)'!G91="","",'躯体天井高(住戸別)'!G91)</f>
        <v/>
      </c>
      <c r="H91" s="1254" t="str">
        <f>IF('躯体天井高(住戸別)'!H91="","",'躯体天井高(住戸別)'!H91)</f>
        <v/>
      </c>
      <c r="I91" s="1255" t="str">
        <f>IF('躯体天井高(住戸別)'!I91="","",'躯体天井高(住戸別)'!I91)</f>
        <v/>
      </c>
      <c r="J91" s="1256" t="str">
        <f>IF('躯体天井高(住戸別)'!J91="","",'躯体天井高(住戸別)'!J91)</f>
        <v/>
      </c>
      <c r="K91" s="1254" t="str">
        <f>IF('躯体天井高(住戸別)'!K91="","",'躯体天井高(住戸別)'!K91)</f>
        <v/>
      </c>
      <c r="L91" s="1255">
        <f>IF('躯体天井高(住戸別)'!L91="","",'躯体天井高(住戸別)'!L91)</f>
        <v>50</v>
      </c>
      <c r="M91" s="1257" t="str">
        <f>IF('躯体天井高(住戸別)'!M91="","",'躯体天井高(住戸別)'!M91)</f>
        <v/>
      </c>
      <c r="N91" s="1258"/>
      <c r="O91" s="1259" t="str">
        <f>IF('躯体天井高(住戸別)'!N91="","",'躯体天井高(住戸別)'!N91)</f>
        <v/>
      </c>
      <c r="P91" s="1260" t="str">
        <f>IF('躯体天井高(住戸別)'!O91="","",'躯体天井高(住戸別)'!O91)</f>
        <v/>
      </c>
      <c r="Q91" s="1261" t="str">
        <f>IF('躯体天井高(住戸別)'!P91="","",'躯体天井高(住戸別)'!P91)</f>
        <v/>
      </c>
      <c r="R91" s="1262" t="str">
        <f>IF('躯体天井高(住戸別)'!Q91="","",'躯体天井高(住戸別)'!Q91)</f>
        <v/>
      </c>
      <c r="S91" s="1260" t="str">
        <f>IF('躯体天井高(住戸別)'!R91="","",'躯体天井高(住戸別)'!R91)</f>
        <v/>
      </c>
      <c r="T91" s="1261">
        <f>IF('躯体天井高(住戸別)'!S91="","",'躯体天井高(住戸別)'!S91)</f>
        <v>50</v>
      </c>
      <c r="U91" s="1263" t="str">
        <f>IF('躯体天井高(住戸別)'!T91="","",'躯体天井高(住戸別)'!T91)</f>
        <v/>
      </c>
      <c r="V91" s="1258"/>
      <c r="W91" s="1264" t="str">
        <f>IF('躯体天井高(住戸別)'!U91="","",'躯体天井高(住戸別)'!U91)</f>
        <v/>
      </c>
      <c r="X91" s="1265" t="str">
        <f>IF('躯体天井高(住戸別)'!V91="","",'躯体天井高(住戸別)'!V91)</f>
        <v>□</v>
      </c>
      <c r="Y91" s="1265" t="str">
        <f>IF('躯体天井高(住戸別)'!W91="","",'躯体天井高(住戸別)'!W91)</f>
        <v>□</v>
      </c>
      <c r="Z91" s="1267" t="s">
        <v>27</v>
      </c>
      <c r="AB91" s="1133" t="str">
        <f>IF('躯体天井高(住戸別)'!Y91="","",'躯体天井高(住戸別)'!Y91)</f>
        <v/>
      </c>
      <c r="AC91" s="1134" t="str">
        <f>IF('躯体天井高(住戸別)'!Z91="","",'躯体天井高(住戸別)'!Z91)</f>
        <v/>
      </c>
      <c r="AD91" s="1135" t="str">
        <f>IF('躯体天井高(住戸別)'!AA91="","",'躯体天井高(住戸別)'!AA91)</f>
        <v/>
      </c>
      <c r="AE91" s="1136" t="str">
        <f>IF('躯体天井高(住戸別)'!AB91="","",'躯体天井高(住戸別)'!AB91)</f>
        <v/>
      </c>
      <c r="AF91" s="1137" t="str">
        <f>IF('躯体天井高(住戸別)'!AC91="","",'躯体天井高(住戸別)'!AC91)</f>
        <v/>
      </c>
      <c r="AG91" s="1138" t="str">
        <f>IF('躯体天井高(住戸別)'!AD91="","",'躯体天井高(住戸別)'!AD91)</f>
        <v/>
      </c>
      <c r="AH91" s="1136" t="str">
        <f>IF('躯体天井高(住戸別)'!AE91="","",'躯体天井高(住戸別)'!AE91)</f>
        <v/>
      </c>
      <c r="AI91" s="1137">
        <f>IF('躯体天井高(住戸別)'!AF91="","",'躯体天井高(住戸別)'!AF91)</f>
        <v>50</v>
      </c>
      <c r="AJ91" s="1139" t="str">
        <f>IF('躯体天井高(住戸別)'!AG91="","",'躯体天井高(住戸別)'!AG91)</f>
        <v/>
      </c>
      <c r="AK91" s="990"/>
      <c r="AL91" s="1140" t="str">
        <f>IF('躯体天井高(住戸別)'!AH91="","",'躯体天井高(住戸別)'!AH91)</f>
        <v/>
      </c>
      <c r="AM91" s="1141" t="str">
        <f>IF('躯体天井高(住戸別)'!AI91="","",'躯体天井高(住戸別)'!AI91)</f>
        <v/>
      </c>
      <c r="AN91" s="1142" t="str">
        <f>IF('躯体天井高(住戸別)'!AJ91="","",'躯体天井高(住戸別)'!AJ91)</f>
        <v/>
      </c>
      <c r="AO91" s="1143" t="str">
        <f>IF('躯体天井高(住戸別)'!AK91="","",'躯体天井高(住戸別)'!AK91)</f>
        <v/>
      </c>
      <c r="AP91" s="1141" t="str">
        <f>IF('躯体天井高(住戸別)'!AL91="","",'躯体天井高(住戸別)'!AL91)</f>
        <v/>
      </c>
      <c r="AQ91" s="1142">
        <f>IF('躯体天井高(住戸別)'!AM91="","",'躯体天井高(住戸別)'!AM91)</f>
        <v>50</v>
      </c>
      <c r="AR91" s="1144" t="str">
        <f>IF('躯体天井高(住戸別)'!AN91="","",'躯体天井高(住戸別)'!AN91)</f>
        <v/>
      </c>
      <c r="AS91" s="990"/>
      <c r="AT91" s="1145" t="str">
        <f>IF('躯体天井高(住戸別)'!AO91="","",'躯体天井高(住戸別)'!AO91)</f>
        <v/>
      </c>
    </row>
    <row r="92" spans="1:46" ht="24.75" customHeight="1">
      <c r="A92" s="391" t="s">
        <v>253</v>
      </c>
      <c r="B92" s="1249">
        <f>IF('躯体天井高(住戸別)'!B92="","",'躯体天井高(住戸別)'!B92)</f>
        <v>87</v>
      </c>
      <c r="C92" s="1249" t="str">
        <f>IF('躯体天井高(住戸別)'!C92="","",'躯体天井高(住戸別)'!C92)</f>
        <v/>
      </c>
      <c r="D92" s="1250" t="str">
        <f>IF('躯体天井高(住戸別)'!D92="","",'躯体天井高(住戸別)'!D92)</f>
        <v/>
      </c>
      <c r="E92" s="1251" t="str">
        <f>IF('躯体天井高(住戸別)'!E92="","",'躯体天井高(住戸別)'!E92)</f>
        <v/>
      </c>
      <c r="F92" s="1252" t="str">
        <f>IF('躯体天井高(住戸別)'!F92="","",'躯体天井高(住戸別)'!F92)</f>
        <v/>
      </c>
      <c r="G92" s="1253" t="str">
        <f>IF('躯体天井高(住戸別)'!G92="","",'躯体天井高(住戸別)'!G92)</f>
        <v/>
      </c>
      <c r="H92" s="1254" t="str">
        <f>IF('躯体天井高(住戸別)'!H92="","",'躯体天井高(住戸別)'!H92)</f>
        <v/>
      </c>
      <c r="I92" s="1255" t="str">
        <f>IF('躯体天井高(住戸別)'!I92="","",'躯体天井高(住戸別)'!I92)</f>
        <v/>
      </c>
      <c r="J92" s="1256" t="str">
        <f>IF('躯体天井高(住戸別)'!J92="","",'躯体天井高(住戸別)'!J92)</f>
        <v/>
      </c>
      <c r="K92" s="1254" t="str">
        <f>IF('躯体天井高(住戸別)'!K92="","",'躯体天井高(住戸別)'!K92)</f>
        <v/>
      </c>
      <c r="L92" s="1255">
        <f>IF('躯体天井高(住戸別)'!L92="","",'躯体天井高(住戸別)'!L92)</f>
        <v>50</v>
      </c>
      <c r="M92" s="1257" t="str">
        <f>IF('躯体天井高(住戸別)'!M92="","",'躯体天井高(住戸別)'!M92)</f>
        <v/>
      </c>
      <c r="N92" s="1258"/>
      <c r="O92" s="1259" t="str">
        <f>IF('躯体天井高(住戸別)'!N92="","",'躯体天井高(住戸別)'!N92)</f>
        <v/>
      </c>
      <c r="P92" s="1260" t="str">
        <f>IF('躯体天井高(住戸別)'!O92="","",'躯体天井高(住戸別)'!O92)</f>
        <v/>
      </c>
      <c r="Q92" s="1261" t="str">
        <f>IF('躯体天井高(住戸別)'!P92="","",'躯体天井高(住戸別)'!P92)</f>
        <v/>
      </c>
      <c r="R92" s="1262" t="str">
        <f>IF('躯体天井高(住戸別)'!Q92="","",'躯体天井高(住戸別)'!Q92)</f>
        <v/>
      </c>
      <c r="S92" s="1260" t="str">
        <f>IF('躯体天井高(住戸別)'!R92="","",'躯体天井高(住戸別)'!R92)</f>
        <v/>
      </c>
      <c r="T92" s="1261">
        <f>IF('躯体天井高(住戸別)'!S92="","",'躯体天井高(住戸別)'!S92)</f>
        <v>50</v>
      </c>
      <c r="U92" s="1263" t="str">
        <f>IF('躯体天井高(住戸別)'!T92="","",'躯体天井高(住戸別)'!T92)</f>
        <v/>
      </c>
      <c r="V92" s="1258"/>
      <c r="W92" s="1264" t="str">
        <f>IF('躯体天井高(住戸別)'!U92="","",'躯体天井高(住戸別)'!U92)</f>
        <v/>
      </c>
      <c r="X92" s="1265" t="str">
        <f>IF('躯体天井高(住戸別)'!V92="","",'躯体天井高(住戸別)'!V92)</f>
        <v>□</v>
      </c>
      <c r="Y92" s="1265" t="str">
        <f>IF('躯体天井高(住戸別)'!W92="","",'躯体天井高(住戸別)'!W92)</f>
        <v>□</v>
      </c>
      <c r="Z92" s="1267" t="s">
        <v>27</v>
      </c>
      <c r="AB92" s="1133" t="str">
        <f>IF('躯体天井高(住戸別)'!Y92="","",'躯体天井高(住戸別)'!Y92)</f>
        <v/>
      </c>
      <c r="AC92" s="1134" t="str">
        <f>IF('躯体天井高(住戸別)'!Z92="","",'躯体天井高(住戸別)'!Z92)</f>
        <v/>
      </c>
      <c r="AD92" s="1135" t="str">
        <f>IF('躯体天井高(住戸別)'!AA92="","",'躯体天井高(住戸別)'!AA92)</f>
        <v/>
      </c>
      <c r="AE92" s="1136" t="str">
        <f>IF('躯体天井高(住戸別)'!AB92="","",'躯体天井高(住戸別)'!AB92)</f>
        <v/>
      </c>
      <c r="AF92" s="1137" t="str">
        <f>IF('躯体天井高(住戸別)'!AC92="","",'躯体天井高(住戸別)'!AC92)</f>
        <v/>
      </c>
      <c r="AG92" s="1138" t="str">
        <f>IF('躯体天井高(住戸別)'!AD92="","",'躯体天井高(住戸別)'!AD92)</f>
        <v/>
      </c>
      <c r="AH92" s="1136" t="str">
        <f>IF('躯体天井高(住戸別)'!AE92="","",'躯体天井高(住戸別)'!AE92)</f>
        <v/>
      </c>
      <c r="AI92" s="1137">
        <f>IF('躯体天井高(住戸別)'!AF92="","",'躯体天井高(住戸別)'!AF92)</f>
        <v>50</v>
      </c>
      <c r="AJ92" s="1139" t="str">
        <f>IF('躯体天井高(住戸別)'!AG92="","",'躯体天井高(住戸別)'!AG92)</f>
        <v/>
      </c>
      <c r="AK92" s="990"/>
      <c r="AL92" s="1140" t="str">
        <f>IF('躯体天井高(住戸別)'!AH92="","",'躯体天井高(住戸別)'!AH92)</f>
        <v/>
      </c>
      <c r="AM92" s="1141" t="str">
        <f>IF('躯体天井高(住戸別)'!AI92="","",'躯体天井高(住戸別)'!AI92)</f>
        <v/>
      </c>
      <c r="AN92" s="1142" t="str">
        <f>IF('躯体天井高(住戸別)'!AJ92="","",'躯体天井高(住戸別)'!AJ92)</f>
        <v/>
      </c>
      <c r="AO92" s="1143" t="str">
        <f>IF('躯体天井高(住戸別)'!AK92="","",'躯体天井高(住戸別)'!AK92)</f>
        <v/>
      </c>
      <c r="AP92" s="1141" t="str">
        <f>IF('躯体天井高(住戸別)'!AL92="","",'躯体天井高(住戸別)'!AL92)</f>
        <v/>
      </c>
      <c r="AQ92" s="1142">
        <f>IF('躯体天井高(住戸別)'!AM92="","",'躯体天井高(住戸別)'!AM92)</f>
        <v>50</v>
      </c>
      <c r="AR92" s="1144" t="str">
        <f>IF('躯体天井高(住戸別)'!AN92="","",'躯体天井高(住戸別)'!AN92)</f>
        <v/>
      </c>
      <c r="AS92" s="990"/>
      <c r="AT92" s="1145" t="str">
        <f>IF('躯体天井高(住戸別)'!AO92="","",'躯体天井高(住戸別)'!AO92)</f>
        <v/>
      </c>
    </row>
    <row r="93" spans="1:46" ht="24.75" customHeight="1">
      <c r="A93" s="391" t="s">
        <v>253</v>
      </c>
      <c r="B93" s="1249">
        <f>IF('躯体天井高(住戸別)'!B93="","",'躯体天井高(住戸別)'!B93)</f>
        <v>88</v>
      </c>
      <c r="C93" s="1249" t="str">
        <f>IF('躯体天井高(住戸別)'!C93="","",'躯体天井高(住戸別)'!C93)</f>
        <v/>
      </c>
      <c r="D93" s="1250" t="str">
        <f>IF('躯体天井高(住戸別)'!D93="","",'躯体天井高(住戸別)'!D93)</f>
        <v/>
      </c>
      <c r="E93" s="1251" t="str">
        <f>IF('躯体天井高(住戸別)'!E93="","",'躯体天井高(住戸別)'!E93)</f>
        <v/>
      </c>
      <c r="F93" s="1252" t="str">
        <f>IF('躯体天井高(住戸別)'!F93="","",'躯体天井高(住戸別)'!F93)</f>
        <v/>
      </c>
      <c r="G93" s="1253" t="str">
        <f>IF('躯体天井高(住戸別)'!G93="","",'躯体天井高(住戸別)'!G93)</f>
        <v/>
      </c>
      <c r="H93" s="1254" t="str">
        <f>IF('躯体天井高(住戸別)'!H93="","",'躯体天井高(住戸別)'!H93)</f>
        <v/>
      </c>
      <c r="I93" s="1255" t="str">
        <f>IF('躯体天井高(住戸別)'!I93="","",'躯体天井高(住戸別)'!I93)</f>
        <v/>
      </c>
      <c r="J93" s="1256" t="str">
        <f>IF('躯体天井高(住戸別)'!J93="","",'躯体天井高(住戸別)'!J93)</f>
        <v/>
      </c>
      <c r="K93" s="1254" t="str">
        <f>IF('躯体天井高(住戸別)'!K93="","",'躯体天井高(住戸別)'!K93)</f>
        <v/>
      </c>
      <c r="L93" s="1255">
        <f>IF('躯体天井高(住戸別)'!L93="","",'躯体天井高(住戸別)'!L93)</f>
        <v>50</v>
      </c>
      <c r="M93" s="1257" t="str">
        <f>IF('躯体天井高(住戸別)'!M93="","",'躯体天井高(住戸別)'!M93)</f>
        <v/>
      </c>
      <c r="N93" s="1258"/>
      <c r="O93" s="1259" t="str">
        <f>IF('躯体天井高(住戸別)'!N93="","",'躯体天井高(住戸別)'!N93)</f>
        <v/>
      </c>
      <c r="P93" s="1260" t="str">
        <f>IF('躯体天井高(住戸別)'!O93="","",'躯体天井高(住戸別)'!O93)</f>
        <v/>
      </c>
      <c r="Q93" s="1261" t="str">
        <f>IF('躯体天井高(住戸別)'!P93="","",'躯体天井高(住戸別)'!P93)</f>
        <v/>
      </c>
      <c r="R93" s="1262" t="str">
        <f>IF('躯体天井高(住戸別)'!Q93="","",'躯体天井高(住戸別)'!Q93)</f>
        <v/>
      </c>
      <c r="S93" s="1260" t="str">
        <f>IF('躯体天井高(住戸別)'!R93="","",'躯体天井高(住戸別)'!R93)</f>
        <v/>
      </c>
      <c r="T93" s="1261">
        <f>IF('躯体天井高(住戸別)'!S93="","",'躯体天井高(住戸別)'!S93)</f>
        <v>50</v>
      </c>
      <c r="U93" s="1263" t="str">
        <f>IF('躯体天井高(住戸別)'!T93="","",'躯体天井高(住戸別)'!T93)</f>
        <v/>
      </c>
      <c r="V93" s="1258"/>
      <c r="W93" s="1264" t="str">
        <f>IF('躯体天井高(住戸別)'!U93="","",'躯体天井高(住戸別)'!U93)</f>
        <v/>
      </c>
      <c r="X93" s="1265" t="str">
        <f>IF('躯体天井高(住戸別)'!V93="","",'躯体天井高(住戸別)'!V93)</f>
        <v>□</v>
      </c>
      <c r="Y93" s="1265" t="str">
        <f>IF('躯体天井高(住戸別)'!W93="","",'躯体天井高(住戸別)'!W93)</f>
        <v>□</v>
      </c>
      <c r="Z93" s="1267" t="s">
        <v>27</v>
      </c>
      <c r="AB93" s="1133" t="str">
        <f>IF('躯体天井高(住戸別)'!Y93="","",'躯体天井高(住戸別)'!Y93)</f>
        <v/>
      </c>
      <c r="AC93" s="1134" t="str">
        <f>IF('躯体天井高(住戸別)'!Z93="","",'躯体天井高(住戸別)'!Z93)</f>
        <v/>
      </c>
      <c r="AD93" s="1135" t="str">
        <f>IF('躯体天井高(住戸別)'!AA93="","",'躯体天井高(住戸別)'!AA93)</f>
        <v/>
      </c>
      <c r="AE93" s="1136" t="str">
        <f>IF('躯体天井高(住戸別)'!AB93="","",'躯体天井高(住戸別)'!AB93)</f>
        <v/>
      </c>
      <c r="AF93" s="1137" t="str">
        <f>IF('躯体天井高(住戸別)'!AC93="","",'躯体天井高(住戸別)'!AC93)</f>
        <v/>
      </c>
      <c r="AG93" s="1138" t="str">
        <f>IF('躯体天井高(住戸別)'!AD93="","",'躯体天井高(住戸別)'!AD93)</f>
        <v/>
      </c>
      <c r="AH93" s="1136" t="str">
        <f>IF('躯体天井高(住戸別)'!AE93="","",'躯体天井高(住戸別)'!AE93)</f>
        <v/>
      </c>
      <c r="AI93" s="1137">
        <f>IF('躯体天井高(住戸別)'!AF93="","",'躯体天井高(住戸別)'!AF93)</f>
        <v>50</v>
      </c>
      <c r="AJ93" s="1139" t="str">
        <f>IF('躯体天井高(住戸別)'!AG93="","",'躯体天井高(住戸別)'!AG93)</f>
        <v/>
      </c>
      <c r="AK93" s="990"/>
      <c r="AL93" s="1140" t="str">
        <f>IF('躯体天井高(住戸別)'!AH93="","",'躯体天井高(住戸別)'!AH93)</f>
        <v/>
      </c>
      <c r="AM93" s="1141" t="str">
        <f>IF('躯体天井高(住戸別)'!AI93="","",'躯体天井高(住戸別)'!AI93)</f>
        <v/>
      </c>
      <c r="AN93" s="1142" t="str">
        <f>IF('躯体天井高(住戸別)'!AJ93="","",'躯体天井高(住戸別)'!AJ93)</f>
        <v/>
      </c>
      <c r="AO93" s="1143" t="str">
        <f>IF('躯体天井高(住戸別)'!AK93="","",'躯体天井高(住戸別)'!AK93)</f>
        <v/>
      </c>
      <c r="AP93" s="1141" t="str">
        <f>IF('躯体天井高(住戸別)'!AL93="","",'躯体天井高(住戸別)'!AL93)</f>
        <v/>
      </c>
      <c r="AQ93" s="1142">
        <f>IF('躯体天井高(住戸別)'!AM93="","",'躯体天井高(住戸別)'!AM93)</f>
        <v>50</v>
      </c>
      <c r="AR93" s="1144" t="str">
        <f>IF('躯体天井高(住戸別)'!AN93="","",'躯体天井高(住戸別)'!AN93)</f>
        <v/>
      </c>
      <c r="AS93" s="990"/>
      <c r="AT93" s="1145" t="str">
        <f>IF('躯体天井高(住戸別)'!AO93="","",'躯体天井高(住戸別)'!AO93)</f>
        <v/>
      </c>
    </row>
    <row r="94" spans="1:46" ht="24.75" customHeight="1">
      <c r="A94" s="391" t="s">
        <v>253</v>
      </c>
      <c r="B94" s="1249">
        <f>IF('躯体天井高(住戸別)'!B94="","",'躯体天井高(住戸別)'!B94)</f>
        <v>89</v>
      </c>
      <c r="C94" s="1249" t="str">
        <f>IF('躯体天井高(住戸別)'!C94="","",'躯体天井高(住戸別)'!C94)</f>
        <v/>
      </c>
      <c r="D94" s="1250" t="str">
        <f>IF('躯体天井高(住戸別)'!D94="","",'躯体天井高(住戸別)'!D94)</f>
        <v/>
      </c>
      <c r="E94" s="1251" t="str">
        <f>IF('躯体天井高(住戸別)'!E94="","",'躯体天井高(住戸別)'!E94)</f>
        <v/>
      </c>
      <c r="F94" s="1252" t="str">
        <f>IF('躯体天井高(住戸別)'!F94="","",'躯体天井高(住戸別)'!F94)</f>
        <v/>
      </c>
      <c r="G94" s="1253" t="str">
        <f>IF('躯体天井高(住戸別)'!G94="","",'躯体天井高(住戸別)'!G94)</f>
        <v/>
      </c>
      <c r="H94" s="1254" t="str">
        <f>IF('躯体天井高(住戸別)'!H94="","",'躯体天井高(住戸別)'!H94)</f>
        <v/>
      </c>
      <c r="I94" s="1255" t="str">
        <f>IF('躯体天井高(住戸別)'!I94="","",'躯体天井高(住戸別)'!I94)</f>
        <v/>
      </c>
      <c r="J94" s="1256" t="str">
        <f>IF('躯体天井高(住戸別)'!J94="","",'躯体天井高(住戸別)'!J94)</f>
        <v/>
      </c>
      <c r="K94" s="1254" t="str">
        <f>IF('躯体天井高(住戸別)'!K94="","",'躯体天井高(住戸別)'!K94)</f>
        <v/>
      </c>
      <c r="L94" s="1255">
        <f>IF('躯体天井高(住戸別)'!L94="","",'躯体天井高(住戸別)'!L94)</f>
        <v>50</v>
      </c>
      <c r="M94" s="1257" t="str">
        <f>IF('躯体天井高(住戸別)'!M94="","",'躯体天井高(住戸別)'!M94)</f>
        <v/>
      </c>
      <c r="N94" s="1258"/>
      <c r="O94" s="1259" t="str">
        <f>IF('躯体天井高(住戸別)'!N94="","",'躯体天井高(住戸別)'!N94)</f>
        <v/>
      </c>
      <c r="P94" s="1260" t="str">
        <f>IF('躯体天井高(住戸別)'!O94="","",'躯体天井高(住戸別)'!O94)</f>
        <v/>
      </c>
      <c r="Q94" s="1261" t="str">
        <f>IF('躯体天井高(住戸別)'!P94="","",'躯体天井高(住戸別)'!P94)</f>
        <v/>
      </c>
      <c r="R94" s="1262" t="str">
        <f>IF('躯体天井高(住戸別)'!Q94="","",'躯体天井高(住戸別)'!Q94)</f>
        <v/>
      </c>
      <c r="S94" s="1260" t="str">
        <f>IF('躯体天井高(住戸別)'!R94="","",'躯体天井高(住戸別)'!R94)</f>
        <v/>
      </c>
      <c r="T94" s="1261">
        <f>IF('躯体天井高(住戸別)'!S94="","",'躯体天井高(住戸別)'!S94)</f>
        <v>50</v>
      </c>
      <c r="U94" s="1263" t="str">
        <f>IF('躯体天井高(住戸別)'!T94="","",'躯体天井高(住戸別)'!T94)</f>
        <v/>
      </c>
      <c r="V94" s="1258"/>
      <c r="W94" s="1264" t="str">
        <f>IF('躯体天井高(住戸別)'!U94="","",'躯体天井高(住戸別)'!U94)</f>
        <v/>
      </c>
      <c r="X94" s="1265" t="str">
        <f>IF('躯体天井高(住戸別)'!V94="","",'躯体天井高(住戸別)'!V94)</f>
        <v>□</v>
      </c>
      <c r="Y94" s="1265" t="str">
        <f>IF('躯体天井高(住戸別)'!W94="","",'躯体天井高(住戸別)'!W94)</f>
        <v>□</v>
      </c>
      <c r="Z94" s="1267" t="s">
        <v>27</v>
      </c>
      <c r="AB94" s="1133" t="str">
        <f>IF('躯体天井高(住戸別)'!Y94="","",'躯体天井高(住戸別)'!Y94)</f>
        <v/>
      </c>
      <c r="AC94" s="1134" t="str">
        <f>IF('躯体天井高(住戸別)'!Z94="","",'躯体天井高(住戸別)'!Z94)</f>
        <v/>
      </c>
      <c r="AD94" s="1135" t="str">
        <f>IF('躯体天井高(住戸別)'!AA94="","",'躯体天井高(住戸別)'!AA94)</f>
        <v/>
      </c>
      <c r="AE94" s="1136" t="str">
        <f>IF('躯体天井高(住戸別)'!AB94="","",'躯体天井高(住戸別)'!AB94)</f>
        <v/>
      </c>
      <c r="AF94" s="1137" t="str">
        <f>IF('躯体天井高(住戸別)'!AC94="","",'躯体天井高(住戸別)'!AC94)</f>
        <v/>
      </c>
      <c r="AG94" s="1138" t="str">
        <f>IF('躯体天井高(住戸別)'!AD94="","",'躯体天井高(住戸別)'!AD94)</f>
        <v/>
      </c>
      <c r="AH94" s="1136" t="str">
        <f>IF('躯体天井高(住戸別)'!AE94="","",'躯体天井高(住戸別)'!AE94)</f>
        <v/>
      </c>
      <c r="AI94" s="1137">
        <f>IF('躯体天井高(住戸別)'!AF94="","",'躯体天井高(住戸別)'!AF94)</f>
        <v>50</v>
      </c>
      <c r="AJ94" s="1139" t="str">
        <f>IF('躯体天井高(住戸別)'!AG94="","",'躯体天井高(住戸別)'!AG94)</f>
        <v/>
      </c>
      <c r="AK94" s="990"/>
      <c r="AL94" s="1140" t="str">
        <f>IF('躯体天井高(住戸別)'!AH94="","",'躯体天井高(住戸別)'!AH94)</f>
        <v/>
      </c>
      <c r="AM94" s="1141" t="str">
        <f>IF('躯体天井高(住戸別)'!AI94="","",'躯体天井高(住戸別)'!AI94)</f>
        <v/>
      </c>
      <c r="AN94" s="1142" t="str">
        <f>IF('躯体天井高(住戸別)'!AJ94="","",'躯体天井高(住戸別)'!AJ94)</f>
        <v/>
      </c>
      <c r="AO94" s="1143" t="str">
        <f>IF('躯体天井高(住戸別)'!AK94="","",'躯体天井高(住戸別)'!AK94)</f>
        <v/>
      </c>
      <c r="AP94" s="1141" t="str">
        <f>IF('躯体天井高(住戸別)'!AL94="","",'躯体天井高(住戸別)'!AL94)</f>
        <v/>
      </c>
      <c r="AQ94" s="1142">
        <f>IF('躯体天井高(住戸別)'!AM94="","",'躯体天井高(住戸別)'!AM94)</f>
        <v>50</v>
      </c>
      <c r="AR94" s="1144" t="str">
        <f>IF('躯体天井高(住戸別)'!AN94="","",'躯体天井高(住戸別)'!AN94)</f>
        <v/>
      </c>
      <c r="AS94" s="990"/>
      <c r="AT94" s="1145" t="str">
        <f>IF('躯体天井高(住戸別)'!AO94="","",'躯体天井高(住戸別)'!AO94)</f>
        <v/>
      </c>
    </row>
    <row r="95" spans="1:46" ht="24.75" customHeight="1">
      <c r="A95" s="391" t="s">
        <v>253</v>
      </c>
      <c r="B95" s="1249">
        <f>IF('躯体天井高(住戸別)'!B95="","",'躯体天井高(住戸別)'!B95)</f>
        <v>90</v>
      </c>
      <c r="C95" s="1249" t="str">
        <f>IF('躯体天井高(住戸別)'!C95="","",'躯体天井高(住戸別)'!C95)</f>
        <v/>
      </c>
      <c r="D95" s="1250" t="str">
        <f>IF('躯体天井高(住戸別)'!D95="","",'躯体天井高(住戸別)'!D95)</f>
        <v/>
      </c>
      <c r="E95" s="1251" t="str">
        <f>IF('躯体天井高(住戸別)'!E95="","",'躯体天井高(住戸別)'!E95)</f>
        <v/>
      </c>
      <c r="F95" s="1252" t="str">
        <f>IF('躯体天井高(住戸別)'!F95="","",'躯体天井高(住戸別)'!F95)</f>
        <v/>
      </c>
      <c r="G95" s="1253" t="str">
        <f>IF('躯体天井高(住戸別)'!G95="","",'躯体天井高(住戸別)'!G95)</f>
        <v/>
      </c>
      <c r="H95" s="1254" t="str">
        <f>IF('躯体天井高(住戸別)'!H95="","",'躯体天井高(住戸別)'!H95)</f>
        <v/>
      </c>
      <c r="I95" s="1255" t="str">
        <f>IF('躯体天井高(住戸別)'!I95="","",'躯体天井高(住戸別)'!I95)</f>
        <v/>
      </c>
      <c r="J95" s="1256" t="str">
        <f>IF('躯体天井高(住戸別)'!J95="","",'躯体天井高(住戸別)'!J95)</f>
        <v/>
      </c>
      <c r="K95" s="1254" t="str">
        <f>IF('躯体天井高(住戸別)'!K95="","",'躯体天井高(住戸別)'!K95)</f>
        <v/>
      </c>
      <c r="L95" s="1255">
        <f>IF('躯体天井高(住戸別)'!L95="","",'躯体天井高(住戸別)'!L95)</f>
        <v>50</v>
      </c>
      <c r="M95" s="1257" t="str">
        <f>IF('躯体天井高(住戸別)'!M95="","",'躯体天井高(住戸別)'!M95)</f>
        <v/>
      </c>
      <c r="N95" s="1268"/>
      <c r="O95" s="1259" t="str">
        <f>IF('躯体天井高(住戸別)'!N95="","",'躯体天井高(住戸別)'!N95)</f>
        <v/>
      </c>
      <c r="P95" s="1260" t="str">
        <f>IF('躯体天井高(住戸別)'!O95="","",'躯体天井高(住戸別)'!O95)</f>
        <v/>
      </c>
      <c r="Q95" s="1261" t="str">
        <f>IF('躯体天井高(住戸別)'!P95="","",'躯体天井高(住戸別)'!P95)</f>
        <v/>
      </c>
      <c r="R95" s="1262" t="str">
        <f>IF('躯体天井高(住戸別)'!Q95="","",'躯体天井高(住戸別)'!Q95)</f>
        <v/>
      </c>
      <c r="S95" s="1260" t="str">
        <f>IF('躯体天井高(住戸別)'!R95="","",'躯体天井高(住戸別)'!R95)</f>
        <v/>
      </c>
      <c r="T95" s="1261">
        <f>IF('躯体天井高(住戸別)'!S95="","",'躯体天井高(住戸別)'!S95)</f>
        <v>50</v>
      </c>
      <c r="U95" s="1263" t="str">
        <f>IF('躯体天井高(住戸別)'!T95="","",'躯体天井高(住戸別)'!T95)</f>
        <v/>
      </c>
      <c r="V95" s="1258"/>
      <c r="W95" s="1264" t="str">
        <f>IF('躯体天井高(住戸別)'!U95="","",'躯体天井高(住戸別)'!U95)</f>
        <v/>
      </c>
      <c r="X95" s="1265" t="str">
        <f>IF('躯体天井高(住戸別)'!V95="","",'躯体天井高(住戸別)'!V95)</f>
        <v>□</v>
      </c>
      <c r="Y95" s="1265" t="str">
        <f>IF('躯体天井高(住戸別)'!W95="","",'躯体天井高(住戸別)'!W95)</f>
        <v>□</v>
      </c>
      <c r="Z95" s="1267" t="s">
        <v>27</v>
      </c>
      <c r="AB95" s="1133" t="str">
        <f>IF('躯体天井高(住戸別)'!Y95="","",'躯体天井高(住戸別)'!Y95)</f>
        <v/>
      </c>
      <c r="AC95" s="1134" t="str">
        <f>IF('躯体天井高(住戸別)'!Z95="","",'躯体天井高(住戸別)'!Z95)</f>
        <v/>
      </c>
      <c r="AD95" s="1135" t="str">
        <f>IF('躯体天井高(住戸別)'!AA95="","",'躯体天井高(住戸別)'!AA95)</f>
        <v/>
      </c>
      <c r="AE95" s="1136" t="str">
        <f>IF('躯体天井高(住戸別)'!AB95="","",'躯体天井高(住戸別)'!AB95)</f>
        <v/>
      </c>
      <c r="AF95" s="1137" t="str">
        <f>IF('躯体天井高(住戸別)'!AC95="","",'躯体天井高(住戸別)'!AC95)</f>
        <v/>
      </c>
      <c r="AG95" s="1138" t="str">
        <f>IF('躯体天井高(住戸別)'!AD95="","",'躯体天井高(住戸別)'!AD95)</f>
        <v/>
      </c>
      <c r="AH95" s="1136" t="str">
        <f>IF('躯体天井高(住戸別)'!AE95="","",'躯体天井高(住戸別)'!AE95)</f>
        <v/>
      </c>
      <c r="AI95" s="1137">
        <f>IF('躯体天井高(住戸別)'!AF95="","",'躯体天井高(住戸別)'!AF95)</f>
        <v>50</v>
      </c>
      <c r="AJ95" s="1139" t="str">
        <f>IF('躯体天井高(住戸別)'!AG95="","",'躯体天井高(住戸別)'!AG95)</f>
        <v/>
      </c>
      <c r="AK95" s="991"/>
      <c r="AL95" s="1140" t="str">
        <f>IF('躯体天井高(住戸別)'!AH95="","",'躯体天井高(住戸別)'!AH95)</f>
        <v/>
      </c>
      <c r="AM95" s="1141" t="str">
        <f>IF('躯体天井高(住戸別)'!AI95="","",'躯体天井高(住戸別)'!AI95)</f>
        <v/>
      </c>
      <c r="AN95" s="1142" t="str">
        <f>IF('躯体天井高(住戸別)'!AJ95="","",'躯体天井高(住戸別)'!AJ95)</f>
        <v/>
      </c>
      <c r="AO95" s="1143" t="str">
        <f>IF('躯体天井高(住戸別)'!AK95="","",'躯体天井高(住戸別)'!AK95)</f>
        <v/>
      </c>
      <c r="AP95" s="1141" t="str">
        <f>IF('躯体天井高(住戸別)'!AL95="","",'躯体天井高(住戸別)'!AL95)</f>
        <v/>
      </c>
      <c r="AQ95" s="1142">
        <f>IF('躯体天井高(住戸別)'!AM95="","",'躯体天井高(住戸別)'!AM95)</f>
        <v>50</v>
      </c>
      <c r="AR95" s="1144" t="str">
        <f>IF('躯体天井高(住戸別)'!AN95="","",'躯体天井高(住戸別)'!AN95)</f>
        <v/>
      </c>
      <c r="AS95" s="990"/>
      <c r="AT95" s="1145" t="str">
        <f>IF('躯体天井高(住戸別)'!AO95="","",'躯体天井高(住戸別)'!AO95)</f>
        <v/>
      </c>
    </row>
    <row r="96" spans="1:46" ht="24.75" customHeight="1">
      <c r="A96" s="391" t="s">
        <v>253</v>
      </c>
      <c r="B96" s="1249">
        <f>IF('躯体天井高(住戸別)'!B96="","",'躯体天井高(住戸別)'!B96)</f>
        <v>91</v>
      </c>
      <c r="C96" s="1249" t="str">
        <f>IF('躯体天井高(住戸別)'!C96="","",'躯体天井高(住戸別)'!C96)</f>
        <v/>
      </c>
      <c r="D96" s="1250" t="str">
        <f>IF('躯体天井高(住戸別)'!D96="","",'躯体天井高(住戸別)'!D96)</f>
        <v/>
      </c>
      <c r="E96" s="1251" t="str">
        <f>IF('躯体天井高(住戸別)'!E96="","",'躯体天井高(住戸別)'!E96)</f>
        <v/>
      </c>
      <c r="F96" s="1252" t="str">
        <f>IF('躯体天井高(住戸別)'!F96="","",'躯体天井高(住戸別)'!F96)</f>
        <v/>
      </c>
      <c r="G96" s="1253" t="str">
        <f>IF('躯体天井高(住戸別)'!G96="","",'躯体天井高(住戸別)'!G96)</f>
        <v/>
      </c>
      <c r="H96" s="1254" t="str">
        <f>IF('躯体天井高(住戸別)'!H96="","",'躯体天井高(住戸別)'!H96)</f>
        <v/>
      </c>
      <c r="I96" s="1255" t="str">
        <f>IF('躯体天井高(住戸別)'!I96="","",'躯体天井高(住戸別)'!I96)</f>
        <v/>
      </c>
      <c r="J96" s="1256" t="str">
        <f>IF('躯体天井高(住戸別)'!J96="","",'躯体天井高(住戸別)'!J96)</f>
        <v/>
      </c>
      <c r="K96" s="1254" t="str">
        <f>IF('躯体天井高(住戸別)'!K96="","",'躯体天井高(住戸別)'!K96)</f>
        <v/>
      </c>
      <c r="L96" s="1255">
        <f>IF('躯体天井高(住戸別)'!L96="","",'躯体天井高(住戸別)'!L96)</f>
        <v>50</v>
      </c>
      <c r="M96" s="1257" t="str">
        <f>IF('躯体天井高(住戸別)'!M96="","",'躯体天井高(住戸別)'!M96)</f>
        <v/>
      </c>
      <c r="N96" s="1258"/>
      <c r="O96" s="1259" t="str">
        <f>IF('躯体天井高(住戸別)'!N96="","",'躯体天井高(住戸別)'!N96)</f>
        <v/>
      </c>
      <c r="P96" s="1260" t="str">
        <f>IF('躯体天井高(住戸別)'!O96="","",'躯体天井高(住戸別)'!O96)</f>
        <v/>
      </c>
      <c r="Q96" s="1261" t="str">
        <f>IF('躯体天井高(住戸別)'!P96="","",'躯体天井高(住戸別)'!P96)</f>
        <v/>
      </c>
      <c r="R96" s="1262" t="str">
        <f>IF('躯体天井高(住戸別)'!Q96="","",'躯体天井高(住戸別)'!Q96)</f>
        <v/>
      </c>
      <c r="S96" s="1260" t="str">
        <f>IF('躯体天井高(住戸別)'!R96="","",'躯体天井高(住戸別)'!R96)</f>
        <v/>
      </c>
      <c r="T96" s="1261">
        <f>IF('躯体天井高(住戸別)'!S96="","",'躯体天井高(住戸別)'!S96)</f>
        <v>50</v>
      </c>
      <c r="U96" s="1263" t="str">
        <f>IF('躯体天井高(住戸別)'!T96="","",'躯体天井高(住戸別)'!T96)</f>
        <v/>
      </c>
      <c r="V96" s="1258"/>
      <c r="W96" s="1264" t="str">
        <f>IF('躯体天井高(住戸別)'!U96="","",'躯体天井高(住戸別)'!U96)</f>
        <v/>
      </c>
      <c r="X96" s="1265" t="str">
        <f>IF('躯体天井高(住戸別)'!V96="","",'躯体天井高(住戸別)'!V96)</f>
        <v>□</v>
      </c>
      <c r="Y96" s="1265" t="str">
        <f>IF('躯体天井高(住戸別)'!W96="","",'躯体天井高(住戸別)'!W96)</f>
        <v>□</v>
      </c>
      <c r="Z96" s="1267" t="s">
        <v>27</v>
      </c>
      <c r="AB96" s="1133" t="str">
        <f>IF('躯体天井高(住戸別)'!Y96="","",'躯体天井高(住戸別)'!Y96)</f>
        <v/>
      </c>
      <c r="AC96" s="1134" t="str">
        <f>IF('躯体天井高(住戸別)'!Z96="","",'躯体天井高(住戸別)'!Z96)</f>
        <v/>
      </c>
      <c r="AD96" s="1135" t="str">
        <f>IF('躯体天井高(住戸別)'!AA96="","",'躯体天井高(住戸別)'!AA96)</f>
        <v/>
      </c>
      <c r="AE96" s="1136" t="str">
        <f>IF('躯体天井高(住戸別)'!AB96="","",'躯体天井高(住戸別)'!AB96)</f>
        <v/>
      </c>
      <c r="AF96" s="1137" t="str">
        <f>IF('躯体天井高(住戸別)'!AC96="","",'躯体天井高(住戸別)'!AC96)</f>
        <v/>
      </c>
      <c r="AG96" s="1138" t="str">
        <f>IF('躯体天井高(住戸別)'!AD96="","",'躯体天井高(住戸別)'!AD96)</f>
        <v/>
      </c>
      <c r="AH96" s="1136" t="str">
        <f>IF('躯体天井高(住戸別)'!AE96="","",'躯体天井高(住戸別)'!AE96)</f>
        <v/>
      </c>
      <c r="AI96" s="1137">
        <f>IF('躯体天井高(住戸別)'!AF96="","",'躯体天井高(住戸別)'!AF96)</f>
        <v>50</v>
      </c>
      <c r="AJ96" s="1139" t="str">
        <f>IF('躯体天井高(住戸別)'!AG96="","",'躯体天井高(住戸別)'!AG96)</f>
        <v/>
      </c>
      <c r="AK96" s="990"/>
      <c r="AL96" s="1140" t="str">
        <f>IF('躯体天井高(住戸別)'!AH96="","",'躯体天井高(住戸別)'!AH96)</f>
        <v/>
      </c>
      <c r="AM96" s="1141" t="str">
        <f>IF('躯体天井高(住戸別)'!AI96="","",'躯体天井高(住戸別)'!AI96)</f>
        <v/>
      </c>
      <c r="AN96" s="1142" t="str">
        <f>IF('躯体天井高(住戸別)'!AJ96="","",'躯体天井高(住戸別)'!AJ96)</f>
        <v/>
      </c>
      <c r="AO96" s="1143" t="str">
        <f>IF('躯体天井高(住戸別)'!AK96="","",'躯体天井高(住戸別)'!AK96)</f>
        <v/>
      </c>
      <c r="AP96" s="1141" t="str">
        <f>IF('躯体天井高(住戸別)'!AL96="","",'躯体天井高(住戸別)'!AL96)</f>
        <v/>
      </c>
      <c r="AQ96" s="1142">
        <f>IF('躯体天井高(住戸別)'!AM96="","",'躯体天井高(住戸別)'!AM96)</f>
        <v>50</v>
      </c>
      <c r="AR96" s="1144" t="str">
        <f>IF('躯体天井高(住戸別)'!AN96="","",'躯体天井高(住戸別)'!AN96)</f>
        <v/>
      </c>
      <c r="AS96" s="990"/>
      <c r="AT96" s="1145" t="str">
        <f>IF('躯体天井高(住戸別)'!AO96="","",'躯体天井高(住戸別)'!AO96)</f>
        <v/>
      </c>
    </row>
    <row r="97" spans="1:46" ht="24.75" customHeight="1">
      <c r="A97" s="391" t="s">
        <v>253</v>
      </c>
      <c r="B97" s="1249">
        <f>IF('躯体天井高(住戸別)'!B97="","",'躯体天井高(住戸別)'!B97)</f>
        <v>92</v>
      </c>
      <c r="C97" s="1249" t="str">
        <f>IF('躯体天井高(住戸別)'!C97="","",'躯体天井高(住戸別)'!C97)</f>
        <v/>
      </c>
      <c r="D97" s="1250" t="str">
        <f>IF('躯体天井高(住戸別)'!D97="","",'躯体天井高(住戸別)'!D97)</f>
        <v/>
      </c>
      <c r="E97" s="1251" t="str">
        <f>IF('躯体天井高(住戸別)'!E97="","",'躯体天井高(住戸別)'!E97)</f>
        <v/>
      </c>
      <c r="F97" s="1252" t="str">
        <f>IF('躯体天井高(住戸別)'!F97="","",'躯体天井高(住戸別)'!F97)</f>
        <v/>
      </c>
      <c r="G97" s="1253" t="str">
        <f>IF('躯体天井高(住戸別)'!G97="","",'躯体天井高(住戸別)'!G97)</f>
        <v/>
      </c>
      <c r="H97" s="1254" t="str">
        <f>IF('躯体天井高(住戸別)'!H97="","",'躯体天井高(住戸別)'!H97)</f>
        <v/>
      </c>
      <c r="I97" s="1255" t="str">
        <f>IF('躯体天井高(住戸別)'!I97="","",'躯体天井高(住戸別)'!I97)</f>
        <v/>
      </c>
      <c r="J97" s="1256" t="str">
        <f>IF('躯体天井高(住戸別)'!J97="","",'躯体天井高(住戸別)'!J97)</f>
        <v/>
      </c>
      <c r="K97" s="1254" t="str">
        <f>IF('躯体天井高(住戸別)'!K97="","",'躯体天井高(住戸別)'!K97)</f>
        <v/>
      </c>
      <c r="L97" s="1255">
        <f>IF('躯体天井高(住戸別)'!L97="","",'躯体天井高(住戸別)'!L97)</f>
        <v>50</v>
      </c>
      <c r="M97" s="1257" t="str">
        <f>IF('躯体天井高(住戸別)'!M97="","",'躯体天井高(住戸別)'!M97)</f>
        <v/>
      </c>
      <c r="N97" s="1258"/>
      <c r="O97" s="1259" t="str">
        <f>IF('躯体天井高(住戸別)'!N97="","",'躯体天井高(住戸別)'!N97)</f>
        <v/>
      </c>
      <c r="P97" s="1260" t="str">
        <f>IF('躯体天井高(住戸別)'!O97="","",'躯体天井高(住戸別)'!O97)</f>
        <v/>
      </c>
      <c r="Q97" s="1261" t="str">
        <f>IF('躯体天井高(住戸別)'!P97="","",'躯体天井高(住戸別)'!P97)</f>
        <v/>
      </c>
      <c r="R97" s="1262" t="str">
        <f>IF('躯体天井高(住戸別)'!Q97="","",'躯体天井高(住戸別)'!Q97)</f>
        <v/>
      </c>
      <c r="S97" s="1260" t="str">
        <f>IF('躯体天井高(住戸別)'!R97="","",'躯体天井高(住戸別)'!R97)</f>
        <v/>
      </c>
      <c r="T97" s="1261">
        <f>IF('躯体天井高(住戸別)'!S97="","",'躯体天井高(住戸別)'!S97)</f>
        <v>50</v>
      </c>
      <c r="U97" s="1263" t="str">
        <f>IF('躯体天井高(住戸別)'!T97="","",'躯体天井高(住戸別)'!T97)</f>
        <v/>
      </c>
      <c r="V97" s="1258"/>
      <c r="W97" s="1264" t="str">
        <f>IF('躯体天井高(住戸別)'!U97="","",'躯体天井高(住戸別)'!U97)</f>
        <v/>
      </c>
      <c r="X97" s="1265" t="str">
        <f>IF('躯体天井高(住戸別)'!V97="","",'躯体天井高(住戸別)'!V97)</f>
        <v>□</v>
      </c>
      <c r="Y97" s="1265" t="str">
        <f>IF('躯体天井高(住戸別)'!W97="","",'躯体天井高(住戸別)'!W97)</f>
        <v>□</v>
      </c>
      <c r="Z97" s="1267" t="s">
        <v>27</v>
      </c>
      <c r="AB97" s="1133" t="str">
        <f>IF('躯体天井高(住戸別)'!Y97="","",'躯体天井高(住戸別)'!Y97)</f>
        <v/>
      </c>
      <c r="AC97" s="1134" t="str">
        <f>IF('躯体天井高(住戸別)'!Z97="","",'躯体天井高(住戸別)'!Z97)</f>
        <v/>
      </c>
      <c r="AD97" s="1135" t="str">
        <f>IF('躯体天井高(住戸別)'!AA97="","",'躯体天井高(住戸別)'!AA97)</f>
        <v/>
      </c>
      <c r="AE97" s="1136" t="str">
        <f>IF('躯体天井高(住戸別)'!AB97="","",'躯体天井高(住戸別)'!AB97)</f>
        <v/>
      </c>
      <c r="AF97" s="1137" t="str">
        <f>IF('躯体天井高(住戸別)'!AC97="","",'躯体天井高(住戸別)'!AC97)</f>
        <v/>
      </c>
      <c r="AG97" s="1138" t="str">
        <f>IF('躯体天井高(住戸別)'!AD97="","",'躯体天井高(住戸別)'!AD97)</f>
        <v/>
      </c>
      <c r="AH97" s="1136" t="str">
        <f>IF('躯体天井高(住戸別)'!AE97="","",'躯体天井高(住戸別)'!AE97)</f>
        <v/>
      </c>
      <c r="AI97" s="1137">
        <f>IF('躯体天井高(住戸別)'!AF97="","",'躯体天井高(住戸別)'!AF97)</f>
        <v>50</v>
      </c>
      <c r="AJ97" s="1139" t="str">
        <f>IF('躯体天井高(住戸別)'!AG97="","",'躯体天井高(住戸別)'!AG97)</f>
        <v/>
      </c>
      <c r="AK97" s="990"/>
      <c r="AL97" s="1140" t="str">
        <f>IF('躯体天井高(住戸別)'!AH97="","",'躯体天井高(住戸別)'!AH97)</f>
        <v/>
      </c>
      <c r="AM97" s="1141" t="str">
        <f>IF('躯体天井高(住戸別)'!AI97="","",'躯体天井高(住戸別)'!AI97)</f>
        <v/>
      </c>
      <c r="AN97" s="1142" t="str">
        <f>IF('躯体天井高(住戸別)'!AJ97="","",'躯体天井高(住戸別)'!AJ97)</f>
        <v/>
      </c>
      <c r="AO97" s="1143" t="str">
        <f>IF('躯体天井高(住戸別)'!AK97="","",'躯体天井高(住戸別)'!AK97)</f>
        <v/>
      </c>
      <c r="AP97" s="1141" t="str">
        <f>IF('躯体天井高(住戸別)'!AL97="","",'躯体天井高(住戸別)'!AL97)</f>
        <v/>
      </c>
      <c r="AQ97" s="1142">
        <f>IF('躯体天井高(住戸別)'!AM97="","",'躯体天井高(住戸別)'!AM97)</f>
        <v>50</v>
      </c>
      <c r="AR97" s="1144" t="str">
        <f>IF('躯体天井高(住戸別)'!AN97="","",'躯体天井高(住戸別)'!AN97)</f>
        <v/>
      </c>
      <c r="AS97" s="990"/>
      <c r="AT97" s="1145" t="str">
        <f>IF('躯体天井高(住戸別)'!AO97="","",'躯体天井高(住戸別)'!AO97)</f>
        <v/>
      </c>
    </row>
    <row r="98" spans="1:46" ht="24.75" customHeight="1">
      <c r="A98" s="391" t="s">
        <v>253</v>
      </c>
      <c r="B98" s="1249">
        <f>IF('躯体天井高(住戸別)'!B98="","",'躯体天井高(住戸別)'!B98)</f>
        <v>93</v>
      </c>
      <c r="C98" s="1249" t="str">
        <f>IF('躯体天井高(住戸別)'!C98="","",'躯体天井高(住戸別)'!C98)</f>
        <v/>
      </c>
      <c r="D98" s="1250" t="str">
        <f>IF('躯体天井高(住戸別)'!D98="","",'躯体天井高(住戸別)'!D98)</f>
        <v/>
      </c>
      <c r="E98" s="1251" t="str">
        <f>IF('躯体天井高(住戸別)'!E98="","",'躯体天井高(住戸別)'!E98)</f>
        <v/>
      </c>
      <c r="F98" s="1252" t="str">
        <f>IF('躯体天井高(住戸別)'!F98="","",'躯体天井高(住戸別)'!F98)</f>
        <v/>
      </c>
      <c r="G98" s="1253" t="str">
        <f>IF('躯体天井高(住戸別)'!G98="","",'躯体天井高(住戸別)'!G98)</f>
        <v/>
      </c>
      <c r="H98" s="1254" t="str">
        <f>IF('躯体天井高(住戸別)'!H98="","",'躯体天井高(住戸別)'!H98)</f>
        <v/>
      </c>
      <c r="I98" s="1255" t="str">
        <f>IF('躯体天井高(住戸別)'!I98="","",'躯体天井高(住戸別)'!I98)</f>
        <v/>
      </c>
      <c r="J98" s="1256" t="str">
        <f>IF('躯体天井高(住戸別)'!J98="","",'躯体天井高(住戸別)'!J98)</f>
        <v/>
      </c>
      <c r="K98" s="1254" t="str">
        <f>IF('躯体天井高(住戸別)'!K98="","",'躯体天井高(住戸別)'!K98)</f>
        <v/>
      </c>
      <c r="L98" s="1255">
        <f>IF('躯体天井高(住戸別)'!L98="","",'躯体天井高(住戸別)'!L98)</f>
        <v>50</v>
      </c>
      <c r="M98" s="1257" t="str">
        <f>IF('躯体天井高(住戸別)'!M98="","",'躯体天井高(住戸別)'!M98)</f>
        <v/>
      </c>
      <c r="N98" s="1258"/>
      <c r="O98" s="1259" t="str">
        <f>IF('躯体天井高(住戸別)'!N98="","",'躯体天井高(住戸別)'!N98)</f>
        <v/>
      </c>
      <c r="P98" s="1260" t="str">
        <f>IF('躯体天井高(住戸別)'!O98="","",'躯体天井高(住戸別)'!O98)</f>
        <v/>
      </c>
      <c r="Q98" s="1261" t="str">
        <f>IF('躯体天井高(住戸別)'!P98="","",'躯体天井高(住戸別)'!P98)</f>
        <v/>
      </c>
      <c r="R98" s="1262" t="str">
        <f>IF('躯体天井高(住戸別)'!Q98="","",'躯体天井高(住戸別)'!Q98)</f>
        <v/>
      </c>
      <c r="S98" s="1260" t="str">
        <f>IF('躯体天井高(住戸別)'!R98="","",'躯体天井高(住戸別)'!R98)</f>
        <v/>
      </c>
      <c r="T98" s="1261">
        <f>IF('躯体天井高(住戸別)'!S98="","",'躯体天井高(住戸別)'!S98)</f>
        <v>50</v>
      </c>
      <c r="U98" s="1263" t="str">
        <f>IF('躯体天井高(住戸別)'!T98="","",'躯体天井高(住戸別)'!T98)</f>
        <v/>
      </c>
      <c r="V98" s="1258"/>
      <c r="W98" s="1264" t="str">
        <f>IF('躯体天井高(住戸別)'!U98="","",'躯体天井高(住戸別)'!U98)</f>
        <v/>
      </c>
      <c r="X98" s="1265" t="str">
        <f>IF('躯体天井高(住戸別)'!V98="","",'躯体天井高(住戸別)'!V98)</f>
        <v>□</v>
      </c>
      <c r="Y98" s="1265" t="str">
        <f>IF('躯体天井高(住戸別)'!W98="","",'躯体天井高(住戸別)'!W98)</f>
        <v>□</v>
      </c>
      <c r="Z98" s="1267" t="s">
        <v>27</v>
      </c>
      <c r="AB98" s="1133" t="str">
        <f>IF('躯体天井高(住戸別)'!Y98="","",'躯体天井高(住戸別)'!Y98)</f>
        <v/>
      </c>
      <c r="AC98" s="1134" t="str">
        <f>IF('躯体天井高(住戸別)'!Z98="","",'躯体天井高(住戸別)'!Z98)</f>
        <v/>
      </c>
      <c r="AD98" s="1135" t="str">
        <f>IF('躯体天井高(住戸別)'!AA98="","",'躯体天井高(住戸別)'!AA98)</f>
        <v/>
      </c>
      <c r="AE98" s="1136" t="str">
        <f>IF('躯体天井高(住戸別)'!AB98="","",'躯体天井高(住戸別)'!AB98)</f>
        <v/>
      </c>
      <c r="AF98" s="1137" t="str">
        <f>IF('躯体天井高(住戸別)'!AC98="","",'躯体天井高(住戸別)'!AC98)</f>
        <v/>
      </c>
      <c r="AG98" s="1138" t="str">
        <f>IF('躯体天井高(住戸別)'!AD98="","",'躯体天井高(住戸別)'!AD98)</f>
        <v/>
      </c>
      <c r="AH98" s="1136" t="str">
        <f>IF('躯体天井高(住戸別)'!AE98="","",'躯体天井高(住戸別)'!AE98)</f>
        <v/>
      </c>
      <c r="AI98" s="1137">
        <f>IF('躯体天井高(住戸別)'!AF98="","",'躯体天井高(住戸別)'!AF98)</f>
        <v>50</v>
      </c>
      <c r="AJ98" s="1139" t="str">
        <f>IF('躯体天井高(住戸別)'!AG98="","",'躯体天井高(住戸別)'!AG98)</f>
        <v/>
      </c>
      <c r="AK98" s="990"/>
      <c r="AL98" s="1140" t="str">
        <f>IF('躯体天井高(住戸別)'!AH98="","",'躯体天井高(住戸別)'!AH98)</f>
        <v/>
      </c>
      <c r="AM98" s="1141" t="str">
        <f>IF('躯体天井高(住戸別)'!AI98="","",'躯体天井高(住戸別)'!AI98)</f>
        <v/>
      </c>
      <c r="AN98" s="1142" t="str">
        <f>IF('躯体天井高(住戸別)'!AJ98="","",'躯体天井高(住戸別)'!AJ98)</f>
        <v/>
      </c>
      <c r="AO98" s="1143" t="str">
        <f>IF('躯体天井高(住戸別)'!AK98="","",'躯体天井高(住戸別)'!AK98)</f>
        <v/>
      </c>
      <c r="AP98" s="1141" t="str">
        <f>IF('躯体天井高(住戸別)'!AL98="","",'躯体天井高(住戸別)'!AL98)</f>
        <v/>
      </c>
      <c r="AQ98" s="1142">
        <f>IF('躯体天井高(住戸別)'!AM98="","",'躯体天井高(住戸別)'!AM98)</f>
        <v>50</v>
      </c>
      <c r="AR98" s="1144" t="str">
        <f>IF('躯体天井高(住戸別)'!AN98="","",'躯体天井高(住戸別)'!AN98)</f>
        <v/>
      </c>
      <c r="AS98" s="990"/>
      <c r="AT98" s="1145" t="str">
        <f>IF('躯体天井高(住戸別)'!AO98="","",'躯体天井高(住戸別)'!AO98)</f>
        <v/>
      </c>
    </row>
    <row r="99" spans="1:46" ht="24.75" customHeight="1">
      <c r="A99" s="391" t="s">
        <v>253</v>
      </c>
      <c r="B99" s="1249">
        <f>IF('躯体天井高(住戸別)'!B99="","",'躯体天井高(住戸別)'!B99)</f>
        <v>94</v>
      </c>
      <c r="C99" s="1249" t="str">
        <f>IF('躯体天井高(住戸別)'!C99="","",'躯体天井高(住戸別)'!C99)</f>
        <v/>
      </c>
      <c r="D99" s="1250" t="str">
        <f>IF('躯体天井高(住戸別)'!D99="","",'躯体天井高(住戸別)'!D99)</f>
        <v/>
      </c>
      <c r="E99" s="1251" t="str">
        <f>IF('躯体天井高(住戸別)'!E99="","",'躯体天井高(住戸別)'!E99)</f>
        <v/>
      </c>
      <c r="F99" s="1252" t="str">
        <f>IF('躯体天井高(住戸別)'!F99="","",'躯体天井高(住戸別)'!F99)</f>
        <v/>
      </c>
      <c r="G99" s="1253" t="str">
        <f>IF('躯体天井高(住戸別)'!G99="","",'躯体天井高(住戸別)'!G99)</f>
        <v/>
      </c>
      <c r="H99" s="1254" t="str">
        <f>IF('躯体天井高(住戸別)'!H99="","",'躯体天井高(住戸別)'!H99)</f>
        <v/>
      </c>
      <c r="I99" s="1255" t="str">
        <f>IF('躯体天井高(住戸別)'!I99="","",'躯体天井高(住戸別)'!I99)</f>
        <v/>
      </c>
      <c r="J99" s="1256" t="str">
        <f>IF('躯体天井高(住戸別)'!J99="","",'躯体天井高(住戸別)'!J99)</f>
        <v/>
      </c>
      <c r="K99" s="1254" t="str">
        <f>IF('躯体天井高(住戸別)'!K99="","",'躯体天井高(住戸別)'!K99)</f>
        <v/>
      </c>
      <c r="L99" s="1255">
        <f>IF('躯体天井高(住戸別)'!L99="","",'躯体天井高(住戸別)'!L99)</f>
        <v>50</v>
      </c>
      <c r="M99" s="1257" t="str">
        <f>IF('躯体天井高(住戸別)'!M99="","",'躯体天井高(住戸別)'!M99)</f>
        <v/>
      </c>
      <c r="N99" s="1258"/>
      <c r="O99" s="1259" t="str">
        <f>IF('躯体天井高(住戸別)'!N99="","",'躯体天井高(住戸別)'!N99)</f>
        <v/>
      </c>
      <c r="P99" s="1260" t="str">
        <f>IF('躯体天井高(住戸別)'!O99="","",'躯体天井高(住戸別)'!O99)</f>
        <v/>
      </c>
      <c r="Q99" s="1261" t="str">
        <f>IF('躯体天井高(住戸別)'!P99="","",'躯体天井高(住戸別)'!P99)</f>
        <v/>
      </c>
      <c r="R99" s="1262" t="str">
        <f>IF('躯体天井高(住戸別)'!Q99="","",'躯体天井高(住戸別)'!Q99)</f>
        <v/>
      </c>
      <c r="S99" s="1260" t="str">
        <f>IF('躯体天井高(住戸別)'!R99="","",'躯体天井高(住戸別)'!R99)</f>
        <v/>
      </c>
      <c r="T99" s="1261">
        <f>IF('躯体天井高(住戸別)'!S99="","",'躯体天井高(住戸別)'!S99)</f>
        <v>50</v>
      </c>
      <c r="U99" s="1263" t="str">
        <f>IF('躯体天井高(住戸別)'!T99="","",'躯体天井高(住戸別)'!T99)</f>
        <v/>
      </c>
      <c r="V99" s="1258"/>
      <c r="W99" s="1264" t="str">
        <f>IF('躯体天井高(住戸別)'!U99="","",'躯体天井高(住戸別)'!U99)</f>
        <v/>
      </c>
      <c r="X99" s="1265" t="str">
        <f>IF('躯体天井高(住戸別)'!V99="","",'躯体天井高(住戸別)'!V99)</f>
        <v>□</v>
      </c>
      <c r="Y99" s="1265" t="str">
        <f>IF('躯体天井高(住戸別)'!W99="","",'躯体天井高(住戸別)'!W99)</f>
        <v>□</v>
      </c>
      <c r="Z99" s="1267" t="s">
        <v>27</v>
      </c>
      <c r="AB99" s="1133" t="str">
        <f>IF('躯体天井高(住戸別)'!Y99="","",'躯体天井高(住戸別)'!Y99)</f>
        <v/>
      </c>
      <c r="AC99" s="1134" t="str">
        <f>IF('躯体天井高(住戸別)'!Z99="","",'躯体天井高(住戸別)'!Z99)</f>
        <v/>
      </c>
      <c r="AD99" s="1135" t="str">
        <f>IF('躯体天井高(住戸別)'!AA99="","",'躯体天井高(住戸別)'!AA99)</f>
        <v/>
      </c>
      <c r="AE99" s="1136" t="str">
        <f>IF('躯体天井高(住戸別)'!AB99="","",'躯体天井高(住戸別)'!AB99)</f>
        <v/>
      </c>
      <c r="AF99" s="1137" t="str">
        <f>IF('躯体天井高(住戸別)'!AC99="","",'躯体天井高(住戸別)'!AC99)</f>
        <v/>
      </c>
      <c r="AG99" s="1138" t="str">
        <f>IF('躯体天井高(住戸別)'!AD99="","",'躯体天井高(住戸別)'!AD99)</f>
        <v/>
      </c>
      <c r="AH99" s="1136" t="str">
        <f>IF('躯体天井高(住戸別)'!AE99="","",'躯体天井高(住戸別)'!AE99)</f>
        <v/>
      </c>
      <c r="AI99" s="1137">
        <f>IF('躯体天井高(住戸別)'!AF99="","",'躯体天井高(住戸別)'!AF99)</f>
        <v>50</v>
      </c>
      <c r="AJ99" s="1139" t="str">
        <f>IF('躯体天井高(住戸別)'!AG99="","",'躯体天井高(住戸別)'!AG99)</f>
        <v/>
      </c>
      <c r="AK99" s="990"/>
      <c r="AL99" s="1140" t="str">
        <f>IF('躯体天井高(住戸別)'!AH99="","",'躯体天井高(住戸別)'!AH99)</f>
        <v/>
      </c>
      <c r="AM99" s="1141" t="str">
        <f>IF('躯体天井高(住戸別)'!AI99="","",'躯体天井高(住戸別)'!AI99)</f>
        <v/>
      </c>
      <c r="AN99" s="1142" t="str">
        <f>IF('躯体天井高(住戸別)'!AJ99="","",'躯体天井高(住戸別)'!AJ99)</f>
        <v/>
      </c>
      <c r="AO99" s="1143" t="str">
        <f>IF('躯体天井高(住戸別)'!AK99="","",'躯体天井高(住戸別)'!AK99)</f>
        <v/>
      </c>
      <c r="AP99" s="1141" t="str">
        <f>IF('躯体天井高(住戸別)'!AL99="","",'躯体天井高(住戸別)'!AL99)</f>
        <v/>
      </c>
      <c r="AQ99" s="1142">
        <f>IF('躯体天井高(住戸別)'!AM99="","",'躯体天井高(住戸別)'!AM99)</f>
        <v>50</v>
      </c>
      <c r="AR99" s="1144" t="str">
        <f>IF('躯体天井高(住戸別)'!AN99="","",'躯体天井高(住戸別)'!AN99)</f>
        <v/>
      </c>
      <c r="AS99" s="990"/>
      <c r="AT99" s="1145" t="str">
        <f>IF('躯体天井高(住戸別)'!AO99="","",'躯体天井高(住戸別)'!AO99)</f>
        <v/>
      </c>
    </row>
    <row r="100" spans="1:46" ht="24.75" customHeight="1">
      <c r="A100" s="391" t="s">
        <v>253</v>
      </c>
      <c r="B100" s="1249">
        <f>IF('躯体天井高(住戸別)'!B100="","",'躯体天井高(住戸別)'!B100)</f>
        <v>95</v>
      </c>
      <c r="C100" s="1249" t="str">
        <f>IF('躯体天井高(住戸別)'!C100="","",'躯体天井高(住戸別)'!C100)</f>
        <v/>
      </c>
      <c r="D100" s="1250" t="str">
        <f>IF('躯体天井高(住戸別)'!D100="","",'躯体天井高(住戸別)'!D100)</f>
        <v/>
      </c>
      <c r="E100" s="1251" t="str">
        <f>IF('躯体天井高(住戸別)'!E100="","",'躯体天井高(住戸別)'!E100)</f>
        <v/>
      </c>
      <c r="F100" s="1252" t="str">
        <f>IF('躯体天井高(住戸別)'!F100="","",'躯体天井高(住戸別)'!F100)</f>
        <v/>
      </c>
      <c r="G100" s="1253" t="str">
        <f>IF('躯体天井高(住戸別)'!G100="","",'躯体天井高(住戸別)'!G100)</f>
        <v/>
      </c>
      <c r="H100" s="1254" t="str">
        <f>IF('躯体天井高(住戸別)'!H100="","",'躯体天井高(住戸別)'!H100)</f>
        <v/>
      </c>
      <c r="I100" s="1255" t="str">
        <f>IF('躯体天井高(住戸別)'!I100="","",'躯体天井高(住戸別)'!I100)</f>
        <v/>
      </c>
      <c r="J100" s="1256" t="str">
        <f>IF('躯体天井高(住戸別)'!J100="","",'躯体天井高(住戸別)'!J100)</f>
        <v/>
      </c>
      <c r="K100" s="1254" t="str">
        <f>IF('躯体天井高(住戸別)'!K100="","",'躯体天井高(住戸別)'!K100)</f>
        <v/>
      </c>
      <c r="L100" s="1255">
        <f>IF('躯体天井高(住戸別)'!L100="","",'躯体天井高(住戸別)'!L100)</f>
        <v>50</v>
      </c>
      <c r="M100" s="1257" t="str">
        <f>IF('躯体天井高(住戸別)'!M100="","",'躯体天井高(住戸別)'!M100)</f>
        <v/>
      </c>
      <c r="N100" s="1258"/>
      <c r="O100" s="1259" t="str">
        <f>IF('躯体天井高(住戸別)'!N100="","",'躯体天井高(住戸別)'!N100)</f>
        <v/>
      </c>
      <c r="P100" s="1260" t="str">
        <f>IF('躯体天井高(住戸別)'!O100="","",'躯体天井高(住戸別)'!O100)</f>
        <v/>
      </c>
      <c r="Q100" s="1261" t="str">
        <f>IF('躯体天井高(住戸別)'!P100="","",'躯体天井高(住戸別)'!P100)</f>
        <v/>
      </c>
      <c r="R100" s="1262" t="str">
        <f>IF('躯体天井高(住戸別)'!Q100="","",'躯体天井高(住戸別)'!Q100)</f>
        <v/>
      </c>
      <c r="S100" s="1260" t="str">
        <f>IF('躯体天井高(住戸別)'!R100="","",'躯体天井高(住戸別)'!R100)</f>
        <v/>
      </c>
      <c r="T100" s="1261">
        <f>IF('躯体天井高(住戸別)'!S100="","",'躯体天井高(住戸別)'!S100)</f>
        <v>50</v>
      </c>
      <c r="U100" s="1263" t="str">
        <f>IF('躯体天井高(住戸別)'!T100="","",'躯体天井高(住戸別)'!T100)</f>
        <v/>
      </c>
      <c r="V100" s="1258"/>
      <c r="W100" s="1264" t="str">
        <f>IF('躯体天井高(住戸別)'!U100="","",'躯体天井高(住戸別)'!U100)</f>
        <v/>
      </c>
      <c r="X100" s="1265" t="str">
        <f>IF('躯体天井高(住戸別)'!V100="","",'躯体天井高(住戸別)'!V100)</f>
        <v>□</v>
      </c>
      <c r="Y100" s="1265" t="str">
        <f>IF('躯体天井高(住戸別)'!W100="","",'躯体天井高(住戸別)'!W100)</f>
        <v>□</v>
      </c>
      <c r="Z100" s="1267" t="s">
        <v>27</v>
      </c>
      <c r="AB100" s="1133" t="str">
        <f>IF('躯体天井高(住戸別)'!Y100="","",'躯体天井高(住戸別)'!Y100)</f>
        <v/>
      </c>
      <c r="AC100" s="1134" t="str">
        <f>IF('躯体天井高(住戸別)'!Z100="","",'躯体天井高(住戸別)'!Z100)</f>
        <v/>
      </c>
      <c r="AD100" s="1135" t="str">
        <f>IF('躯体天井高(住戸別)'!AA100="","",'躯体天井高(住戸別)'!AA100)</f>
        <v/>
      </c>
      <c r="AE100" s="1136" t="str">
        <f>IF('躯体天井高(住戸別)'!AB100="","",'躯体天井高(住戸別)'!AB100)</f>
        <v/>
      </c>
      <c r="AF100" s="1137" t="str">
        <f>IF('躯体天井高(住戸別)'!AC100="","",'躯体天井高(住戸別)'!AC100)</f>
        <v/>
      </c>
      <c r="AG100" s="1138" t="str">
        <f>IF('躯体天井高(住戸別)'!AD100="","",'躯体天井高(住戸別)'!AD100)</f>
        <v/>
      </c>
      <c r="AH100" s="1136" t="str">
        <f>IF('躯体天井高(住戸別)'!AE100="","",'躯体天井高(住戸別)'!AE100)</f>
        <v/>
      </c>
      <c r="AI100" s="1137">
        <f>IF('躯体天井高(住戸別)'!AF100="","",'躯体天井高(住戸別)'!AF100)</f>
        <v>50</v>
      </c>
      <c r="AJ100" s="1139" t="str">
        <f>IF('躯体天井高(住戸別)'!AG100="","",'躯体天井高(住戸別)'!AG100)</f>
        <v/>
      </c>
      <c r="AK100" s="990"/>
      <c r="AL100" s="1140" t="str">
        <f>IF('躯体天井高(住戸別)'!AH100="","",'躯体天井高(住戸別)'!AH100)</f>
        <v/>
      </c>
      <c r="AM100" s="1141" t="str">
        <f>IF('躯体天井高(住戸別)'!AI100="","",'躯体天井高(住戸別)'!AI100)</f>
        <v/>
      </c>
      <c r="AN100" s="1142" t="str">
        <f>IF('躯体天井高(住戸別)'!AJ100="","",'躯体天井高(住戸別)'!AJ100)</f>
        <v/>
      </c>
      <c r="AO100" s="1143" t="str">
        <f>IF('躯体天井高(住戸別)'!AK100="","",'躯体天井高(住戸別)'!AK100)</f>
        <v/>
      </c>
      <c r="AP100" s="1141" t="str">
        <f>IF('躯体天井高(住戸別)'!AL100="","",'躯体天井高(住戸別)'!AL100)</f>
        <v/>
      </c>
      <c r="AQ100" s="1142">
        <f>IF('躯体天井高(住戸別)'!AM100="","",'躯体天井高(住戸別)'!AM100)</f>
        <v>50</v>
      </c>
      <c r="AR100" s="1144" t="str">
        <f>IF('躯体天井高(住戸別)'!AN100="","",'躯体天井高(住戸別)'!AN100)</f>
        <v/>
      </c>
      <c r="AS100" s="990"/>
      <c r="AT100" s="1145" t="str">
        <f>IF('躯体天井高(住戸別)'!AO100="","",'躯体天井高(住戸別)'!AO100)</f>
        <v/>
      </c>
    </row>
    <row r="101" spans="1:46" ht="24.75" customHeight="1">
      <c r="A101" s="391" t="s">
        <v>253</v>
      </c>
      <c r="B101" s="1249">
        <f>IF('躯体天井高(住戸別)'!B101="","",'躯体天井高(住戸別)'!B101)</f>
        <v>96</v>
      </c>
      <c r="C101" s="1249" t="str">
        <f>IF('躯体天井高(住戸別)'!C101="","",'躯体天井高(住戸別)'!C101)</f>
        <v/>
      </c>
      <c r="D101" s="1250" t="str">
        <f>IF('躯体天井高(住戸別)'!D101="","",'躯体天井高(住戸別)'!D101)</f>
        <v/>
      </c>
      <c r="E101" s="1251" t="str">
        <f>IF('躯体天井高(住戸別)'!E101="","",'躯体天井高(住戸別)'!E101)</f>
        <v/>
      </c>
      <c r="F101" s="1252" t="str">
        <f>IF('躯体天井高(住戸別)'!F101="","",'躯体天井高(住戸別)'!F101)</f>
        <v/>
      </c>
      <c r="G101" s="1253" t="str">
        <f>IF('躯体天井高(住戸別)'!G101="","",'躯体天井高(住戸別)'!G101)</f>
        <v/>
      </c>
      <c r="H101" s="1254" t="str">
        <f>IF('躯体天井高(住戸別)'!H101="","",'躯体天井高(住戸別)'!H101)</f>
        <v/>
      </c>
      <c r="I101" s="1255" t="str">
        <f>IF('躯体天井高(住戸別)'!I101="","",'躯体天井高(住戸別)'!I101)</f>
        <v/>
      </c>
      <c r="J101" s="1256" t="str">
        <f>IF('躯体天井高(住戸別)'!J101="","",'躯体天井高(住戸別)'!J101)</f>
        <v/>
      </c>
      <c r="K101" s="1254" t="str">
        <f>IF('躯体天井高(住戸別)'!K101="","",'躯体天井高(住戸別)'!K101)</f>
        <v/>
      </c>
      <c r="L101" s="1255">
        <f>IF('躯体天井高(住戸別)'!L101="","",'躯体天井高(住戸別)'!L101)</f>
        <v>50</v>
      </c>
      <c r="M101" s="1257" t="str">
        <f>IF('躯体天井高(住戸別)'!M101="","",'躯体天井高(住戸別)'!M101)</f>
        <v/>
      </c>
      <c r="N101" s="1258"/>
      <c r="O101" s="1259" t="str">
        <f>IF('躯体天井高(住戸別)'!N101="","",'躯体天井高(住戸別)'!N101)</f>
        <v/>
      </c>
      <c r="P101" s="1260" t="str">
        <f>IF('躯体天井高(住戸別)'!O101="","",'躯体天井高(住戸別)'!O101)</f>
        <v/>
      </c>
      <c r="Q101" s="1261" t="str">
        <f>IF('躯体天井高(住戸別)'!P101="","",'躯体天井高(住戸別)'!P101)</f>
        <v/>
      </c>
      <c r="R101" s="1262" t="str">
        <f>IF('躯体天井高(住戸別)'!Q101="","",'躯体天井高(住戸別)'!Q101)</f>
        <v/>
      </c>
      <c r="S101" s="1260" t="str">
        <f>IF('躯体天井高(住戸別)'!R101="","",'躯体天井高(住戸別)'!R101)</f>
        <v/>
      </c>
      <c r="T101" s="1261">
        <f>IF('躯体天井高(住戸別)'!S101="","",'躯体天井高(住戸別)'!S101)</f>
        <v>50</v>
      </c>
      <c r="U101" s="1263" t="str">
        <f>IF('躯体天井高(住戸別)'!T101="","",'躯体天井高(住戸別)'!T101)</f>
        <v/>
      </c>
      <c r="V101" s="1258"/>
      <c r="W101" s="1264" t="str">
        <f>IF('躯体天井高(住戸別)'!U101="","",'躯体天井高(住戸別)'!U101)</f>
        <v/>
      </c>
      <c r="X101" s="1265" t="str">
        <f>IF('躯体天井高(住戸別)'!V101="","",'躯体天井高(住戸別)'!V101)</f>
        <v>□</v>
      </c>
      <c r="Y101" s="1265" t="str">
        <f>IF('躯体天井高(住戸別)'!W101="","",'躯体天井高(住戸別)'!W101)</f>
        <v>□</v>
      </c>
      <c r="Z101" s="1267" t="s">
        <v>27</v>
      </c>
      <c r="AB101" s="1133" t="str">
        <f>IF('躯体天井高(住戸別)'!Y101="","",'躯体天井高(住戸別)'!Y101)</f>
        <v/>
      </c>
      <c r="AC101" s="1134" t="str">
        <f>IF('躯体天井高(住戸別)'!Z101="","",'躯体天井高(住戸別)'!Z101)</f>
        <v/>
      </c>
      <c r="AD101" s="1135" t="str">
        <f>IF('躯体天井高(住戸別)'!AA101="","",'躯体天井高(住戸別)'!AA101)</f>
        <v/>
      </c>
      <c r="AE101" s="1136" t="str">
        <f>IF('躯体天井高(住戸別)'!AB101="","",'躯体天井高(住戸別)'!AB101)</f>
        <v/>
      </c>
      <c r="AF101" s="1137" t="str">
        <f>IF('躯体天井高(住戸別)'!AC101="","",'躯体天井高(住戸別)'!AC101)</f>
        <v/>
      </c>
      <c r="AG101" s="1138" t="str">
        <f>IF('躯体天井高(住戸別)'!AD101="","",'躯体天井高(住戸別)'!AD101)</f>
        <v/>
      </c>
      <c r="AH101" s="1136" t="str">
        <f>IF('躯体天井高(住戸別)'!AE101="","",'躯体天井高(住戸別)'!AE101)</f>
        <v/>
      </c>
      <c r="AI101" s="1137">
        <f>IF('躯体天井高(住戸別)'!AF101="","",'躯体天井高(住戸別)'!AF101)</f>
        <v>50</v>
      </c>
      <c r="AJ101" s="1139" t="str">
        <f>IF('躯体天井高(住戸別)'!AG101="","",'躯体天井高(住戸別)'!AG101)</f>
        <v/>
      </c>
      <c r="AK101" s="990"/>
      <c r="AL101" s="1140" t="str">
        <f>IF('躯体天井高(住戸別)'!AH101="","",'躯体天井高(住戸別)'!AH101)</f>
        <v/>
      </c>
      <c r="AM101" s="1141" t="str">
        <f>IF('躯体天井高(住戸別)'!AI101="","",'躯体天井高(住戸別)'!AI101)</f>
        <v/>
      </c>
      <c r="AN101" s="1142" t="str">
        <f>IF('躯体天井高(住戸別)'!AJ101="","",'躯体天井高(住戸別)'!AJ101)</f>
        <v/>
      </c>
      <c r="AO101" s="1143" t="str">
        <f>IF('躯体天井高(住戸別)'!AK101="","",'躯体天井高(住戸別)'!AK101)</f>
        <v/>
      </c>
      <c r="AP101" s="1141" t="str">
        <f>IF('躯体天井高(住戸別)'!AL101="","",'躯体天井高(住戸別)'!AL101)</f>
        <v/>
      </c>
      <c r="AQ101" s="1142">
        <f>IF('躯体天井高(住戸別)'!AM101="","",'躯体天井高(住戸別)'!AM101)</f>
        <v>50</v>
      </c>
      <c r="AR101" s="1144" t="str">
        <f>IF('躯体天井高(住戸別)'!AN101="","",'躯体天井高(住戸別)'!AN101)</f>
        <v/>
      </c>
      <c r="AS101" s="990"/>
      <c r="AT101" s="1145" t="str">
        <f>IF('躯体天井高(住戸別)'!AO101="","",'躯体天井高(住戸別)'!AO101)</f>
        <v/>
      </c>
    </row>
    <row r="102" spans="1:46" ht="24.75" customHeight="1">
      <c r="A102" s="391" t="s">
        <v>253</v>
      </c>
      <c r="B102" s="1249">
        <f>IF('躯体天井高(住戸別)'!B102="","",'躯体天井高(住戸別)'!B102)</f>
        <v>97</v>
      </c>
      <c r="C102" s="1249" t="str">
        <f>IF('躯体天井高(住戸別)'!C102="","",'躯体天井高(住戸別)'!C102)</f>
        <v/>
      </c>
      <c r="D102" s="1250" t="str">
        <f>IF('躯体天井高(住戸別)'!D102="","",'躯体天井高(住戸別)'!D102)</f>
        <v/>
      </c>
      <c r="E102" s="1251" t="str">
        <f>IF('躯体天井高(住戸別)'!E102="","",'躯体天井高(住戸別)'!E102)</f>
        <v/>
      </c>
      <c r="F102" s="1252" t="str">
        <f>IF('躯体天井高(住戸別)'!F102="","",'躯体天井高(住戸別)'!F102)</f>
        <v/>
      </c>
      <c r="G102" s="1253" t="str">
        <f>IF('躯体天井高(住戸別)'!G102="","",'躯体天井高(住戸別)'!G102)</f>
        <v/>
      </c>
      <c r="H102" s="1254" t="str">
        <f>IF('躯体天井高(住戸別)'!H102="","",'躯体天井高(住戸別)'!H102)</f>
        <v/>
      </c>
      <c r="I102" s="1255" t="str">
        <f>IF('躯体天井高(住戸別)'!I102="","",'躯体天井高(住戸別)'!I102)</f>
        <v/>
      </c>
      <c r="J102" s="1256" t="str">
        <f>IF('躯体天井高(住戸別)'!J102="","",'躯体天井高(住戸別)'!J102)</f>
        <v/>
      </c>
      <c r="K102" s="1254" t="str">
        <f>IF('躯体天井高(住戸別)'!K102="","",'躯体天井高(住戸別)'!K102)</f>
        <v/>
      </c>
      <c r="L102" s="1255">
        <f>IF('躯体天井高(住戸別)'!L102="","",'躯体天井高(住戸別)'!L102)</f>
        <v>50</v>
      </c>
      <c r="M102" s="1257" t="str">
        <f>IF('躯体天井高(住戸別)'!M102="","",'躯体天井高(住戸別)'!M102)</f>
        <v/>
      </c>
      <c r="N102" s="1258"/>
      <c r="O102" s="1259" t="str">
        <f>IF('躯体天井高(住戸別)'!N102="","",'躯体天井高(住戸別)'!N102)</f>
        <v/>
      </c>
      <c r="P102" s="1260" t="str">
        <f>IF('躯体天井高(住戸別)'!O102="","",'躯体天井高(住戸別)'!O102)</f>
        <v/>
      </c>
      <c r="Q102" s="1261" t="str">
        <f>IF('躯体天井高(住戸別)'!P102="","",'躯体天井高(住戸別)'!P102)</f>
        <v/>
      </c>
      <c r="R102" s="1262" t="str">
        <f>IF('躯体天井高(住戸別)'!Q102="","",'躯体天井高(住戸別)'!Q102)</f>
        <v/>
      </c>
      <c r="S102" s="1260" t="str">
        <f>IF('躯体天井高(住戸別)'!R102="","",'躯体天井高(住戸別)'!R102)</f>
        <v/>
      </c>
      <c r="T102" s="1261">
        <f>IF('躯体天井高(住戸別)'!S102="","",'躯体天井高(住戸別)'!S102)</f>
        <v>50</v>
      </c>
      <c r="U102" s="1263" t="str">
        <f>IF('躯体天井高(住戸別)'!T102="","",'躯体天井高(住戸別)'!T102)</f>
        <v/>
      </c>
      <c r="V102" s="1258"/>
      <c r="W102" s="1264" t="str">
        <f>IF('躯体天井高(住戸別)'!U102="","",'躯体天井高(住戸別)'!U102)</f>
        <v/>
      </c>
      <c r="X102" s="1265" t="str">
        <f>IF('躯体天井高(住戸別)'!V102="","",'躯体天井高(住戸別)'!V102)</f>
        <v>□</v>
      </c>
      <c r="Y102" s="1265" t="str">
        <f>IF('躯体天井高(住戸別)'!W102="","",'躯体天井高(住戸別)'!W102)</f>
        <v>□</v>
      </c>
      <c r="Z102" s="1267" t="s">
        <v>27</v>
      </c>
      <c r="AB102" s="1133" t="str">
        <f>IF('躯体天井高(住戸別)'!Y102="","",'躯体天井高(住戸別)'!Y102)</f>
        <v/>
      </c>
      <c r="AC102" s="1134" t="str">
        <f>IF('躯体天井高(住戸別)'!Z102="","",'躯体天井高(住戸別)'!Z102)</f>
        <v/>
      </c>
      <c r="AD102" s="1135" t="str">
        <f>IF('躯体天井高(住戸別)'!AA102="","",'躯体天井高(住戸別)'!AA102)</f>
        <v/>
      </c>
      <c r="AE102" s="1136" t="str">
        <f>IF('躯体天井高(住戸別)'!AB102="","",'躯体天井高(住戸別)'!AB102)</f>
        <v/>
      </c>
      <c r="AF102" s="1137" t="str">
        <f>IF('躯体天井高(住戸別)'!AC102="","",'躯体天井高(住戸別)'!AC102)</f>
        <v/>
      </c>
      <c r="AG102" s="1138" t="str">
        <f>IF('躯体天井高(住戸別)'!AD102="","",'躯体天井高(住戸別)'!AD102)</f>
        <v/>
      </c>
      <c r="AH102" s="1136" t="str">
        <f>IF('躯体天井高(住戸別)'!AE102="","",'躯体天井高(住戸別)'!AE102)</f>
        <v/>
      </c>
      <c r="AI102" s="1137">
        <f>IF('躯体天井高(住戸別)'!AF102="","",'躯体天井高(住戸別)'!AF102)</f>
        <v>50</v>
      </c>
      <c r="AJ102" s="1139" t="str">
        <f>IF('躯体天井高(住戸別)'!AG102="","",'躯体天井高(住戸別)'!AG102)</f>
        <v/>
      </c>
      <c r="AK102" s="990"/>
      <c r="AL102" s="1140" t="str">
        <f>IF('躯体天井高(住戸別)'!AH102="","",'躯体天井高(住戸別)'!AH102)</f>
        <v/>
      </c>
      <c r="AM102" s="1141" t="str">
        <f>IF('躯体天井高(住戸別)'!AI102="","",'躯体天井高(住戸別)'!AI102)</f>
        <v/>
      </c>
      <c r="AN102" s="1142" t="str">
        <f>IF('躯体天井高(住戸別)'!AJ102="","",'躯体天井高(住戸別)'!AJ102)</f>
        <v/>
      </c>
      <c r="AO102" s="1143" t="str">
        <f>IF('躯体天井高(住戸別)'!AK102="","",'躯体天井高(住戸別)'!AK102)</f>
        <v/>
      </c>
      <c r="AP102" s="1141" t="str">
        <f>IF('躯体天井高(住戸別)'!AL102="","",'躯体天井高(住戸別)'!AL102)</f>
        <v/>
      </c>
      <c r="AQ102" s="1142">
        <f>IF('躯体天井高(住戸別)'!AM102="","",'躯体天井高(住戸別)'!AM102)</f>
        <v>50</v>
      </c>
      <c r="AR102" s="1144" t="str">
        <f>IF('躯体天井高(住戸別)'!AN102="","",'躯体天井高(住戸別)'!AN102)</f>
        <v/>
      </c>
      <c r="AS102" s="990"/>
      <c r="AT102" s="1145" t="str">
        <f>IF('躯体天井高(住戸別)'!AO102="","",'躯体天井高(住戸別)'!AO102)</f>
        <v/>
      </c>
    </row>
    <row r="103" spans="1:46" ht="24.75" customHeight="1">
      <c r="A103" s="391" t="s">
        <v>253</v>
      </c>
      <c r="B103" s="1249">
        <f>IF('躯体天井高(住戸別)'!B103="","",'躯体天井高(住戸別)'!B103)</f>
        <v>98</v>
      </c>
      <c r="C103" s="1249" t="str">
        <f>IF('躯体天井高(住戸別)'!C103="","",'躯体天井高(住戸別)'!C103)</f>
        <v/>
      </c>
      <c r="D103" s="1250" t="str">
        <f>IF('躯体天井高(住戸別)'!D103="","",'躯体天井高(住戸別)'!D103)</f>
        <v/>
      </c>
      <c r="E103" s="1251" t="str">
        <f>IF('躯体天井高(住戸別)'!E103="","",'躯体天井高(住戸別)'!E103)</f>
        <v/>
      </c>
      <c r="F103" s="1252" t="str">
        <f>IF('躯体天井高(住戸別)'!F103="","",'躯体天井高(住戸別)'!F103)</f>
        <v/>
      </c>
      <c r="G103" s="1253" t="str">
        <f>IF('躯体天井高(住戸別)'!G103="","",'躯体天井高(住戸別)'!G103)</f>
        <v/>
      </c>
      <c r="H103" s="1254" t="str">
        <f>IF('躯体天井高(住戸別)'!H103="","",'躯体天井高(住戸別)'!H103)</f>
        <v/>
      </c>
      <c r="I103" s="1255" t="str">
        <f>IF('躯体天井高(住戸別)'!I103="","",'躯体天井高(住戸別)'!I103)</f>
        <v/>
      </c>
      <c r="J103" s="1256" t="str">
        <f>IF('躯体天井高(住戸別)'!J103="","",'躯体天井高(住戸別)'!J103)</f>
        <v/>
      </c>
      <c r="K103" s="1254" t="str">
        <f>IF('躯体天井高(住戸別)'!K103="","",'躯体天井高(住戸別)'!K103)</f>
        <v/>
      </c>
      <c r="L103" s="1255">
        <f>IF('躯体天井高(住戸別)'!L103="","",'躯体天井高(住戸別)'!L103)</f>
        <v>50</v>
      </c>
      <c r="M103" s="1257" t="str">
        <f>IF('躯体天井高(住戸別)'!M103="","",'躯体天井高(住戸別)'!M103)</f>
        <v/>
      </c>
      <c r="N103" s="1258"/>
      <c r="O103" s="1259" t="str">
        <f>IF('躯体天井高(住戸別)'!N103="","",'躯体天井高(住戸別)'!N103)</f>
        <v/>
      </c>
      <c r="P103" s="1260" t="str">
        <f>IF('躯体天井高(住戸別)'!O103="","",'躯体天井高(住戸別)'!O103)</f>
        <v/>
      </c>
      <c r="Q103" s="1261" t="str">
        <f>IF('躯体天井高(住戸別)'!P103="","",'躯体天井高(住戸別)'!P103)</f>
        <v/>
      </c>
      <c r="R103" s="1262" t="str">
        <f>IF('躯体天井高(住戸別)'!Q103="","",'躯体天井高(住戸別)'!Q103)</f>
        <v/>
      </c>
      <c r="S103" s="1260" t="str">
        <f>IF('躯体天井高(住戸別)'!R103="","",'躯体天井高(住戸別)'!R103)</f>
        <v/>
      </c>
      <c r="T103" s="1261">
        <f>IF('躯体天井高(住戸別)'!S103="","",'躯体天井高(住戸別)'!S103)</f>
        <v>50</v>
      </c>
      <c r="U103" s="1263" t="str">
        <f>IF('躯体天井高(住戸別)'!T103="","",'躯体天井高(住戸別)'!T103)</f>
        <v/>
      </c>
      <c r="V103" s="1258"/>
      <c r="W103" s="1264" t="str">
        <f>IF('躯体天井高(住戸別)'!U103="","",'躯体天井高(住戸別)'!U103)</f>
        <v/>
      </c>
      <c r="X103" s="1265" t="str">
        <f>IF('躯体天井高(住戸別)'!V103="","",'躯体天井高(住戸別)'!V103)</f>
        <v>□</v>
      </c>
      <c r="Y103" s="1265" t="str">
        <f>IF('躯体天井高(住戸別)'!W103="","",'躯体天井高(住戸別)'!W103)</f>
        <v>□</v>
      </c>
      <c r="Z103" s="1267" t="s">
        <v>27</v>
      </c>
      <c r="AB103" s="1133" t="str">
        <f>IF('躯体天井高(住戸別)'!Y103="","",'躯体天井高(住戸別)'!Y103)</f>
        <v/>
      </c>
      <c r="AC103" s="1134" t="str">
        <f>IF('躯体天井高(住戸別)'!Z103="","",'躯体天井高(住戸別)'!Z103)</f>
        <v/>
      </c>
      <c r="AD103" s="1135" t="str">
        <f>IF('躯体天井高(住戸別)'!AA103="","",'躯体天井高(住戸別)'!AA103)</f>
        <v/>
      </c>
      <c r="AE103" s="1136" t="str">
        <f>IF('躯体天井高(住戸別)'!AB103="","",'躯体天井高(住戸別)'!AB103)</f>
        <v/>
      </c>
      <c r="AF103" s="1137" t="str">
        <f>IF('躯体天井高(住戸別)'!AC103="","",'躯体天井高(住戸別)'!AC103)</f>
        <v/>
      </c>
      <c r="AG103" s="1138" t="str">
        <f>IF('躯体天井高(住戸別)'!AD103="","",'躯体天井高(住戸別)'!AD103)</f>
        <v/>
      </c>
      <c r="AH103" s="1136" t="str">
        <f>IF('躯体天井高(住戸別)'!AE103="","",'躯体天井高(住戸別)'!AE103)</f>
        <v/>
      </c>
      <c r="AI103" s="1137">
        <f>IF('躯体天井高(住戸別)'!AF103="","",'躯体天井高(住戸別)'!AF103)</f>
        <v>50</v>
      </c>
      <c r="AJ103" s="1139" t="str">
        <f>IF('躯体天井高(住戸別)'!AG103="","",'躯体天井高(住戸別)'!AG103)</f>
        <v/>
      </c>
      <c r="AK103" s="990"/>
      <c r="AL103" s="1140" t="str">
        <f>IF('躯体天井高(住戸別)'!AH103="","",'躯体天井高(住戸別)'!AH103)</f>
        <v/>
      </c>
      <c r="AM103" s="1141" t="str">
        <f>IF('躯体天井高(住戸別)'!AI103="","",'躯体天井高(住戸別)'!AI103)</f>
        <v/>
      </c>
      <c r="AN103" s="1142" t="str">
        <f>IF('躯体天井高(住戸別)'!AJ103="","",'躯体天井高(住戸別)'!AJ103)</f>
        <v/>
      </c>
      <c r="AO103" s="1143" t="str">
        <f>IF('躯体天井高(住戸別)'!AK103="","",'躯体天井高(住戸別)'!AK103)</f>
        <v/>
      </c>
      <c r="AP103" s="1141" t="str">
        <f>IF('躯体天井高(住戸別)'!AL103="","",'躯体天井高(住戸別)'!AL103)</f>
        <v/>
      </c>
      <c r="AQ103" s="1142">
        <f>IF('躯体天井高(住戸別)'!AM103="","",'躯体天井高(住戸別)'!AM103)</f>
        <v>50</v>
      </c>
      <c r="AR103" s="1144" t="str">
        <f>IF('躯体天井高(住戸別)'!AN103="","",'躯体天井高(住戸別)'!AN103)</f>
        <v/>
      </c>
      <c r="AS103" s="990"/>
      <c r="AT103" s="1145" t="str">
        <f>IF('躯体天井高(住戸別)'!AO103="","",'躯体天井高(住戸別)'!AO103)</f>
        <v/>
      </c>
    </row>
    <row r="104" spans="1:46" ht="24.75" customHeight="1">
      <c r="A104" s="391" t="s">
        <v>253</v>
      </c>
      <c r="B104" s="1249">
        <f>IF('躯体天井高(住戸別)'!B104="","",'躯体天井高(住戸別)'!B104)</f>
        <v>99</v>
      </c>
      <c r="C104" s="1249" t="str">
        <f>IF('躯体天井高(住戸別)'!C104="","",'躯体天井高(住戸別)'!C104)</f>
        <v/>
      </c>
      <c r="D104" s="1250" t="str">
        <f>IF('躯体天井高(住戸別)'!D104="","",'躯体天井高(住戸別)'!D104)</f>
        <v/>
      </c>
      <c r="E104" s="1251" t="str">
        <f>IF('躯体天井高(住戸別)'!E104="","",'躯体天井高(住戸別)'!E104)</f>
        <v/>
      </c>
      <c r="F104" s="1252" t="str">
        <f>IF('躯体天井高(住戸別)'!F104="","",'躯体天井高(住戸別)'!F104)</f>
        <v/>
      </c>
      <c r="G104" s="1253" t="str">
        <f>IF('躯体天井高(住戸別)'!G104="","",'躯体天井高(住戸別)'!G104)</f>
        <v/>
      </c>
      <c r="H104" s="1254" t="str">
        <f>IF('躯体天井高(住戸別)'!H104="","",'躯体天井高(住戸別)'!H104)</f>
        <v/>
      </c>
      <c r="I104" s="1255" t="str">
        <f>IF('躯体天井高(住戸別)'!I104="","",'躯体天井高(住戸別)'!I104)</f>
        <v/>
      </c>
      <c r="J104" s="1256" t="str">
        <f>IF('躯体天井高(住戸別)'!J104="","",'躯体天井高(住戸別)'!J104)</f>
        <v/>
      </c>
      <c r="K104" s="1254" t="str">
        <f>IF('躯体天井高(住戸別)'!K104="","",'躯体天井高(住戸別)'!K104)</f>
        <v/>
      </c>
      <c r="L104" s="1255">
        <f>IF('躯体天井高(住戸別)'!L104="","",'躯体天井高(住戸別)'!L104)</f>
        <v>50</v>
      </c>
      <c r="M104" s="1257" t="str">
        <f>IF('躯体天井高(住戸別)'!M104="","",'躯体天井高(住戸別)'!M104)</f>
        <v/>
      </c>
      <c r="N104" s="1258"/>
      <c r="O104" s="1259" t="str">
        <f>IF('躯体天井高(住戸別)'!N104="","",'躯体天井高(住戸別)'!N104)</f>
        <v/>
      </c>
      <c r="P104" s="1260" t="str">
        <f>IF('躯体天井高(住戸別)'!O104="","",'躯体天井高(住戸別)'!O104)</f>
        <v/>
      </c>
      <c r="Q104" s="1261" t="str">
        <f>IF('躯体天井高(住戸別)'!P104="","",'躯体天井高(住戸別)'!P104)</f>
        <v/>
      </c>
      <c r="R104" s="1262" t="str">
        <f>IF('躯体天井高(住戸別)'!Q104="","",'躯体天井高(住戸別)'!Q104)</f>
        <v/>
      </c>
      <c r="S104" s="1260" t="str">
        <f>IF('躯体天井高(住戸別)'!R104="","",'躯体天井高(住戸別)'!R104)</f>
        <v/>
      </c>
      <c r="T104" s="1261">
        <f>IF('躯体天井高(住戸別)'!S104="","",'躯体天井高(住戸別)'!S104)</f>
        <v>50</v>
      </c>
      <c r="U104" s="1263" t="str">
        <f>IF('躯体天井高(住戸別)'!T104="","",'躯体天井高(住戸別)'!T104)</f>
        <v/>
      </c>
      <c r="V104" s="1258"/>
      <c r="W104" s="1264" t="str">
        <f>IF('躯体天井高(住戸別)'!U104="","",'躯体天井高(住戸別)'!U104)</f>
        <v/>
      </c>
      <c r="X104" s="1265" t="str">
        <f>IF('躯体天井高(住戸別)'!V104="","",'躯体天井高(住戸別)'!V104)</f>
        <v>□</v>
      </c>
      <c r="Y104" s="1265" t="str">
        <f>IF('躯体天井高(住戸別)'!W104="","",'躯体天井高(住戸別)'!W104)</f>
        <v>□</v>
      </c>
      <c r="Z104" s="1267" t="s">
        <v>27</v>
      </c>
      <c r="AB104" s="1133" t="str">
        <f>IF('躯体天井高(住戸別)'!Y104="","",'躯体天井高(住戸別)'!Y104)</f>
        <v/>
      </c>
      <c r="AC104" s="1134" t="str">
        <f>IF('躯体天井高(住戸別)'!Z104="","",'躯体天井高(住戸別)'!Z104)</f>
        <v/>
      </c>
      <c r="AD104" s="1135" t="str">
        <f>IF('躯体天井高(住戸別)'!AA104="","",'躯体天井高(住戸別)'!AA104)</f>
        <v/>
      </c>
      <c r="AE104" s="1136" t="str">
        <f>IF('躯体天井高(住戸別)'!AB104="","",'躯体天井高(住戸別)'!AB104)</f>
        <v/>
      </c>
      <c r="AF104" s="1137" t="str">
        <f>IF('躯体天井高(住戸別)'!AC104="","",'躯体天井高(住戸別)'!AC104)</f>
        <v/>
      </c>
      <c r="AG104" s="1138" t="str">
        <f>IF('躯体天井高(住戸別)'!AD104="","",'躯体天井高(住戸別)'!AD104)</f>
        <v/>
      </c>
      <c r="AH104" s="1136" t="str">
        <f>IF('躯体天井高(住戸別)'!AE104="","",'躯体天井高(住戸別)'!AE104)</f>
        <v/>
      </c>
      <c r="AI104" s="1137">
        <f>IF('躯体天井高(住戸別)'!AF104="","",'躯体天井高(住戸別)'!AF104)</f>
        <v>50</v>
      </c>
      <c r="AJ104" s="1139" t="str">
        <f>IF('躯体天井高(住戸別)'!AG104="","",'躯体天井高(住戸別)'!AG104)</f>
        <v/>
      </c>
      <c r="AK104" s="990"/>
      <c r="AL104" s="1140" t="str">
        <f>IF('躯体天井高(住戸別)'!AH104="","",'躯体天井高(住戸別)'!AH104)</f>
        <v/>
      </c>
      <c r="AM104" s="1141" t="str">
        <f>IF('躯体天井高(住戸別)'!AI104="","",'躯体天井高(住戸別)'!AI104)</f>
        <v/>
      </c>
      <c r="AN104" s="1142" t="str">
        <f>IF('躯体天井高(住戸別)'!AJ104="","",'躯体天井高(住戸別)'!AJ104)</f>
        <v/>
      </c>
      <c r="AO104" s="1143" t="str">
        <f>IF('躯体天井高(住戸別)'!AK104="","",'躯体天井高(住戸別)'!AK104)</f>
        <v/>
      </c>
      <c r="AP104" s="1141" t="str">
        <f>IF('躯体天井高(住戸別)'!AL104="","",'躯体天井高(住戸別)'!AL104)</f>
        <v/>
      </c>
      <c r="AQ104" s="1142">
        <f>IF('躯体天井高(住戸別)'!AM104="","",'躯体天井高(住戸別)'!AM104)</f>
        <v>50</v>
      </c>
      <c r="AR104" s="1144" t="str">
        <f>IF('躯体天井高(住戸別)'!AN104="","",'躯体天井高(住戸別)'!AN104)</f>
        <v/>
      </c>
      <c r="AS104" s="990"/>
      <c r="AT104" s="1145" t="str">
        <f>IF('躯体天井高(住戸別)'!AO104="","",'躯体天井高(住戸別)'!AO104)</f>
        <v/>
      </c>
    </row>
    <row r="105" spans="1:46" ht="24.75" customHeight="1">
      <c r="A105" s="391" t="s">
        <v>253</v>
      </c>
      <c r="B105" s="1249">
        <f>IF('躯体天井高(住戸別)'!B105="","",'躯体天井高(住戸別)'!B105)</f>
        <v>100</v>
      </c>
      <c r="C105" s="1249" t="str">
        <f>IF('躯体天井高(住戸別)'!C105="","",'躯体天井高(住戸別)'!C105)</f>
        <v/>
      </c>
      <c r="D105" s="1250" t="str">
        <f>IF('躯体天井高(住戸別)'!D105="","",'躯体天井高(住戸別)'!D105)</f>
        <v/>
      </c>
      <c r="E105" s="1251" t="str">
        <f>IF('躯体天井高(住戸別)'!E105="","",'躯体天井高(住戸別)'!E105)</f>
        <v/>
      </c>
      <c r="F105" s="1252" t="str">
        <f>IF('躯体天井高(住戸別)'!F105="","",'躯体天井高(住戸別)'!F105)</f>
        <v/>
      </c>
      <c r="G105" s="1253" t="str">
        <f>IF('躯体天井高(住戸別)'!G105="","",'躯体天井高(住戸別)'!G105)</f>
        <v/>
      </c>
      <c r="H105" s="1254" t="str">
        <f>IF('躯体天井高(住戸別)'!H105="","",'躯体天井高(住戸別)'!H105)</f>
        <v/>
      </c>
      <c r="I105" s="1255" t="str">
        <f>IF('躯体天井高(住戸別)'!I105="","",'躯体天井高(住戸別)'!I105)</f>
        <v/>
      </c>
      <c r="J105" s="1256" t="str">
        <f>IF('躯体天井高(住戸別)'!J105="","",'躯体天井高(住戸別)'!J105)</f>
        <v/>
      </c>
      <c r="K105" s="1254" t="str">
        <f>IF('躯体天井高(住戸別)'!K105="","",'躯体天井高(住戸別)'!K105)</f>
        <v/>
      </c>
      <c r="L105" s="1255">
        <f>IF('躯体天井高(住戸別)'!L105="","",'躯体天井高(住戸別)'!L105)</f>
        <v>50</v>
      </c>
      <c r="M105" s="1257" t="str">
        <f>IF('躯体天井高(住戸別)'!M105="","",'躯体天井高(住戸別)'!M105)</f>
        <v/>
      </c>
      <c r="N105" s="1268"/>
      <c r="O105" s="1259" t="str">
        <f>IF('躯体天井高(住戸別)'!N105="","",'躯体天井高(住戸別)'!N105)</f>
        <v/>
      </c>
      <c r="P105" s="1260" t="str">
        <f>IF('躯体天井高(住戸別)'!O105="","",'躯体天井高(住戸別)'!O105)</f>
        <v/>
      </c>
      <c r="Q105" s="1261" t="str">
        <f>IF('躯体天井高(住戸別)'!P105="","",'躯体天井高(住戸別)'!P105)</f>
        <v/>
      </c>
      <c r="R105" s="1262" t="str">
        <f>IF('躯体天井高(住戸別)'!Q105="","",'躯体天井高(住戸別)'!Q105)</f>
        <v/>
      </c>
      <c r="S105" s="1260" t="str">
        <f>IF('躯体天井高(住戸別)'!R105="","",'躯体天井高(住戸別)'!R105)</f>
        <v/>
      </c>
      <c r="T105" s="1261">
        <f>IF('躯体天井高(住戸別)'!S105="","",'躯体天井高(住戸別)'!S105)</f>
        <v>50</v>
      </c>
      <c r="U105" s="1263" t="str">
        <f>IF('躯体天井高(住戸別)'!T105="","",'躯体天井高(住戸別)'!T105)</f>
        <v/>
      </c>
      <c r="V105" s="1258"/>
      <c r="W105" s="1264" t="str">
        <f>IF('躯体天井高(住戸別)'!U105="","",'躯体天井高(住戸別)'!U105)</f>
        <v/>
      </c>
      <c r="X105" s="1265" t="str">
        <f>IF('躯体天井高(住戸別)'!V105="","",'躯体天井高(住戸別)'!V105)</f>
        <v>□</v>
      </c>
      <c r="Y105" s="1265" t="str">
        <f>IF('躯体天井高(住戸別)'!W105="","",'躯体天井高(住戸別)'!W105)</f>
        <v>□</v>
      </c>
      <c r="Z105" s="1267" t="s">
        <v>27</v>
      </c>
      <c r="AB105" s="1133" t="str">
        <f>IF('躯体天井高(住戸別)'!Y105="","",'躯体天井高(住戸別)'!Y105)</f>
        <v/>
      </c>
      <c r="AC105" s="1134" t="str">
        <f>IF('躯体天井高(住戸別)'!Z105="","",'躯体天井高(住戸別)'!Z105)</f>
        <v/>
      </c>
      <c r="AD105" s="1135" t="str">
        <f>IF('躯体天井高(住戸別)'!AA105="","",'躯体天井高(住戸別)'!AA105)</f>
        <v/>
      </c>
      <c r="AE105" s="1136" t="str">
        <f>IF('躯体天井高(住戸別)'!AB105="","",'躯体天井高(住戸別)'!AB105)</f>
        <v/>
      </c>
      <c r="AF105" s="1137" t="str">
        <f>IF('躯体天井高(住戸別)'!AC105="","",'躯体天井高(住戸別)'!AC105)</f>
        <v/>
      </c>
      <c r="AG105" s="1138" t="str">
        <f>IF('躯体天井高(住戸別)'!AD105="","",'躯体天井高(住戸別)'!AD105)</f>
        <v/>
      </c>
      <c r="AH105" s="1136" t="str">
        <f>IF('躯体天井高(住戸別)'!AE105="","",'躯体天井高(住戸別)'!AE105)</f>
        <v/>
      </c>
      <c r="AI105" s="1137">
        <f>IF('躯体天井高(住戸別)'!AF105="","",'躯体天井高(住戸別)'!AF105)</f>
        <v>50</v>
      </c>
      <c r="AJ105" s="1139" t="str">
        <f>IF('躯体天井高(住戸別)'!AG105="","",'躯体天井高(住戸別)'!AG105)</f>
        <v/>
      </c>
      <c r="AK105" s="991"/>
      <c r="AL105" s="1140" t="str">
        <f>IF('躯体天井高(住戸別)'!AH105="","",'躯体天井高(住戸別)'!AH105)</f>
        <v/>
      </c>
      <c r="AM105" s="1141" t="str">
        <f>IF('躯体天井高(住戸別)'!AI105="","",'躯体天井高(住戸別)'!AI105)</f>
        <v/>
      </c>
      <c r="AN105" s="1142" t="str">
        <f>IF('躯体天井高(住戸別)'!AJ105="","",'躯体天井高(住戸別)'!AJ105)</f>
        <v/>
      </c>
      <c r="AO105" s="1143" t="str">
        <f>IF('躯体天井高(住戸別)'!AK105="","",'躯体天井高(住戸別)'!AK105)</f>
        <v/>
      </c>
      <c r="AP105" s="1141" t="str">
        <f>IF('躯体天井高(住戸別)'!AL105="","",'躯体天井高(住戸別)'!AL105)</f>
        <v/>
      </c>
      <c r="AQ105" s="1142">
        <f>IF('躯体天井高(住戸別)'!AM105="","",'躯体天井高(住戸別)'!AM105)</f>
        <v>50</v>
      </c>
      <c r="AR105" s="1144" t="str">
        <f>IF('躯体天井高(住戸別)'!AN105="","",'躯体天井高(住戸別)'!AN105)</f>
        <v/>
      </c>
      <c r="AS105" s="990"/>
      <c r="AT105" s="1145" t="str">
        <f>IF('躯体天井高(住戸別)'!AO105="","",'躯体天井高(住戸別)'!AO105)</f>
        <v/>
      </c>
    </row>
    <row r="106" spans="1:46">
      <c r="B106" s="1234"/>
      <c r="C106" s="1244"/>
      <c r="D106" s="1244"/>
      <c r="E106" s="1269"/>
      <c r="F106" s="1269"/>
      <c r="G106" s="1269"/>
      <c r="H106" s="1269"/>
      <c r="I106" s="1269"/>
      <c r="J106" s="1269"/>
      <c r="K106" s="1269"/>
      <c r="L106" s="1269"/>
      <c r="M106" s="1269"/>
      <c r="N106" s="1269"/>
      <c r="O106" s="1269"/>
      <c r="P106" s="1269"/>
      <c r="Q106" s="1269"/>
      <c r="R106" s="1269"/>
      <c r="S106" s="1269"/>
      <c r="T106" s="1269"/>
      <c r="U106" s="1269"/>
      <c r="V106" s="1269"/>
      <c r="W106" s="1234"/>
      <c r="X106" s="1234"/>
      <c r="Y106" s="1234"/>
      <c r="Z106" s="1234"/>
    </row>
    <row r="107" spans="1:46">
      <c r="B107" s="1243" t="s">
        <v>426</v>
      </c>
      <c r="C107" s="1244"/>
      <c r="D107" s="1244"/>
      <c r="E107" s="1269"/>
      <c r="F107" s="1269"/>
      <c r="G107" s="1269"/>
      <c r="H107" s="1269"/>
      <c r="I107" s="1269"/>
      <c r="J107" s="1269"/>
      <c r="K107" s="1269"/>
      <c r="L107" s="1269"/>
      <c r="M107" s="1269"/>
      <c r="N107" s="1269"/>
      <c r="O107" s="1269"/>
      <c r="P107" s="1269"/>
      <c r="Q107" s="1269"/>
      <c r="R107" s="1269"/>
      <c r="S107" s="1269"/>
      <c r="T107" s="1269"/>
      <c r="U107" s="1269"/>
      <c r="V107" s="1269"/>
      <c r="W107" s="1234"/>
      <c r="X107" s="1234"/>
      <c r="Y107" s="1234"/>
      <c r="Z107" s="1234"/>
    </row>
    <row r="108" spans="1:46">
      <c r="B108" s="1243" t="s">
        <v>427</v>
      </c>
      <c r="C108" s="1244"/>
      <c r="D108" s="1244"/>
      <c r="E108" s="1269"/>
      <c r="F108" s="1269"/>
      <c r="G108" s="1269"/>
      <c r="H108" s="1269"/>
      <c r="I108" s="1269"/>
      <c r="J108" s="1269"/>
      <c r="K108" s="1269"/>
      <c r="L108" s="1269"/>
      <c r="M108" s="1269"/>
      <c r="N108" s="1269"/>
      <c r="O108" s="1269"/>
      <c r="P108" s="1269"/>
      <c r="Q108" s="1269"/>
      <c r="R108" s="1269"/>
      <c r="S108" s="1269"/>
      <c r="T108" s="1269"/>
      <c r="U108" s="1269"/>
      <c r="V108" s="1269"/>
      <c r="W108" s="1234"/>
      <c r="X108" s="1234"/>
      <c r="Y108" s="1234"/>
      <c r="Z108" s="1234"/>
    </row>
    <row r="109" spans="1:46">
      <c r="B109" s="1243" t="s">
        <v>428</v>
      </c>
      <c r="C109" s="1244"/>
      <c r="D109" s="1244"/>
      <c r="E109" s="1269"/>
      <c r="F109" s="1269"/>
      <c r="G109" s="1269"/>
      <c r="H109" s="1269"/>
      <c r="I109" s="1269"/>
      <c r="J109" s="1269"/>
      <c r="K109" s="1269"/>
      <c r="L109" s="1269"/>
      <c r="M109" s="1269"/>
      <c r="N109" s="1269"/>
      <c r="O109" s="1269"/>
      <c r="P109" s="1269"/>
      <c r="Q109" s="1269"/>
      <c r="R109" s="1269"/>
      <c r="S109" s="1269"/>
      <c r="T109" s="1269"/>
      <c r="U109" s="1269"/>
      <c r="V109" s="1269"/>
      <c r="W109" s="1234"/>
      <c r="X109" s="1234"/>
      <c r="Y109" s="1234"/>
      <c r="Z109" s="1234"/>
    </row>
  </sheetData>
  <sheetProtection algorithmName="SHA-512" hashValue="SWmV9pk5uo2ss6GEQNkK9hW8p6epXXXXY/2H3uZzFtpet1/+0ep9idgiflvZ28tmksI2m78Z1uk2Wm2w0oHZYw==" saltValue="dQCq3zLXSB9w9T8+lqwkHA==" spinCount="100000" sheet="1" objects="1" scenarios="1"/>
  <mergeCells count="49">
    <mergeCell ref="W3:W5"/>
    <mergeCell ref="X4:X5"/>
    <mergeCell ref="Y4:Y5"/>
    <mergeCell ref="N3:N5"/>
    <mergeCell ref="V3:V5"/>
    <mergeCell ref="Z4:Z5"/>
    <mergeCell ref="X2:Z3"/>
    <mergeCell ref="O2:W2"/>
    <mergeCell ref="G2:N2"/>
    <mergeCell ref="P3:P5"/>
    <mergeCell ref="Q3:Q5"/>
    <mergeCell ref="R3:R5"/>
    <mergeCell ref="S3:S5"/>
    <mergeCell ref="T3:T5"/>
    <mergeCell ref="U3:U5"/>
    <mergeCell ref="G3:G5"/>
    <mergeCell ref="H3:H5"/>
    <mergeCell ref="I3:I5"/>
    <mergeCell ref="J3:J5"/>
    <mergeCell ref="K3:K5"/>
    <mergeCell ref="L3:L5"/>
    <mergeCell ref="M3:M5"/>
    <mergeCell ref="O3:O5"/>
    <mergeCell ref="B2:B5"/>
    <mergeCell ref="C2:C5"/>
    <mergeCell ref="D2:D5"/>
    <mergeCell ref="E2:E5"/>
    <mergeCell ref="F2:F5"/>
    <mergeCell ref="AB2:AB5"/>
    <mergeCell ref="AC2:AC5"/>
    <mergeCell ref="AD2:AK2"/>
    <mergeCell ref="AL2:AT2"/>
    <mergeCell ref="AD3:AD5"/>
    <mergeCell ref="AE3:AE5"/>
    <mergeCell ref="AF3:AF5"/>
    <mergeCell ref="AG3:AG5"/>
    <mergeCell ref="AH3:AH5"/>
    <mergeCell ref="AI3:AI5"/>
    <mergeCell ref="AJ3:AJ5"/>
    <mergeCell ref="AK3:AK5"/>
    <mergeCell ref="AL3:AL5"/>
    <mergeCell ref="AM3:AM5"/>
    <mergeCell ref="AN3:AN5"/>
    <mergeCell ref="AO3:AO5"/>
    <mergeCell ref="AP3:AP5"/>
    <mergeCell ref="AQ3:AQ5"/>
    <mergeCell ref="AR3:AR5"/>
    <mergeCell ref="AS3:AS5"/>
    <mergeCell ref="AT3:AT5"/>
  </mergeCells>
  <phoneticPr fontId="3"/>
  <dataValidations count="2">
    <dataValidation type="list" allowBlank="1" showInputMessage="1" showErrorMessage="1" sqref="WWU983126:WWY983145 W196694:Y196713 KI65622:KM65641 UE65622:UI65641 AEA65622:AEE65641 ANW65622:AOA65641 AXS65622:AXW65641 BHO65622:BHS65641 BRK65622:BRO65641 CBG65622:CBK65641 CLC65622:CLG65641 CUY65622:CVC65641 DEU65622:DEY65641 DOQ65622:DOU65641 DYM65622:DYQ65641 EII65622:EIM65641 ESE65622:ESI65641 FCA65622:FCE65641 FLW65622:FMA65641 FVS65622:FVW65641 GFO65622:GFS65641 GPK65622:GPO65641 GZG65622:GZK65641 HJC65622:HJG65641 HSY65622:HTC65641 ICU65622:ICY65641 IMQ65622:IMU65641 IWM65622:IWQ65641 JGI65622:JGM65641 JQE65622:JQI65641 KAA65622:KAE65641 KJW65622:KKA65641 KTS65622:KTW65641 LDO65622:LDS65641 LNK65622:LNO65641 LXG65622:LXK65641 MHC65622:MHG65641 MQY65622:MRC65641 NAU65622:NAY65641 NKQ65622:NKU65641 NUM65622:NUQ65641 OEI65622:OEM65641 OOE65622:OOI65641 OYA65622:OYE65641 PHW65622:PIA65641 PRS65622:PRW65641 QBO65622:QBS65641 QLK65622:QLO65641 QVG65622:QVK65641 RFC65622:RFG65641 ROY65622:RPC65641 RYU65622:RYY65641 SIQ65622:SIU65641 SSM65622:SSQ65641 TCI65622:TCM65641 TME65622:TMI65641 TWA65622:TWE65641 UFW65622:UGA65641 UPS65622:UPW65641 UZO65622:UZS65641 VJK65622:VJO65641 VTG65622:VTK65641 WDC65622:WDG65641 WMY65622:WNC65641 WWU65622:WWY65641 KI131158:KM131177 UE131158:UI131177 AEA131158:AEE131177 ANW131158:AOA131177 AXS131158:AXW131177 BHO131158:BHS131177 BRK131158:BRO131177 CBG131158:CBK131177 CLC131158:CLG131177 CUY131158:CVC131177 DEU131158:DEY131177 DOQ131158:DOU131177 DYM131158:DYQ131177 EII131158:EIM131177 ESE131158:ESI131177 FCA131158:FCE131177 FLW131158:FMA131177 FVS131158:FVW131177 GFO131158:GFS131177 GPK131158:GPO131177 GZG131158:GZK131177 HJC131158:HJG131177 HSY131158:HTC131177 ICU131158:ICY131177 IMQ131158:IMU131177 IWM131158:IWQ131177 JGI131158:JGM131177 JQE131158:JQI131177 KAA131158:KAE131177 KJW131158:KKA131177 KTS131158:KTW131177 LDO131158:LDS131177 LNK131158:LNO131177 LXG131158:LXK131177 MHC131158:MHG131177 MQY131158:MRC131177 NAU131158:NAY131177 NKQ131158:NKU131177 NUM131158:NUQ131177 OEI131158:OEM131177 OOE131158:OOI131177 OYA131158:OYE131177 PHW131158:PIA131177 PRS131158:PRW131177 QBO131158:QBS131177 QLK131158:QLO131177 QVG131158:QVK131177 RFC131158:RFG131177 ROY131158:RPC131177 RYU131158:RYY131177 SIQ131158:SIU131177 SSM131158:SSQ131177 TCI131158:TCM131177 TME131158:TMI131177 TWA131158:TWE131177 UFW131158:UGA131177 UPS131158:UPW131177 UZO131158:UZS131177 VJK131158:VJO131177 VTG131158:VTK131177 WDC131158:WDG131177 WMY131158:WNC131177 WWU131158:WWY131177 KI196694:KM196713 UE196694:UI196713 AEA196694:AEE196713 ANW196694:AOA196713 AXS196694:AXW196713 BHO196694:BHS196713 BRK196694:BRO196713 CBG196694:CBK196713 CLC196694:CLG196713 CUY196694:CVC196713 DEU196694:DEY196713 DOQ196694:DOU196713 DYM196694:DYQ196713 EII196694:EIM196713 ESE196694:ESI196713 FCA196694:FCE196713 FLW196694:FMA196713 FVS196694:FVW196713 GFO196694:GFS196713 GPK196694:GPO196713 GZG196694:GZK196713 HJC196694:HJG196713 HSY196694:HTC196713 ICU196694:ICY196713 IMQ196694:IMU196713 IWM196694:IWQ196713 JGI196694:JGM196713 JQE196694:JQI196713 KAA196694:KAE196713 KJW196694:KKA196713 KTS196694:KTW196713 LDO196694:LDS196713 LNK196694:LNO196713 LXG196694:LXK196713 MHC196694:MHG196713 MQY196694:MRC196713 NAU196694:NAY196713 NKQ196694:NKU196713 NUM196694:NUQ196713 OEI196694:OEM196713 OOE196694:OOI196713 OYA196694:OYE196713 PHW196694:PIA196713 PRS196694:PRW196713 QBO196694:QBS196713 QLK196694:QLO196713 QVG196694:QVK196713 RFC196694:RFG196713 ROY196694:RPC196713 RYU196694:RYY196713 SIQ196694:SIU196713 SSM196694:SSQ196713 TCI196694:TCM196713 TME196694:TMI196713 TWA196694:TWE196713 UFW196694:UGA196713 UPS196694:UPW196713 UZO196694:UZS196713 VJK196694:VJO196713 VTG196694:VTK196713 WDC196694:WDG196713 WMY196694:WNC196713 WWU196694:WWY196713 KI262230:KM262249 UE262230:UI262249 AEA262230:AEE262249 ANW262230:AOA262249 AXS262230:AXW262249 BHO262230:BHS262249 BRK262230:BRO262249 CBG262230:CBK262249 CLC262230:CLG262249 CUY262230:CVC262249 DEU262230:DEY262249 DOQ262230:DOU262249 DYM262230:DYQ262249 EII262230:EIM262249 ESE262230:ESI262249 FCA262230:FCE262249 FLW262230:FMA262249 FVS262230:FVW262249 GFO262230:GFS262249 GPK262230:GPO262249 GZG262230:GZK262249 HJC262230:HJG262249 HSY262230:HTC262249 ICU262230:ICY262249 IMQ262230:IMU262249 IWM262230:IWQ262249 JGI262230:JGM262249 JQE262230:JQI262249 KAA262230:KAE262249 KJW262230:KKA262249 KTS262230:KTW262249 LDO262230:LDS262249 LNK262230:LNO262249 LXG262230:LXK262249 MHC262230:MHG262249 MQY262230:MRC262249 NAU262230:NAY262249 NKQ262230:NKU262249 NUM262230:NUQ262249 OEI262230:OEM262249 OOE262230:OOI262249 OYA262230:OYE262249 PHW262230:PIA262249 PRS262230:PRW262249 QBO262230:QBS262249 QLK262230:QLO262249 QVG262230:QVK262249 RFC262230:RFG262249 ROY262230:RPC262249 RYU262230:RYY262249 SIQ262230:SIU262249 SSM262230:SSQ262249 TCI262230:TCM262249 TME262230:TMI262249 TWA262230:TWE262249 UFW262230:UGA262249 UPS262230:UPW262249 UZO262230:UZS262249 VJK262230:VJO262249 VTG262230:VTK262249 WDC262230:WDG262249 WMY262230:WNC262249 WWU262230:WWY262249 KI327766:KM327785 UE327766:UI327785 AEA327766:AEE327785 ANW327766:AOA327785 AXS327766:AXW327785 BHO327766:BHS327785 BRK327766:BRO327785 CBG327766:CBK327785 CLC327766:CLG327785 CUY327766:CVC327785 DEU327766:DEY327785 DOQ327766:DOU327785 DYM327766:DYQ327785 EII327766:EIM327785 ESE327766:ESI327785 FCA327766:FCE327785 FLW327766:FMA327785 FVS327766:FVW327785 GFO327766:GFS327785 GPK327766:GPO327785 GZG327766:GZK327785 HJC327766:HJG327785 HSY327766:HTC327785 ICU327766:ICY327785 IMQ327766:IMU327785 IWM327766:IWQ327785 JGI327766:JGM327785 JQE327766:JQI327785 KAA327766:KAE327785 KJW327766:KKA327785 KTS327766:KTW327785 LDO327766:LDS327785 LNK327766:LNO327785 LXG327766:LXK327785 MHC327766:MHG327785 MQY327766:MRC327785 NAU327766:NAY327785 NKQ327766:NKU327785 NUM327766:NUQ327785 OEI327766:OEM327785 OOE327766:OOI327785 OYA327766:OYE327785 PHW327766:PIA327785 PRS327766:PRW327785 QBO327766:QBS327785 QLK327766:QLO327785 QVG327766:QVK327785 RFC327766:RFG327785 ROY327766:RPC327785 RYU327766:RYY327785 SIQ327766:SIU327785 SSM327766:SSQ327785 TCI327766:TCM327785 TME327766:TMI327785 TWA327766:TWE327785 UFW327766:UGA327785 UPS327766:UPW327785 UZO327766:UZS327785 VJK327766:VJO327785 VTG327766:VTK327785 WDC327766:WDG327785 WMY327766:WNC327785 WWU327766:WWY327785 KI393302:KM393321 UE393302:UI393321 AEA393302:AEE393321 ANW393302:AOA393321 AXS393302:AXW393321 BHO393302:BHS393321 BRK393302:BRO393321 CBG393302:CBK393321 CLC393302:CLG393321 CUY393302:CVC393321 DEU393302:DEY393321 DOQ393302:DOU393321 DYM393302:DYQ393321 EII393302:EIM393321 ESE393302:ESI393321 FCA393302:FCE393321 FLW393302:FMA393321 FVS393302:FVW393321 GFO393302:GFS393321 GPK393302:GPO393321 GZG393302:GZK393321 HJC393302:HJG393321 HSY393302:HTC393321 ICU393302:ICY393321 IMQ393302:IMU393321 IWM393302:IWQ393321 JGI393302:JGM393321 JQE393302:JQI393321 KAA393302:KAE393321 KJW393302:KKA393321 KTS393302:KTW393321 LDO393302:LDS393321 LNK393302:LNO393321 LXG393302:LXK393321 MHC393302:MHG393321 MQY393302:MRC393321 NAU393302:NAY393321 NKQ393302:NKU393321 NUM393302:NUQ393321 OEI393302:OEM393321 OOE393302:OOI393321 OYA393302:OYE393321 PHW393302:PIA393321 PRS393302:PRW393321 QBO393302:QBS393321 QLK393302:QLO393321 QVG393302:QVK393321 RFC393302:RFG393321 ROY393302:RPC393321 RYU393302:RYY393321 SIQ393302:SIU393321 SSM393302:SSQ393321 TCI393302:TCM393321 TME393302:TMI393321 TWA393302:TWE393321 UFW393302:UGA393321 UPS393302:UPW393321 UZO393302:UZS393321 VJK393302:VJO393321 VTG393302:VTK393321 WDC393302:WDG393321 WMY393302:WNC393321 WWU393302:WWY393321 KI458838:KM458857 UE458838:UI458857 AEA458838:AEE458857 ANW458838:AOA458857 AXS458838:AXW458857 BHO458838:BHS458857 BRK458838:BRO458857 CBG458838:CBK458857 CLC458838:CLG458857 CUY458838:CVC458857 DEU458838:DEY458857 DOQ458838:DOU458857 DYM458838:DYQ458857 EII458838:EIM458857 ESE458838:ESI458857 FCA458838:FCE458857 FLW458838:FMA458857 FVS458838:FVW458857 GFO458838:GFS458857 GPK458838:GPO458857 GZG458838:GZK458857 HJC458838:HJG458857 HSY458838:HTC458857 ICU458838:ICY458857 IMQ458838:IMU458857 IWM458838:IWQ458857 JGI458838:JGM458857 JQE458838:JQI458857 KAA458838:KAE458857 KJW458838:KKA458857 KTS458838:KTW458857 LDO458838:LDS458857 LNK458838:LNO458857 LXG458838:LXK458857 MHC458838:MHG458857 MQY458838:MRC458857 NAU458838:NAY458857 NKQ458838:NKU458857 NUM458838:NUQ458857 OEI458838:OEM458857 OOE458838:OOI458857 OYA458838:OYE458857 PHW458838:PIA458857 PRS458838:PRW458857 QBO458838:QBS458857 QLK458838:QLO458857 QVG458838:QVK458857 RFC458838:RFG458857 ROY458838:RPC458857 RYU458838:RYY458857 SIQ458838:SIU458857 SSM458838:SSQ458857 TCI458838:TCM458857 TME458838:TMI458857 TWA458838:TWE458857 UFW458838:UGA458857 UPS458838:UPW458857 UZO458838:UZS458857 VJK458838:VJO458857 VTG458838:VTK458857 WDC458838:WDG458857 WMY458838:WNC458857 WWU458838:WWY458857 KI524374:KM524393 UE524374:UI524393 AEA524374:AEE524393 ANW524374:AOA524393 AXS524374:AXW524393 BHO524374:BHS524393 BRK524374:BRO524393 CBG524374:CBK524393 CLC524374:CLG524393 CUY524374:CVC524393 DEU524374:DEY524393 DOQ524374:DOU524393 DYM524374:DYQ524393 EII524374:EIM524393 ESE524374:ESI524393 FCA524374:FCE524393 FLW524374:FMA524393 FVS524374:FVW524393 GFO524374:GFS524393 GPK524374:GPO524393 GZG524374:GZK524393 HJC524374:HJG524393 HSY524374:HTC524393 ICU524374:ICY524393 IMQ524374:IMU524393 IWM524374:IWQ524393 JGI524374:JGM524393 JQE524374:JQI524393 KAA524374:KAE524393 KJW524374:KKA524393 KTS524374:KTW524393 LDO524374:LDS524393 LNK524374:LNO524393 LXG524374:LXK524393 MHC524374:MHG524393 MQY524374:MRC524393 NAU524374:NAY524393 NKQ524374:NKU524393 NUM524374:NUQ524393 OEI524374:OEM524393 OOE524374:OOI524393 OYA524374:OYE524393 PHW524374:PIA524393 PRS524374:PRW524393 QBO524374:QBS524393 QLK524374:QLO524393 QVG524374:QVK524393 RFC524374:RFG524393 ROY524374:RPC524393 RYU524374:RYY524393 SIQ524374:SIU524393 SSM524374:SSQ524393 TCI524374:TCM524393 TME524374:TMI524393 TWA524374:TWE524393 UFW524374:UGA524393 UPS524374:UPW524393 UZO524374:UZS524393 VJK524374:VJO524393 VTG524374:VTK524393 WDC524374:WDG524393 WMY524374:WNC524393 WWU524374:WWY524393 KI589910:KM589929 UE589910:UI589929 AEA589910:AEE589929 ANW589910:AOA589929 AXS589910:AXW589929 BHO589910:BHS589929 BRK589910:BRO589929 CBG589910:CBK589929 CLC589910:CLG589929 CUY589910:CVC589929 DEU589910:DEY589929 DOQ589910:DOU589929 DYM589910:DYQ589929 EII589910:EIM589929 ESE589910:ESI589929 FCA589910:FCE589929 FLW589910:FMA589929 FVS589910:FVW589929 GFO589910:GFS589929 GPK589910:GPO589929 GZG589910:GZK589929 HJC589910:HJG589929 HSY589910:HTC589929 ICU589910:ICY589929 IMQ589910:IMU589929 IWM589910:IWQ589929 JGI589910:JGM589929 JQE589910:JQI589929 KAA589910:KAE589929 KJW589910:KKA589929 KTS589910:KTW589929 LDO589910:LDS589929 LNK589910:LNO589929 LXG589910:LXK589929 MHC589910:MHG589929 MQY589910:MRC589929 NAU589910:NAY589929 NKQ589910:NKU589929 NUM589910:NUQ589929 OEI589910:OEM589929 OOE589910:OOI589929 OYA589910:OYE589929 PHW589910:PIA589929 PRS589910:PRW589929 QBO589910:QBS589929 QLK589910:QLO589929 QVG589910:QVK589929 RFC589910:RFG589929 ROY589910:RPC589929 RYU589910:RYY589929 SIQ589910:SIU589929 SSM589910:SSQ589929 TCI589910:TCM589929 TME589910:TMI589929 TWA589910:TWE589929 UFW589910:UGA589929 UPS589910:UPW589929 UZO589910:UZS589929 VJK589910:VJO589929 VTG589910:VTK589929 WDC589910:WDG589929 WMY589910:WNC589929 WWU589910:WWY589929 KI655446:KM655465 UE655446:UI655465 AEA655446:AEE655465 ANW655446:AOA655465 AXS655446:AXW655465 BHO655446:BHS655465 BRK655446:BRO655465 CBG655446:CBK655465 CLC655446:CLG655465 CUY655446:CVC655465 DEU655446:DEY655465 DOQ655446:DOU655465 DYM655446:DYQ655465 EII655446:EIM655465 ESE655446:ESI655465 FCA655446:FCE655465 FLW655446:FMA655465 FVS655446:FVW655465 GFO655446:GFS655465 GPK655446:GPO655465 GZG655446:GZK655465 HJC655446:HJG655465 HSY655446:HTC655465 ICU655446:ICY655465 IMQ655446:IMU655465 IWM655446:IWQ655465 JGI655446:JGM655465 JQE655446:JQI655465 KAA655446:KAE655465 KJW655446:KKA655465 KTS655446:KTW655465 LDO655446:LDS655465 LNK655446:LNO655465 LXG655446:LXK655465 MHC655446:MHG655465 MQY655446:MRC655465 NAU655446:NAY655465 NKQ655446:NKU655465 NUM655446:NUQ655465 OEI655446:OEM655465 OOE655446:OOI655465 OYA655446:OYE655465 PHW655446:PIA655465 PRS655446:PRW655465 QBO655446:QBS655465 QLK655446:QLO655465 QVG655446:QVK655465 RFC655446:RFG655465 ROY655446:RPC655465 RYU655446:RYY655465 SIQ655446:SIU655465 SSM655446:SSQ655465 TCI655446:TCM655465 TME655446:TMI655465 TWA655446:TWE655465 UFW655446:UGA655465 UPS655446:UPW655465 UZO655446:UZS655465 VJK655446:VJO655465 VTG655446:VTK655465 WDC655446:WDG655465 WMY655446:WNC655465 WWU655446:WWY655465 KI720982:KM721001 UE720982:UI721001 AEA720982:AEE721001 ANW720982:AOA721001 AXS720982:AXW721001 BHO720982:BHS721001 BRK720982:BRO721001 CBG720982:CBK721001 CLC720982:CLG721001 CUY720982:CVC721001 DEU720982:DEY721001 DOQ720982:DOU721001 DYM720982:DYQ721001 EII720982:EIM721001 ESE720982:ESI721001 FCA720982:FCE721001 FLW720982:FMA721001 FVS720982:FVW721001 GFO720982:GFS721001 GPK720982:GPO721001 GZG720982:GZK721001 HJC720982:HJG721001 HSY720982:HTC721001 ICU720982:ICY721001 IMQ720982:IMU721001 IWM720982:IWQ721001 JGI720982:JGM721001 JQE720982:JQI721001 KAA720982:KAE721001 KJW720982:KKA721001 KTS720982:KTW721001 LDO720982:LDS721001 LNK720982:LNO721001 LXG720982:LXK721001 MHC720982:MHG721001 MQY720982:MRC721001 NAU720982:NAY721001 NKQ720982:NKU721001 NUM720982:NUQ721001 OEI720982:OEM721001 OOE720982:OOI721001 OYA720982:OYE721001 PHW720982:PIA721001 PRS720982:PRW721001 QBO720982:QBS721001 QLK720982:QLO721001 QVG720982:QVK721001 RFC720982:RFG721001 ROY720982:RPC721001 RYU720982:RYY721001 SIQ720982:SIU721001 SSM720982:SSQ721001 TCI720982:TCM721001 TME720982:TMI721001 TWA720982:TWE721001 UFW720982:UGA721001 UPS720982:UPW721001 UZO720982:UZS721001 VJK720982:VJO721001 VTG720982:VTK721001 WDC720982:WDG721001 WMY720982:WNC721001 WWU720982:WWY721001 KI786518:KM786537 UE786518:UI786537 AEA786518:AEE786537 ANW786518:AOA786537 AXS786518:AXW786537 BHO786518:BHS786537 BRK786518:BRO786537 CBG786518:CBK786537 CLC786518:CLG786537 CUY786518:CVC786537 DEU786518:DEY786537 DOQ786518:DOU786537 DYM786518:DYQ786537 EII786518:EIM786537 ESE786518:ESI786537 FCA786518:FCE786537 FLW786518:FMA786537 FVS786518:FVW786537 GFO786518:GFS786537 GPK786518:GPO786537 GZG786518:GZK786537 HJC786518:HJG786537 HSY786518:HTC786537 ICU786518:ICY786537 IMQ786518:IMU786537 IWM786518:IWQ786537 JGI786518:JGM786537 JQE786518:JQI786537 KAA786518:KAE786537 KJW786518:KKA786537 KTS786518:KTW786537 LDO786518:LDS786537 LNK786518:LNO786537 LXG786518:LXK786537 MHC786518:MHG786537 MQY786518:MRC786537 NAU786518:NAY786537 NKQ786518:NKU786537 NUM786518:NUQ786537 OEI786518:OEM786537 OOE786518:OOI786537 OYA786518:OYE786537 PHW786518:PIA786537 PRS786518:PRW786537 QBO786518:QBS786537 QLK786518:QLO786537 QVG786518:QVK786537 RFC786518:RFG786537 ROY786518:RPC786537 RYU786518:RYY786537 SIQ786518:SIU786537 SSM786518:SSQ786537 TCI786518:TCM786537 TME786518:TMI786537 TWA786518:TWE786537 UFW786518:UGA786537 UPS786518:UPW786537 UZO786518:UZS786537 VJK786518:VJO786537 VTG786518:VTK786537 WDC786518:WDG786537 WMY786518:WNC786537 WWU786518:WWY786537 KI852054:KM852073 UE852054:UI852073 AEA852054:AEE852073 ANW852054:AOA852073 AXS852054:AXW852073 BHO852054:BHS852073 BRK852054:BRO852073 CBG852054:CBK852073 CLC852054:CLG852073 CUY852054:CVC852073 DEU852054:DEY852073 DOQ852054:DOU852073 DYM852054:DYQ852073 EII852054:EIM852073 ESE852054:ESI852073 FCA852054:FCE852073 FLW852054:FMA852073 FVS852054:FVW852073 GFO852054:GFS852073 GPK852054:GPO852073 GZG852054:GZK852073 HJC852054:HJG852073 HSY852054:HTC852073 ICU852054:ICY852073 IMQ852054:IMU852073 IWM852054:IWQ852073 JGI852054:JGM852073 JQE852054:JQI852073 KAA852054:KAE852073 KJW852054:KKA852073 KTS852054:KTW852073 LDO852054:LDS852073 LNK852054:LNO852073 LXG852054:LXK852073 MHC852054:MHG852073 MQY852054:MRC852073 NAU852054:NAY852073 NKQ852054:NKU852073 NUM852054:NUQ852073 OEI852054:OEM852073 OOE852054:OOI852073 OYA852054:OYE852073 PHW852054:PIA852073 PRS852054:PRW852073 QBO852054:QBS852073 QLK852054:QLO852073 QVG852054:QVK852073 RFC852054:RFG852073 ROY852054:RPC852073 RYU852054:RYY852073 SIQ852054:SIU852073 SSM852054:SSQ852073 TCI852054:TCM852073 TME852054:TMI852073 TWA852054:TWE852073 UFW852054:UGA852073 UPS852054:UPW852073 UZO852054:UZS852073 VJK852054:VJO852073 VTG852054:VTK852073 WDC852054:WDG852073 WMY852054:WNC852073 WWU852054:WWY852073 KI917590:KM917609 UE917590:UI917609 AEA917590:AEE917609 ANW917590:AOA917609 AXS917590:AXW917609 BHO917590:BHS917609 BRK917590:BRO917609 CBG917590:CBK917609 CLC917590:CLG917609 CUY917590:CVC917609 DEU917590:DEY917609 DOQ917590:DOU917609 DYM917590:DYQ917609 EII917590:EIM917609 ESE917590:ESI917609 FCA917590:FCE917609 FLW917590:FMA917609 FVS917590:FVW917609 GFO917590:GFS917609 GPK917590:GPO917609 GZG917590:GZK917609 HJC917590:HJG917609 HSY917590:HTC917609 ICU917590:ICY917609 IMQ917590:IMU917609 IWM917590:IWQ917609 JGI917590:JGM917609 JQE917590:JQI917609 KAA917590:KAE917609 KJW917590:KKA917609 KTS917590:KTW917609 LDO917590:LDS917609 LNK917590:LNO917609 LXG917590:LXK917609 MHC917590:MHG917609 MQY917590:MRC917609 NAU917590:NAY917609 NKQ917590:NKU917609 NUM917590:NUQ917609 OEI917590:OEM917609 OOE917590:OOI917609 OYA917590:OYE917609 PHW917590:PIA917609 PRS917590:PRW917609 QBO917590:QBS917609 QLK917590:QLO917609 QVG917590:QVK917609 RFC917590:RFG917609 ROY917590:RPC917609 RYU917590:RYY917609 SIQ917590:SIU917609 SSM917590:SSQ917609 TCI917590:TCM917609 TME917590:TMI917609 TWA917590:TWE917609 UFW917590:UGA917609 UPS917590:UPW917609 UZO917590:UZS917609 VJK917590:VJO917609 VTG917590:VTK917609 WDC917590:WDG917609 WMY917590:WNC917609 WWU917590:WWY917609 KI983126:KM983145 UE983126:UI983145 AEA983126:AEE983145 ANW983126:AOA983145 AXS983126:AXW983145 BHO983126:BHS983145 BRK983126:BRO983145 CBG983126:CBK983145 CLC983126:CLG983145 CUY983126:CVC983145 DEU983126:DEY983145 DOQ983126:DOU983145 DYM983126:DYQ983145 EII983126:EIM983145 ESE983126:ESI983145 FCA983126:FCE983145 FLW983126:FMA983145 FVS983126:FVW983145 GFO983126:GFS983145 GPK983126:GPO983145 GZG983126:GZK983145 HJC983126:HJG983145 HSY983126:HTC983145 ICU983126:ICY983145 IMQ983126:IMU983145 IWM983126:IWQ983145 JGI983126:JGM983145 JQE983126:JQI983145 KAA983126:KAE983145 KJW983126:KKA983145 KTS983126:KTW983145 LDO983126:LDS983145 LNK983126:LNO983145 LXG983126:LXK983145 MHC983126:MHG983145 MQY983126:MRC983145 NAU983126:NAY983145 NKQ983126:NKU983145 NUM983126:NUQ983145 OEI983126:OEM983145 OOE983126:OOI983145 OYA983126:OYE983145 PHW983126:PIA983145 PRS983126:PRW983145 QBO983126:QBS983145 QLK983126:QLO983145 QVG983126:QVK983145 RFC983126:RFG983145 ROY983126:RPC983145 RYU983126:RYY983145 SIQ983126:SIU983145 SSM983126:SSQ983145 TCI983126:TCM983145 TME983126:TMI983145 TWA983126:TWE983145 UFW983126:UGA983145 UPS983126:UPW983145 UZO983126:UZS983145 VJK983126:VJO983145 VTG983126:VTK983145 WDC983126:WDG983145 WMY983126:WNC983145 W131158:Y131177 W65622:Y65641 W983126:Y983145 W917590:Y917609 W852054:Y852073 W786518:Y786537 W720982:Y721001 W655446:Y655465 W589910:Y589929 W524374:Y524393 W458838:Y458857 W393302:Y393321 W327766:Y327785 W262230:Y262249 WMX6:WNB105 WDB6:WDF105 VTF6:VTJ105 VJJ6:VJN105 UZN6:UZR105 UPR6:UPV105 UFV6:UFZ105 TVZ6:TWD105 TMD6:TMH105 TCH6:TCL105 SSL6:SSP105 SIP6:SIT105 RYT6:RYX105 ROX6:RPB105 RFB6:RFF105 QVF6:QVJ105 QLJ6:QLN105 QBN6:QBR105 PRR6:PRV105 PHV6:PHZ105 OXZ6:OYD105 OOD6:OOH105 OEH6:OEL105 NUL6:NUP105 NKP6:NKT105 NAT6:NAX105 MQX6:MRB105 MHB6:MHF105 LXF6:LXJ105 LNJ6:LNN105 LDN6:LDR105 KTR6:KTV105 KJV6:KJZ105 JZZ6:KAD105 JQD6:JQH105 JGH6:JGL105 IWL6:IWP105 IMP6:IMT105 ICT6:ICX105 HSX6:HTB105 HJB6:HJF105 GZF6:GZJ105 GPJ6:GPN105 GFN6:GFR105 FVR6:FVV105 FLV6:FLZ105 FBZ6:FCD105 ESD6:ESH105 EIH6:EIL105 DYL6:DYP105 DOP6:DOT105 DET6:DEX105 CUX6:CVB105 CLB6:CLF105 CBF6:CBJ105 BRJ6:BRN105 BHN6:BHR105 AXR6:AXV105 ANV6:ANZ105 ADZ6:AED105 UD6:UH105 KH6:KL105 WWT6:WWX105 AT196694:AT196713 AT131158:AT131177 AT65622:AT65641 AT983126:AT983145 AT917590:AT917609 AT852054:AT852073 AT786518:AT786537 AT720982:AT721001 AT655446:AT655465 AT589910:AT589929 AT524374:AT524393 AT458838:AT458857 AT393302:AT393321 AT327766:AT327785 AT262230:AT262249" xr:uid="{00ACE754-453B-4FC1-971F-D10B006EFEDF}">
      <formula1>"□,■"</formula1>
    </dataValidation>
    <dataValidation showInputMessage="1" showErrorMessage="1" sqref="W6:W105 AT6:AT105" xr:uid="{83D05386-A764-4CCA-B6B5-628104119954}"/>
  </dataValidations>
  <pageMargins left="0.31496062992125984" right="0.31496062992125984" top="0.47244094488188981" bottom="0.39370078740157483" header="0.31496062992125984" footer="0.19685039370078741"/>
  <pageSetup paperSize="9" scale="74" fitToHeight="0" orientation="landscape" blackAndWhite="1" r:id="rId1"/>
  <headerFooter alignWithMargins="0">
    <oddFooter xml:space="preserve">&amp;R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0070C0"/>
  </sheetPr>
  <dimension ref="A1:AE120"/>
  <sheetViews>
    <sheetView view="pageBreakPreview" zoomScaleNormal="100" zoomScaleSheetLayoutView="100" workbookViewId="0">
      <selection activeCell="R5" sqref="R5"/>
    </sheetView>
  </sheetViews>
  <sheetFormatPr defaultRowHeight="13.5"/>
  <cols>
    <col min="1" max="2" width="6.625" style="434" customWidth="1"/>
    <col min="3" max="3" width="7.5" style="434" customWidth="1"/>
    <col min="4" max="4" width="6.625" style="434" customWidth="1"/>
    <col min="5" max="5" width="4.625" style="434" customWidth="1"/>
    <col min="6" max="6" width="7.125" style="434" customWidth="1"/>
    <col min="7" max="8" width="5.125" style="434" customWidth="1"/>
    <col min="9" max="9" width="2.875" style="434" customWidth="1"/>
    <col min="10" max="10" width="6.125" style="434" customWidth="1"/>
    <col min="11" max="11" width="5.625" style="434" customWidth="1"/>
    <col min="12" max="12" width="5.125" style="434" customWidth="1"/>
    <col min="13" max="13" width="5.875" style="434" customWidth="1"/>
    <col min="14" max="16" width="5" style="434" customWidth="1"/>
    <col min="17" max="18" width="9" style="434"/>
    <col min="19" max="19" width="9" style="434" hidden="1" customWidth="1"/>
    <col min="20" max="26" width="3.625" style="434" hidden="1" customWidth="1"/>
    <col min="27" max="31" width="9" style="434" hidden="1" customWidth="1"/>
    <col min="32" max="253" width="9" style="434"/>
    <col min="254" max="254" width="6.625" style="434" customWidth="1"/>
    <col min="255" max="256" width="8.625" style="434" customWidth="1"/>
    <col min="257" max="257" width="6.625" style="434" customWidth="1"/>
    <col min="258" max="258" width="6.125" style="434" customWidth="1"/>
    <col min="259" max="259" width="4.625" style="434" customWidth="1"/>
    <col min="260" max="260" width="7.125" style="434" customWidth="1"/>
    <col min="261" max="262" width="5.125" style="434" customWidth="1"/>
    <col min="263" max="263" width="2.875" style="434" customWidth="1"/>
    <col min="264" max="264" width="6.125" style="434" customWidth="1"/>
    <col min="265" max="265" width="7.125" style="434" customWidth="1"/>
    <col min="266" max="267" width="5.125" style="434" customWidth="1"/>
    <col min="268" max="268" width="2.875" style="434" customWidth="1"/>
    <col min="269" max="270" width="5.625" style="434" customWidth="1"/>
    <col min="271" max="271" width="5.125" style="434" customWidth="1"/>
    <col min="272" max="272" width="5.875" style="434" customWidth="1"/>
    <col min="273" max="275" width="5" style="434" customWidth="1"/>
    <col min="276" max="276" width="5.875" style="434" customWidth="1"/>
    <col min="277" max="277" width="5" style="434" customWidth="1"/>
    <col min="278" max="509" width="9" style="434"/>
    <col min="510" max="510" width="6.625" style="434" customWidth="1"/>
    <col min="511" max="512" width="8.625" style="434" customWidth="1"/>
    <col min="513" max="513" width="6.625" style="434" customWidth="1"/>
    <col min="514" max="514" width="6.125" style="434" customWidth="1"/>
    <col min="515" max="515" width="4.625" style="434" customWidth="1"/>
    <col min="516" max="516" width="7.125" style="434" customWidth="1"/>
    <col min="517" max="518" width="5.125" style="434" customWidth="1"/>
    <col min="519" max="519" width="2.875" style="434" customWidth="1"/>
    <col min="520" max="520" width="6.125" style="434" customWidth="1"/>
    <col min="521" max="521" width="7.125" style="434" customWidth="1"/>
    <col min="522" max="523" width="5.125" style="434" customWidth="1"/>
    <col min="524" max="524" width="2.875" style="434" customWidth="1"/>
    <col min="525" max="526" width="5.625" style="434" customWidth="1"/>
    <col min="527" max="527" width="5.125" style="434" customWidth="1"/>
    <col min="528" max="528" width="5.875" style="434" customWidth="1"/>
    <col min="529" max="531" width="5" style="434" customWidth="1"/>
    <col min="532" max="532" width="5.875" style="434" customWidth="1"/>
    <col min="533" max="533" width="5" style="434" customWidth="1"/>
    <col min="534" max="765" width="9" style="434"/>
    <col min="766" max="766" width="6.625" style="434" customWidth="1"/>
    <col min="767" max="768" width="8.625" style="434" customWidth="1"/>
    <col min="769" max="769" width="6.625" style="434" customWidth="1"/>
    <col min="770" max="770" width="6.125" style="434" customWidth="1"/>
    <col min="771" max="771" width="4.625" style="434" customWidth="1"/>
    <col min="772" max="772" width="7.125" style="434" customWidth="1"/>
    <col min="773" max="774" width="5.125" style="434" customWidth="1"/>
    <col min="775" max="775" width="2.875" style="434" customWidth="1"/>
    <col min="776" max="776" width="6.125" style="434" customWidth="1"/>
    <col min="777" max="777" width="7.125" style="434" customWidth="1"/>
    <col min="778" max="779" width="5.125" style="434" customWidth="1"/>
    <col min="780" max="780" width="2.875" style="434" customWidth="1"/>
    <col min="781" max="782" width="5.625" style="434" customWidth="1"/>
    <col min="783" max="783" width="5.125" style="434" customWidth="1"/>
    <col min="784" max="784" width="5.875" style="434" customWidth="1"/>
    <col min="785" max="787" width="5" style="434" customWidth="1"/>
    <col min="788" max="788" width="5.875" style="434" customWidth="1"/>
    <col min="789" max="789" width="5" style="434" customWidth="1"/>
    <col min="790" max="1021" width="9" style="434"/>
    <col min="1022" max="1022" width="6.625" style="434" customWidth="1"/>
    <col min="1023" max="1024" width="8.625" style="434" customWidth="1"/>
    <col min="1025" max="1025" width="6.625" style="434" customWidth="1"/>
    <col min="1026" max="1026" width="6.125" style="434" customWidth="1"/>
    <col min="1027" max="1027" width="4.625" style="434" customWidth="1"/>
    <col min="1028" max="1028" width="7.125" style="434" customWidth="1"/>
    <col min="1029" max="1030" width="5.125" style="434" customWidth="1"/>
    <col min="1031" max="1031" width="2.875" style="434" customWidth="1"/>
    <col min="1032" max="1032" width="6.125" style="434" customWidth="1"/>
    <col min="1033" max="1033" width="7.125" style="434" customWidth="1"/>
    <col min="1034" max="1035" width="5.125" style="434" customWidth="1"/>
    <col min="1036" max="1036" width="2.875" style="434" customWidth="1"/>
    <col min="1037" max="1038" width="5.625" style="434" customWidth="1"/>
    <col min="1039" max="1039" width="5.125" style="434" customWidth="1"/>
    <col min="1040" max="1040" width="5.875" style="434" customWidth="1"/>
    <col min="1041" max="1043" width="5" style="434" customWidth="1"/>
    <col min="1044" max="1044" width="5.875" style="434" customWidth="1"/>
    <col min="1045" max="1045" width="5" style="434" customWidth="1"/>
    <col min="1046" max="1277" width="9" style="434"/>
    <col min="1278" max="1278" width="6.625" style="434" customWidth="1"/>
    <col min="1279" max="1280" width="8.625" style="434" customWidth="1"/>
    <col min="1281" max="1281" width="6.625" style="434" customWidth="1"/>
    <col min="1282" max="1282" width="6.125" style="434" customWidth="1"/>
    <col min="1283" max="1283" width="4.625" style="434" customWidth="1"/>
    <col min="1284" max="1284" width="7.125" style="434" customWidth="1"/>
    <col min="1285" max="1286" width="5.125" style="434" customWidth="1"/>
    <col min="1287" max="1287" width="2.875" style="434" customWidth="1"/>
    <col min="1288" max="1288" width="6.125" style="434" customWidth="1"/>
    <col min="1289" max="1289" width="7.125" style="434" customWidth="1"/>
    <col min="1290" max="1291" width="5.125" style="434" customWidth="1"/>
    <col min="1292" max="1292" width="2.875" style="434" customWidth="1"/>
    <col min="1293" max="1294" width="5.625" style="434" customWidth="1"/>
    <col min="1295" max="1295" width="5.125" style="434" customWidth="1"/>
    <col min="1296" max="1296" width="5.875" style="434" customWidth="1"/>
    <col min="1297" max="1299" width="5" style="434" customWidth="1"/>
    <col min="1300" max="1300" width="5.875" style="434" customWidth="1"/>
    <col min="1301" max="1301" width="5" style="434" customWidth="1"/>
    <col min="1302" max="1533" width="9" style="434"/>
    <col min="1534" max="1534" width="6.625" style="434" customWidth="1"/>
    <col min="1535" max="1536" width="8.625" style="434" customWidth="1"/>
    <col min="1537" max="1537" width="6.625" style="434" customWidth="1"/>
    <col min="1538" max="1538" width="6.125" style="434" customWidth="1"/>
    <col min="1539" max="1539" width="4.625" style="434" customWidth="1"/>
    <col min="1540" max="1540" width="7.125" style="434" customWidth="1"/>
    <col min="1541" max="1542" width="5.125" style="434" customWidth="1"/>
    <col min="1543" max="1543" width="2.875" style="434" customWidth="1"/>
    <col min="1544" max="1544" width="6.125" style="434" customWidth="1"/>
    <col min="1545" max="1545" width="7.125" style="434" customWidth="1"/>
    <col min="1546" max="1547" width="5.125" style="434" customWidth="1"/>
    <col min="1548" max="1548" width="2.875" style="434" customWidth="1"/>
    <col min="1549" max="1550" width="5.625" style="434" customWidth="1"/>
    <col min="1551" max="1551" width="5.125" style="434" customWidth="1"/>
    <col min="1552" max="1552" width="5.875" style="434" customWidth="1"/>
    <col min="1553" max="1555" width="5" style="434" customWidth="1"/>
    <col min="1556" max="1556" width="5.875" style="434" customWidth="1"/>
    <col min="1557" max="1557" width="5" style="434" customWidth="1"/>
    <col min="1558" max="1789" width="9" style="434"/>
    <col min="1790" max="1790" width="6.625" style="434" customWidth="1"/>
    <col min="1791" max="1792" width="8.625" style="434" customWidth="1"/>
    <col min="1793" max="1793" width="6.625" style="434" customWidth="1"/>
    <col min="1794" max="1794" width="6.125" style="434" customWidth="1"/>
    <col min="1795" max="1795" width="4.625" style="434" customWidth="1"/>
    <col min="1796" max="1796" width="7.125" style="434" customWidth="1"/>
    <col min="1797" max="1798" width="5.125" style="434" customWidth="1"/>
    <col min="1799" max="1799" width="2.875" style="434" customWidth="1"/>
    <col min="1800" max="1800" width="6.125" style="434" customWidth="1"/>
    <col min="1801" max="1801" width="7.125" style="434" customWidth="1"/>
    <col min="1802" max="1803" width="5.125" style="434" customWidth="1"/>
    <col min="1804" max="1804" width="2.875" style="434" customWidth="1"/>
    <col min="1805" max="1806" width="5.625" style="434" customWidth="1"/>
    <col min="1807" max="1807" width="5.125" style="434" customWidth="1"/>
    <col min="1808" max="1808" width="5.875" style="434" customWidth="1"/>
    <col min="1809" max="1811" width="5" style="434" customWidth="1"/>
    <col min="1812" max="1812" width="5.875" style="434" customWidth="1"/>
    <col min="1813" max="1813" width="5" style="434" customWidth="1"/>
    <col min="1814" max="2045" width="9" style="434"/>
    <col min="2046" max="2046" width="6.625" style="434" customWidth="1"/>
    <col min="2047" max="2048" width="8.625" style="434" customWidth="1"/>
    <col min="2049" max="2049" width="6.625" style="434" customWidth="1"/>
    <col min="2050" max="2050" width="6.125" style="434" customWidth="1"/>
    <col min="2051" max="2051" width="4.625" style="434" customWidth="1"/>
    <col min="2052" max="2052" width="7.125" style="434" customWidth="1"/>
    <col min="2053" max="2054" width="5.125" style="434" customWidth="1"/>
    <col min="2055" max="2055" width="2.875" style="434" customWidth="1"/>
    <col min="2056" max="2056" width="6.125" style="434" customWidth="1"/>
    <col min="2057" max="2057" width="7.125" style="434" customWidth="1"/>
    <col min="2058" max="2059" width="5.125" style="434" customWidth="1"/>
    <col min="2060" max="2060" width="2.875" style="434" customWidth="1"/>
    <col min="2061" max="2062" width="5.625" style="434" customWidth="1"/>
    <col min="2063" max="2063" width="5.125" style="434" customWidth="1"/>
    <col min="2064" max="2064" width="5.875" style="434" customWidth="1"/>
    <col min="2065" max="2067" width="5" style="434" customWidth="1"/>
    <col min="2068" max="2068" width="5.875" style="434" customWidth="1"/>
    <col min="2069" max="2069" width="5" style="434" customWidth="1"/>
    <col min="2070" max="2301" width="9" style="434"/>
    <col min="2302" max="2302" width="6.625" style="434" customWidth="1"/>
    <col min="2303" max="2304" width="8.625" style="434" customWidth="1"/>
    <col min="2305" max="2305" width="6.625" style="434" customWidth="1"/>
    <col min="2306" max="2306" width="6.125" style="434" customWidth="1"/>
    <col min="2307" max="2307" width="4.625" style="434" customWidth="1"/>
    <col min="2308" max="2308" width="7.125" style="434" customWidth="1"/>
    <col min="2309" max="2310" width="5.125" style="434" customWidth="1"/>
    <col min="2311" max="2311" width="2.875" style="434" customWidth="1"/>
    <col min="2312" max="2312" width="6.125" style="434" customWidth="1"/>
    <col min="2313" max="2313" width="7.125" style="434" customWidth="1"/>
    <col min="2314" max="2315" width="5.125" style="434" customWidth="1"/>
    <col min="2316" max="2316" width="2.875" style="434" customWidth="1"/>
    <col min="2317" max="2318" width="5.625" style="434" customWidth="1"/>
    <col min="2319" max="2319" width="5.125" style="434" customWidth="1"/>
    <col min="2320" max="2320" width="5.875" style="434" customWidth="1"/>
    <col min="2321" max="2323" width="5" style="434" customWidth="1"/>
    <col min="2324" max="2324" width="5.875" style="434" customWidth="1"/>
    <col min="2325" max="2325" width="5" style="434" customWidth="1"/>
    <col min="2326" max="2557" width="9" style="434"/>
    <col min="2558" max="2558" width="6.625" style="434" customWidth="1"/>
    <col min="2559" max="2560" width="8.625" style="434" customWidth="1"/>
    <col min="2561" max="2561" width="6.625" style="434" customWidth="1"/>
    <col min="2562" max="2562" width="6.125" style="434" customWidth="1"/>
    <col min="2563" max="2563" width="4.625" style="434" customWidth="1"/>
    <col min="2564" max="2564" width="7.125" style="434" customWidth="1"/>
    <col min="2565" max="2566" width="5.125" style="434" customWidth="1"/>
    <col min="2567" max="2567" width="2.875" style="434" customWidth="1"/>
    <col min="2568" max="2568" width="6.125" style="434" customWidth="1"/>
    <col min="2569" max="2569" width="7.125" style="434" customWidth="1"/>
    <col min="2570" max="2571" width="5.125" style="434" customWidth="1"/>
    <col min="2572" max="2572" width="2.875" style="434" customWidth="1"/>
    <col min="2573" max="2574" width="5.625" style="434" customWidth="1"/>
    <col min="2575" max="2575" width="5.125" style="434" customWidth="1"/>
    <col min="2576" max="2576" width="5.875" style="434" customWidth="1"/>
    <col min="2577" max="2579" width="5" style="434" customWidth="1"/>
    <col min="2580" max="2580" width="5.875" style="434" customWidth="1"/>
    <col min="2581" max="2581" width="5" style="434" customWidth="1"/>
    <col min="2582" max="2813" width="9" style="434"/>
    <col min="2814" max="2814" width="6.625" style="434" customWidth="1"/>
    <col min="2815" max="2816" width="8.625" style="434" customWidth="1"/>
    <col min="2817" max="2817" width="6.625" style="434" customWidth="1"/>
    <col min="2818" max="2818" width="6.125" style="434" customWidth="1"/>
    <col min="2819" max="2819" width="4.625" style="434" customWidth="1"/>
    <col min="2820" max="2820" width="7.125" style="434" customWidth="1"/>
    <col min="2821" max="2822" width="5.125" style="434" customWidth="1"/>
    <col min="2823" max="2823" width="2.875" style="434" customWidth="1"/>
    <col min="2824" max="2824" width="6.125" style="434" customWidth="1"/>
    <col min="2825" max="2825" width="7.125" style="434" customWidth="1"/>
    <col min="2826" max="2827" width="5.125" style="434" customWidth="1"/>
    <col min="2828" max="2828" width="2.875" style="434" customWidth="1"/>
    <col min="2829" max="2830" width="5.625" style="434" customWidth="1"/>
    <col min="2831" max="2831" width="5.125" style="434" customWidth="1"/>
    <col min="2832" max="2832" width="5.875" style="434" customWidth="1"/>
    <col min="2833" max="2835" width="5" style="434" customWidth="1"/>
    <col min="2836" max="2836" width="5.875" style="434" customWidth="1"/>
    <col min="2837" max="2837" width="5" style="434" customWidth="1"/>
    <col min="2838" max="3069" width="9" style="434"/>
    <col min="3070" max="3070" width="6.625" style="434" customWidth="1"/>
    <col min="3071" max="3072" width="8.625" style="434" customWidth="1"/>
    <col min="3073" max="3073" width="6.625" style="434" customWidth="1"/>
    <col min="3074" max="3074" width="6.125" style="434" customWidth="1"/>
    <col min="3075" max="3075" width="4.625" style="434" customWidth="1"/>
    <col min="3076" max="3076" width="7.125" style="434" customWidth="1"/>
    <col min="3077" max="3078" width="5.125" style="434" customWidth="1"/>
    <col min="3079" max="3079" width="2.875" style="434" customWidth="1"/>
    <col min="3080" max="3080" width="6.125" style="434" customWidth="1"/>
    <col min="3081" max="3081" width="7.125" style="434" customWidth="1"/>
    <col min="3082" max="3083" width="5.125" style="434" customWidth="1"/>
    <col min="3084" max="3084" width="2.875" style="434" customWidth="1"/>
    <col min="3085" max="3086" width="5.625" style="434" customWidth="1"/>
    <col min="3087" max="3087" width="5.125" style="434" customWidth="1"/>
    <col min="3088" max="3088" width="5.875" style="434" customWidth="1"/>
    <col min="3089" max="3091" width="5" style="434" customWidth="1"/>
    <col min="3092" max="3092" width="5.875" style="434" customWidth="1"/>
    <col min="3093" max="3093" width="5" style="434" customWidth="1"/>
    <col min="3094" max="3325" width="9" style="434"/>
    <col min="3326" max="3326" width="6.625" style="434" customWidth="1"/>
    <col min="3327" max="3328" width="8.625" style="434" customWidth="1"/>
    <col min="3329" max="3329" width="6.625" style="434" customWidth="1"/>
    <col min="3330" max="3330" width="6.125" style="434" customWidth="1"/>
    <col min="3331" max="3331" width="4.625" style="434" customWidth="1"/>
    <col min="3332" max="3332" width="7.125" style="434" customWidth="1"/>
    <col min="3333" max="3334" width="5.125" style="434" customWidth="1"/>
    <col min="3335" max="3335" width="2.875" style="434" customWidth="1"/>
    <col min="3336" max="3336" width="6.125" style="434" customWidth="1"/>
    <col min="3337" max="3337" width="7.125" style="434" customWidth="1"/>
    <col min="3338" max="3339" width="5.125" style="434" customWidth="1"/>
    <col min="3340" max="3340" width="2.875" style="434" customWidth="1"/>
    <col min="3341" max="3342" width="5.625" style="434" customWidth="1"/>
    <col min="3343" max="3343" width="5.125" style="434" customWidth="1"/>
    <col min="3344" max="3344" width="5.875" style="434" customWidth="1"/>
    <col min="3345" max="3347" width="5" style="434" customWidth="1"/>
    <col min="3348" max="3348" width="5.875" style="434" customWidth="1"/>
    <col min="3349" max="3349" width="5" style="434" customWidth="1"/>
    <col min="3350" max="3581" width="9" style="434"/>
    <col min="3582" max="3582" width="6.625" style="434" customWidth="1"/>
    <col min="3583" max="3584" width="8.625" style="434" customWidth="1"/>
    <col min="3585" max="3585" width="6.625" style="434" customWidth="1"/>
    <col min="3586" max="3586" width="6.125" style="434" customWidth="1"/>
    <col min="3587" max="3587" width="4.625" style="434" customWidth="1"/>
    <col min="3588" max="3588" width="7.125" style="434" customWidth="1"/>
    <col min="3589" max="3590" width="5.125" style="434" customWidth="1"/>
    <col min="3591" max="3591" width="2.875" style="434" customWidth="1"/>
    <col min="3592" max="3592" width="6.125" style="434" customWidth="1"/>
    <col min="3593" max="3593" width="7.125" style="434" customWidth="1"/>
    <col min="3594" max="3595" width="5.125" style="434" customWidth="1"/>
    <col min="3596" max="3596" width="2.875" style="434" customWidth="1"/>
    <col min="3597" max="3598" width="5.625" style="434" customWidth="1"/>
    <col min="3599" max="3599" width="5.125" style="434" customWidth="1"/>
    <col min="3600" max="3600" width="5.875" style="434" customWidth="1"/>
    <col min="3601" max="3603" width="5" style="434" customWidth="1"/>
    <col min="3604" max="3604" width="5.875" style="434" customWidth="1"/>
    <col min="3605" max="3605" width="5" style="434" customWidth="1"/>
    <col min="3606" max="3837" width="9" style="434"/>
    <col min="3838" max="3838" width="6.625" style="434" customWidth="1"/>
    <col min="3839" max="3840" width="8.625" style="434" customWidth="1"/>
    <col min="3841" max="3841" width="6.625" style="434" customWidth="1"/>
    <col min="3842" max="3842" width="6.125" style="434" customWidth="1"/>
    <col min="3843" max="3843" width="4.625" style="434" customWidth="1"/>
    <col min="3844" max="3844" width="7.125" style="434" customWidth="1"/>
    <col min="3845" max="3846" width="5.125" style="434" customWidth="1"/>
    <col min="3847" max="3847" width="2.875" style="434" customWidth="1"/>
    <col min="3848" max="3848" width="6.125" style="434" customWidth="1"/>
    <col min="3849" max="3849" width="7.125" style="434" customWidth="1"/>
    <col min="3850" max="3851" width="5.125" style="434" customWidth="1"/>
    <col min="3852" max="3852" width="2.875" style="434" customWidth="1"/>
    <col min="3853" max="3854" width="5.625" style="434" customWidth="1"/>
    <col min="3855" max="3855" width="5.125" style="434" customWidth="1"/>
    <col min="3856" max="3856" width="5.875" style="434" customWidth="1"/>
    <col min="3857" max="3859" width="5" style="434" customWidth="1"/>
    <col min="3860" max="3860" width="5.875" style="434" customWidth="1"/>
    <col min="3861" max="3861" width="5" style="434" customWidth="1"/>
    <col min="3862" max="4093" width="9" style="434"/>
    <col min="4094" max="4094" width="6.625" style="434" customWidth="1"/>
    <col min="4095" max="4096" width="8.625" style="434" customWidth="1"/>
    <col min="4097" max="4097" width="6.625" style="434" customWidth="1"/>
    <col min="4098" max="4098" width="6.125" style="434" customWidth="1"/>
    <col min="4099" max="4099" width="4.625" style="434" customWidth="1"/>
    <col min="4100" max="4100" width="7.125" style="434" customWidth="1"/>
    <col min="4101" max="4102" width="5.125" style="434" customWidth="1"/>
    <col min="4103" max="4103" width="2.875" style="434" customWidth="1"/>
    <col min="4104" max="4104" width="6.125" style="434" customWidth="1"/>
    <col min="4105" max="4105" width="7.125" style="434" customWidth="1"/>
    <col min="4106" max="4107" width="5.125" style="434" customWidth="1"/>
    <col min="4108" max="4108" width="2.875" style="434" customWidth="1"/>
    <col min="4109" max="4110" width="5.625" style="434" customWidth="1"/>
    <col min="4111" max="4111" width="5.125" style="434" customWidth="1"/>
    <col min="4112" max="4112" width="5.875" style="434" customWidth="1"/>
    <col min="4113" max="4115" width="5" style="434" customWidth="1"/>
    <col min="4116" max="4116" width="5.875" style="434" customWidth="1"/>
    <col min="4117" max="4117" width="5" style="434" customWidth="1"/>
    <col min="4118" max="4349" width="9" style="434"/>
    <col min="4350" max="4350" width="6.625" style="434" customWidth="1"/>
    <col min="4351" max="4352" width="8.625" style="434" customWidth="1"/>
    <col min="4353" max="4353" width="6.625" style="434" customWidth="1"/>
    <col min="4354" max="4354" width="6.125" style="434" customWidth="1"/>
    <col min="4355" max="4355" width="4.625" style="434" customWidth="1"/>
    <col min="4356" max="4356" width="7.125" style="434" customWidth="1"/>
    <col min="4357" max="4358" width="5.125" style="434" customWidth="1"/>
    <col min="4359" max="4359" width="2.875" style="434" customWidth="1"/>
    <col min="4360" max="4360" width="6.125" style="434" customWidth="1"/>
    <col min="4361" max="4361" width="7.125" style="434" customWidth="1"/>
    <col min="4362" max="4363" width="5.125" style="434" customWidth="1"/>
    <col min="4364" max="4364" width="2.875" style="434" customWidth="1"/>
    <col min="4365" max="4366" width="5.625" style="434" customWidth="1"/>
    <col min="4367" max="4367" width="5.125" style="434" customWidth="1"/>
    <col min="4368" max="4368" width="5.875" style="434" customWidth="1"/>
    <col min="4369" max="4371" width="5" style="434" customWidth="1"/>
    <col min="4372" max="4372" width="5.875" style="434" customWidth="1"/>
    <col min="4373" max="4373" width="5" style="434" customWidth="1"/>
    <col min="4374" max="4605" width="9" style="434"/>
    <col min="4606" max="4606" width="6.625" style="434" customWidth="1"/>
    <col min="4607" max="4608" width="8.625" style="434" customWidth="1"/>
    <col min="4609" max="4609" width="6.625" style="434" customWidth="1"/>
    <col min="4610" max="4610" width="6.125" style="434" customWidth="1"/>
    <col min="4611" max="4611" width="4.625" style="434" customWidth="1"/>
    <col min="4612" max="4612" width="7.125" style="434" customWidth="1"/>
    <col min="4613" max="4614" width="5.125" style="434" customWidth="1"/>
    <col min="4615" max="4615" width="2.875" style="434" customWidth="1"/>
    <col min="4616" max="4616" width="6.125" style="434" customWidth="1"/>
    <col min="4617" max="4617" width="7.125" style="434" customWidth="1"/>
    <col min="4618" max="4619" width="5.125" style="434" customWidth="1"/>
    <col min="4620" max="4620" width="2.875" style="434" customWidth="1"/>
    <col min="4621" max="4622" width="5.625" style="434" customWidth="1"/>
    <col min="4623" max="4623" width="5.125" style="434" customWidth="1"/>
    <col min="4624" max="4624" width="5.875" style="434" customWidth="1"/>
    <col min="4625" max="4627" width="5" style="434" customWidth="1"/>
    <col min="4628" max="4628" width="5.875" style="434" customWidth="1"/>
    <col min="4629" max="4629" width="5" style="434" customWidth="1"/>
    <col min="4630" max="4861" width="9" style="434"/>
    <col min="4862" max="4862" width="6.625" style="434" customWidth="1"/>
    <col min="4863" max="4864" width="8.625" style="434" customWidth="1"/>
    <col min="4865" max="4865" width="6.625" style="434" customWidth="1"/>
    <col min="4866" max="4866" width="6.125" style="434" customWidth="1"/>
    <col min="4867" max="4867" width="4.625" style="434" customWidth="1"/>
    <col min="4868" max="4868" width="7.125" style="434" customWidth="1"/>
    <col min="4869" max="4870" width="5.125" style="434" customWidth="1"/>
    <col min="4871" max="4871" width="2.875" style="434" customWidth="1"/>
    <col min="4872" max="4872" width="6.125" style="434" customWidth="1"/>
    <col min="4873" max="4873" width="7.125" style="434" customWidth="1"/>
    <col min="4874" max="4875" width="5.125" style="434" customWidth="1"/>
    <col min="4876" max="4876" width="2.875" style="434" customWidth="1"/>
    <col min="4877" max="4878" width="5.625" style="434" customWidth="1"/>
    <col min="4879" max="4879" width="5.125" style="434" customWidth="1"/>
    <col min="4880" max="4880" width="5.875" style="434" customWidth="1"/>
    <col min="4881" max="4883" width="5" style="434" customWidth="1"/>
    <col min="4884" max="4884" width="5.875" style="434" customWidth="1"/>
    <col min="4885" max="4885" width="5" style="434" customWidth="1"/>
    <col min="4886" max="5117" width="9" style="434"/>
    <col min="5118" max="5118" width="6.625" style="434" customWidth="1"/>
    <col min="5119" max="5120" width="8.625" style="434" customWidth="1"/>
    <col min="5121" max="5121" width="6.625" style="434" customWidth="1"/>
    <col min="5122" max="5122" width="6.125" style="434" customWidth="1"/>
    <col min="5123" max="5123" width="4.625" style="434" customWidth="1"/>
    <col min="5124" max="5124" width="7.125" style="434" customWidth="1"/>
    <col min="5125" max="5126" width="5.125" style="434" customWidth="1"/>
    <col min="5127" max="5127" width="2.875" style="434" customWidth="1"/>
    <col min="5128" max="5128" width="6.125" style="434" customWidth="1"/>
    <col min="5129" max="5129" width="7.125" style="434" customWidth="1"/>
    <col min="5130" max="5131" width="5.125" style="434" customWidth="1"/>
    <col min="5132" max="5132" width="2.875" style="434" customWidth="1"/>
    <col min="5133" max="5134" width="5.625" style="434" customWidth="1"/>
    <col min="5135" max="5135" width="5.125" style="434" customWidth="1"/>
    <col min="5136" max="5136" width="5.875" style="434" customWidth="1"/>
    <col min="5137" max="5139" width="5" style="434" customWidth="1"/>
    <col min="5140" max="5140" width="5.875" style="434" customWidth="1"/>
    <col min="5141" max="5141" width="5" style="434" customWidth="1"/>
    <col min="5142" max="5373" width="9" style="434"/>
    <col min="5374" max="5374" width="6.625" style="434" customWidth="1"/>
    <col min="5375" max="5376" width="8.625" style="434" customWidth="1"/>
    <col min="5377" max="5377" width="6.625" style="434" customWidth="1"/>
    <col min="5378" max="5378" width="6.125" style="434" customWidth="1"/>
    <col min="5379" max="5379" width="4.625" style="434" customWidth="1"/>
    <col min="5380" max="5380" width="7.125" style="434" customWidth="1"/>
    <col min="5381" max="5382" width="5.125" style="434" customWidth="1"/>
    <col min="5383" max="5383" width="2.875" style="434" customWidth="1"/>
    <col min="5384" max="5384" width="6.125" style="434" customWidth="1"/>
    <col min="5385" max="5385" width="7.125" style="434" customWidth="1"/>
    <col min="5386" max="5387" width="5.125" style="434" customWidth="1"/>
    <col min="5388" max="5388" width="2.875" style="434" customWidth="1"/>
    <col min="5389" max="5390" width="5.625" style="434" customWidth="1"/>
    <col min="5391" max="5391" width="5.125" style="434" customWidth="1"/>
    <col min="5392" max="5392" width="5.875" style="434" customWidth="1"/>
    <col min="5393" max="5395" width="5" style="434" customWidth="1"/>
    <col min="5396" max="5396" width="5.875" style="434" customWidth="1"/>
    <col min="5397" max="5397" width="5" style="434" customWidth="1"/>
    <col min="5398" max="5629" width="9" style="434"/>
    <col min="5630" max="5630" width="6.625" style="434" customWidth="1"/>
    <col min="5631" max="5632" width="8.625" style="434" customWidth="1"/>
    <col min="5633" max="5633" width="6.625" style="434" customWidth="1"/>
    <col min="5634" max="5634" width="6.125" style="434" customWidth="1"/>
    <col min="5635" max="5635" width="4.625" style="434" customWidth="1"/>
    <col min="5636" max="5636" width="7.125" style="434" customWidth="1"/>
    <col min="5637" max="5638" width="5.125" style="434" customWidth="1"/>
    <col min="5639" max="5639" width="2.875" style="434" customWidth="1"/>
    <col min="5640" max="5640" width="6.125" style="434" customWidth="1"/>
    <col min="5641" max="5641" width="7.125" style="434" customWidth="1"/>
    <col min="5642" max="5643" width="5.125" style="434" customWidth="1"/>
    <col min="5644" max="5644" width="2.875" style="434" customWidth="1"/>
    <col min="5645" max="5646" width="5.625" style="434" customWidth="1"/>
    <col min="5647" max="5647" width="5.125" style="434" customWidth="1"/>
    <col min="5648" max="5648" width="5.875" style="434" customWidth="1"/>
    <col min="5649" max="5651" width="5" style="434" customWidth="1"/>
    <col min="5652" max="5652" width="5.875" style="434" customWidth="1"/>
    <col min="5653" max="5653" width="5" style="434" customWidth="1"/>
    <col min="5654" max="5885" width="9" style="434"/>
    <col min="5886" max="5886" width="6.625" style="434" customWidth="1"/>
    <col min="5887" max="5888" width="8.625" style="434" customWidth="1"/>
    <col min="5889" max="5889" width="6.625" style="434" customWidth="1"/>
    <col min="5890" max="5890" width="6.125" style="434" customWidth="1"/>
    <col min="5891" max="5891" width="4.625" style="434" customWidth="1"/>
    <col min="5892" max="5892" width="7.125" style="434" customWidth="1"/>
    <col min="5893" max="5894" width="5.125" style="434" customWidth="1"/>
    <col min="5895" max="5895" width="2.875" style="434" customWidth="1"/>
    <col min="5896" max="5896" width="6.125" style="434" customWidth="1"/>
    <col min="5897" max="5897" width="7.125" style="434" customWidth="1"/>
    <col min="5898" max="5899" width="5.125" style="434" customWidth="1"/>
    <col min="5900" max="5900" width="2.875" style="434" customWidth="1"/>
    <col min="5901" max="5902" width="5.625" style="434" customWidth="1"/>
    <col min="5903" max="5903" width="5.125" style="434" customWidth="1"/>
    <col min="5904" max="5904" width="5.875" style="434" customWidth="1"/>
    <col min="5905" max="5907" width="5" style="434" customWidth="1"/>
    <col min="5908" max="5908" width="5.875" style="434" customWidth="1"/>
    <col min="5909" max="5909" width="5" style="434" customWidth="1"/>
    <col min="5910" max="6141" width="9" style="434"/>
    <col min="6142" max="6142" width="6.625" style="434" customWidth="1"/>
    <col min="6143" max="6144" width="8.625" style="434" customWidth="1"/>
    <col min="6145" max="6145" width="6.625" style="434" customWidth="1"/>
    <col min="6146" max="6146" width="6.125" style="434" customWidth="1"/>
    <col min="6147" max="6147" width="4.625" style="434" customWidth="1"/>
    <col min="6148" max="6148" width="7.125" style="434" customWidth="1"/>
    <col min="6149" max="6150" width="5.125" style="434" customWidth="1"/>
    <col min="6151" max="6151" width="2.875" style="434" customWidth="1"/>
    <col min="6152" max="6152" width="6.125" style="434" customWidth="1"/>
    <col min="6153" max="6153" width="7.125" style="434" customWidth="1"/>
    <col min="6154" max="6155" width="5.125" style="434" customWidth="1"/>
    <col min="6156" max="6156" width="2.875" style="434" customWidth="1"/>
    <col min="6157" max="6158" width="5.625" style="434" customWidth="1"/>
    <col min="6159" max="6159" width="5.125" style="434" customWidth="1"/>
    <col min="6160" max="6160" width="5.875" style="434" customWidth="1"/>
    <col min="6161" max="6163" width="5" style="434" customWidth="1"/>
    <col min="6164" max="6164" width="5.875" style="434" customWidth="1"/>
    <col min="6165" max="6165" width="5" style="434" customWidth="1"/>
    <col min="6166" max="6397" width="9" style="434"/>
    <col min="6398" max="6398" width="6.625" style="434" customWidth="1"/>
    <col min="6399" max="6400" width="8.625" style="434" customWidth="1"/>
    <col min="6401" max="6401" width="6.625" style="434" customWidth="1"/>
    <col min="6402" max="6402" width="6.125" style="434" customWidth="1"/>
    <col min="6403" max="6403" width="4.625" style="434" customWidth="1"/>
    <col min="6404" max="6404" width="7.125" style="434" customWidth="1"/>
    <col min="6405" max="6406" width="5.125" style="434" customWidth="1"/>
    <col min="6407" max="6407" width="2.875" style="434" customWidth="1"/>
    <col min="6408" max="6408" width="6.125" style="434" customWidth="1"/>
    <col min="6409" max="6409" width="7.125" style="434" customWidth="1"/>
    <col min="6410" max="6411" width="5.125" style="434" customWidth="1"/>
    <col min="6412" max="6412" width="2.875" style="434" customWidth="1"/>
    <col min="6413" max="6414" width="5.625" style="434" customWidth="1"/>
    <col min="6415" max="6415" width="5.125" style="434" customWidth="1"/>
    <col min="6416" max="6416" width="5.875" style="434" customWidth="1"/>
    <col min="6417" max="6419" width="5" style="434" customWidth="1"/>
    <col min="6420" max="6420" width="5.875" style="434" customWidth="1"/>
    <col min="6421" max="6421" width="5" style="434" customWidth="1"/>
    <col min="6422" max="6653" width="9" style="434"/>
    <col min="6654" max="6654" width="6.625" style="434" customWidth="1"/>
    <col min="6655" max="6656" width="8.625" style="434" customWidth="1"/>
    <col min="6657" max="6657" width="6.625" style="434" customWidth="1"/>
    <col min="6658" max="6658" width="6.125" style="434" customWidth="1"/>
    <col min="6659" max="6659" width="4.625" style="434" customWidth="1"/>
    <col min="6660" max="6660" width="7.125" style="434" customWidth="1"/>
    <col min="6661" max="6662" width="5.125" style="434" customWidth="1"/>
    <col min="6663" max="6663" width="2.875" style="434" customWidth="1"/>
    <col min="6664" max="6664" width="6.125" style="434" customWidth="1"/>
    <col min="6665" max="6665" width="7.125" style="434" customWidth="1"/>
    <col min="6666" max="6667" width="5.125" style="434" customWidth="1"/>
    <col min="6668" max="6668" width="2.875" style="434" customWidth="1"/>
    <col min="6669" max="6670" width="5.625" style="434" customWidth="1"/>
    <col min="6671" max="6671" width="5.125" style="434" customWidth="1"/>
    <col min="6672" max="6672" width="5.875" style="434" customWidth="1"/>
    <col min="6673" max="6675" width="5" style="434" customWidth="1"/>
    <col min="6676" max="6676" width="5.875" style="434" customWidth="1"/>
    <col min="6677" max="6677" width="5" style="434" customWidth="1"/>
    <col min="6678" max="6909" width="9" style="434"/>
    <col min="6910" max="6910" width="6.625" style="434" customWidth="1"/>
    <col min="6911" max="6912" width="8.625" style="434" customWidth="1"/>
    <col min="6913" max="6913" width="6.625" style="434" customWidth="1"/>
    <col min="6914" max="6914" width="6.125" style="434" customWidth="1"/>
    <col min="6915" max="6915" width="4.625" style="434" customWidth="1"/>
    <col min="6916" max="6916" width="7.125" style="434" customWidth="1"/>
    <col min="6917" max="6918" width="5.125" style="434" customWidth="1"/>
    <col min="6919" max="6919" width="2.875" style="434" customWidth="1"/>
    <col min="6920" max="6920" width="6.125" style="434" customWidth="1"/>
    <col min="6921" max="6921" width="7.125" style="434" customWidth="1"/>
    <col min="6922" max="6923" width="5.125" style="434" customWidth="1"/>
    <col min="6924" max="6924" width="2.875" style="434" customWidth="1"/>
    <col min="6925" max="6926" width="5.625" style="434" customWidth="1"/>
    <col min="6927" max="6927" width="5.125" style="434" customWidth="1"/>
    <col min="6928" max="6928" width="5.875" style="434" customWidth="1"/>
    <col min="6929" max="6931" width="5" style="434" customWidth="1"/>
    <col min="6932" max="6932" width="5.875" style="434" customWidth="1"/>
    <col min="6933" max="6933" width="5" style="434" customWidth="1"/>
    <col min="6934" max="7165" width="9" style="434"/>
    <col min="7166" max="7166" width="6.625" style="434" customWidth="1"/>
    <col min="7167" max="7168" width="8.625" style="434" customWidth="1"/>
    <col min="7169" max="7169" width="6.625" style="434" customWidth="1"/>
    <col min="7170" max="7170" width="6.125" style="434" customWidth="1"/>
    <col min="7171" max="7171" width="4.625" style="434" customWidth="1"/>
    <col min="7172" max="7172" width="7.125" style="434" customWidth="1"/>
    <col min="7173" max="7174" width="5.125" style="434" customWidth="1"/>
    <col min="7175" max="7175" width="2.875" style="434" customWidth="1"/>
    <col min="7176" max="7176" width="6.125" style="434" customWidth="1"/>
    <col min="7177" max="7177" width="7.125" style="434" customWidth="1"/>
    <col min="7178" max="7179" width="5.125" style="434" customWidth="1"/>
    <col min="7180" max="7180" width="2.875" style="434" customWidth="1"/>
    <col min="7181" max="7182" width="5.625" style="434" customWidth="1"/>
    <col min="7183" max="7183" width="5.125" style="434" customWidth="1"/>
    <col min="7184" max="7184" width="5.875" style="434" customWidth="1"/>
    <col min="7185" max="7187" width="5" style="434" customWidth="1"/>
    <col min="7188" max="7188" width="5.875" style="434" customWidth="1"/>
    <col min="7189" max="7189" width="5" style="434" customWidth="1"/>
    <col min="7190" max="7421" width="9" style="434"/>
    <col min="7422" max="7422" width="6.625" style="434" customWidth="1"/>
    <col min="7423" max="7424" width="8.625" style="434" customWidth="1"/>
    <col min="7425" max="7425" width="6.625" style="434" customWidth="1"/>
    <col min="7426" max="7426" width="6.125" style="434" customWidth="1"/>
    <col min="7427" max="7427" width="4.625" style="434" customWidth="1"/>
    <col min="7428" max="7428" width="7.125" style="434" customWidth="1"/>
    <col min="7429" max="7430" width="5.125" style="434" customWidth="1"/>
    <col min="7431" max="7431" width="2.875" style="434" customWidth="1"/>
    <col min="7432" max="7432" width="6.125" style="434" customWidth="1"/>
    <col min="7433" max="7433" width="7.125" style="434" customWidth="1"/>
    <col min="7434" max="7435" width="5.125" style="434" customWidth="1"/>
    <col min="7436" max="7436" width="2.875" style="434" customWidth="1"/>
    <col min="7437" max="7438" width="5.625" style="434" customWidth="1"/>
    <col min="7439" max="7439" width="5.125" style="434" customWidth="1"/>
    <col min="7440" max="7440" width="5.875" style="434" customWidth="1"/>
    <col min="7441" max="7443" width="5" style="434" customWidth="1"/>
    <col min="7444" max="7444" width="5.875" style="434" customWidth="1"/>
    <col min="7445" max="7445" width="5" style="434" customWidth="1"/>
    <col min="7446" max="7677" width="9" style="434"/>
    <col min="7678" max="7678" width="6.625" style="434" customWidth="1"/>
    <col min="7679" max="7680" width="8.625" style="434" customWidth="1"/>
    <col min="7681" max="7681" width="6.625" style="434" customWidth="1"/>
    <col min="7682" max="7682" width="6.125" style="434" customWidth="1"/>
    <col min="7683" max="7683" width="4.625" style="434" customWidth="1"/>
    <col min="7684" max="7684" width="7.125" style="434" customWidth="1"/>
    <col min="7685" max="7686" width="5.125" style="434" customWidth="1"/>
    <col min="7687" max="7687" width="2.875" style="434" customWidth="1"/>
    <col min="7688" max="7688" width="6.125" style="434" customWidth="1"/>
    <col min="7689" max="7689" width="7.125" style="434" customWidth="1"/>
    <col min="7690" max="7691" width="5.125" style="434" customWidth="1"/>
    <col min="7692" max="7692" width="2.875" style="434" customWidth="1"/>
    <col min="7693" max="7694" width="5.625" style="434" customWidth="1"/>
    <col min="7695" max="7695" width="5.125" style="434" customWidth="1"/>
    <col min="7696" max="7696" width="5.875" style="434" customWidth="1"/>
    <col min="7697" max="7699" width="5" style="434" customWidth="1"/>
    <col min="7700" max="7700" width="5.875" style="434" customWidth="1"/>
    <col min="7701" max="7701" width="5" style="434" customWidth="1"/>
    <col min="7702" max="7933" width="9" style="434"/>
    <col min="7934" max="7934" width="6.625" style="434" customWidth="1"/>
    <col min="7935" max="7936" width="8.625" style="434" customWidth="1"/>
    <col min="7937" max="7937" width="6.625" style="434" customWidth="1"/>
    <col min="7938" max="7938" width="6.125" style="434" customWidth="1"/>
    <col min="7939" max="7939" width="4.625" style="434" customWidth="1"/>
    <col min="7940" max="7940" width="7.125" style="434" customWidth="1"/>
    <col min="7941" max="7942" width="5.125" style="434" customWidth="1"/>
    <col min="7943" max="7943" width="2.875" style="434" customWidth="1"/>
    <col min="7944" max="7944" width="6.125" style="434" customWidth="1"/>
    <col min="7945" max="7945" width="7.125" style="434" customWidth="1"/>
    <col min="7946" max="7947" width="5.125" style="434" customWidth="1"/>
    <col min="7948" max="7948" width="2.875" style="434" customWidth="1"/>
    <col min="7949" max="7950" width="5.625" style="434" customWidth="1"/>
    <col min="7951" max="7951" width="5.125" style="434" customWidth="1"/>
    <col min="7952" max="7952" width="5.875" style="434" customWidth="1"/>
    <col min="7953" max="7955" width="5" style="434" customWidth="1"/>
    <col min="7956" max="7956" width="5.875" style="434" customWidth="1"/>
    <col min="7957" max="7957" width="5" style="434" customWidth="1"/>
    <col min="7958" max="8189" width="9" style="434"/>
    <col min="8190" max="8190" width="6.625" style="434" customWidth="1"/>
    <col min="8191" max="8192" width="8.625" style="434" customWidth="1"/>
    <col min="8193" max="8193" width="6.625" style="434" customWidth="1"/>
    <col min="8194" max="8194" width="6.125" style="434" customWidth="1"/>
    <col min="8195" max="8195" width="4.625" style="434" customWidth="1"/>
    <col min="8196" max="8196" width="7.125" style="434" customWidth="1"/>
    <col min="8197" max="8198" width="5.125" style="434" customWidth="1"/>
    <col min="8199" max="8199" width="2.875" style="434" customWidth="1"/>
    <col min="8200" max="8200" width="6.125" style="434" customWidth="1"/>
    <col min="8201" max="8201" width="7.125" style="434" customWidth="1"/>
    <col min="8202" max="8203" width="5.125" style="434" customWidth="1"/>
    <col min="8204" max="8204" width="2.875" style="434" customWidth="1"/>
    <col min="8205" max="8206" width="5.625" style="434" customWidth="1"/>
    <col min="8207" max="8207" width="5.125" style="434" customWidth="1"/>
    <col min="8208" max="8208" width="5.875" style="434" customWidth="1"/>
    <col min="8209" max="8211" width="5" style="434" customWidth="1"/>
    <col min="8212" max="8212" width="5.875" style="434" customWidth="1"/>
    <col min="8213" max="8213" width="5" style="434" customWidth="1"/>
    <col min="8214" max="8445" width="9" style="434"/>
    <col min="8446" max="8446" width="6.625" style="434" customWidth="1"/>
    <col min="8447" max="8448" width="8.625" style="434" customWidth="1"/>
    <col min="8449" max="8449" width="6.625" style="434" customWidth="1"/>
    <col min="8450" max="8450" width="6.125" style="434" customWidth="1"/>
    <col min="8451" max="8451" width="4.625" style="434" customWidth="1"/>
    <col min="8452" max="8452" width="7.125" style="434" customWidth="1"/>
    <col min="8453" max="8454" width="5.125" style="434" customWidth="1"/>
    <col min="8455" max="8455" width="2.875" style="434" customWidth="1"/>
    <col min="8456" max="8456" width="6.125" style="434" customWidth="1"/>
    <col min="8457" max="8457" width="7.125" style="434" customWidth="1"/>
    <col min="8458" max="8459" width="5.125" style="434" customWidth="1"/>
    <col min="8460" max="8460" width="2.875" style="434" customWidth="1"/>
    <col min="8461" max="8462" width="5.625" style="434" customWidth="1"/>
    <col min="8463" max="8463" width="5.125" style="434" customWidth="1"/>
    <col min="8464" max="8464" width="5.875" style="434" customWidth="1"/>
    <col min="8465" max="8467" width="5" style="434" customWidth="1"/>
    <col min="8468" max="8468" width="5.875" style="434" customWidth="1"/>
    <col min="8469" max="8469" width="5" style="434" customWidth="1"/>
    <col min="8470" max="8701" width="9" style="434"/>
    <col min="8702" max="8702" width="6.625" style="434" customWidth="1"/>
    <col min="8703" max="8704" width="8.625" style="434" customWidth="1"/>
    <col min="8705" max="8705" width="6.625" style="434" customWidth="1"/>
    <col min="8706" max="8706" width="6.125" style="434" customWidth="1"/>
    <col min="8707" max="8707" width="4.625" style="434" customWidth="1"/>
    <col min="8708" max="8708" width="7.125" style="434" customWidth="1"/>
    <col min="8709" max="8710" width="5.125" style="434" customWidth="1"/>
    <col min="8711" max="8711" width="2.875" style="434" customWidth="1"/>
    <col min="8712" max="8712" width="6.125" style="434" customWidth="1"/>
    <col min="8713" max="8713" width="7.125" style="434" customWidth="1"/>
    <col min="8714" max="8715" width="5.125" style="434" customWidth="1"/>
    <col min="8716" max="8716" width="2.875" style="434" customWidth="1"/>
    <col min="8717" max="8718" width="5.625" style="434" customWidth="1"/>
    <col min="8719" max="8719" width="5.125" style="434" customWidth="1"/>
    <col min="8720" max="8720" width="5.875" style="434" customWidth="1"/>
    <col min="8721" max="8723" width="5" style="434" customWidth="1"/>
    <col min="8724" max="8724" width="5.875" style="434" customWidth="1"/>
    <col min="8725" max="8725" width="5" style="434" customWidth="1"/>
    <col min="8726" max="8957" width="9" style="434"/>
    <col min="8958" max="8958" width="6.625" style="434" customWidth="1"/>
    <col min="8959" max="8960" width="8.625" style="434" customWidth="1"/>
    <col min="8961" max="8961" width="6.625" style="434" customWidth="1"/>
    <col min="8962" max="8962" width="6.125" style="434" customWidth="1"/>
    <col min="8963" max="8963" width="4.625" style="434" customWidth="1"/>
    <col min="8964" max="8964" width="7.125" style="434" customWidth="1"/>
    <col min="8965" max="8966" width="5.125" style="434" customWidth="1"/>
    <col min="8967" max="8967" width="2.875" style="434" customWidth="1"/>
    <col min="8968" max="8968" width="6.125" style="434" customWidth="1"/>
    <col min="8969" max="8969" width="7.125" style="434" customWidth="1"/>
    <col min="8970" max="8971" width="5.125" style="434" customWidth="1"/>
    <col min="8972" max="8972" width="2.875" style="434" customWidth="1"/>
    <col min="8973" max="8974" width="5.625" style="434" customWidth="1"/>
    <col min="8975" max="8975" width="5.125" style="434" customWidth="1"/>
    <col min="8976" max="8976" width="5.875" style="434" customWidth="1"/>
    <col min="8977" max="8979" width="5" style="434" customWidth="1"/>
    <col min="8980" max="8980" width="5.875" style="434" customWidth="1"/>
    <col min="8981" max="8981" width="5" style="434" customWidth="1"/>
    <col min="8982" max="9213" width="9" style="434"/>
    <col min="9214" max="9214" width="6.625" style="434" customWidth="1"/>
    <col min="9215" max="9216" width="8.625" style="434" customWidth="1"/>
    <col min="9217" max="9217" width="6.625" style="434" customWidth="1"/>
    <col min="9218" max="9218" width="6.125" style="434" customWidth="1"/>
    <col min="9219" max="9219" width="4.625" style="434" customWidth="1"/>
    <col min="9220" max="9220" width="7.125" style="434" customWidth="1"/>
    <col min="9221" max="9222" width="5.125" style="434" customWidth="1"/>
    <col min="9223" max="9223" width="2.875" style="434" customWidth="1"/>
    <col min="9224" max="9224" width="6.125" style="434" customWidth="1"/>
    <col min="9225" max="9225" width="7.125" style="434" customWidth="1"/>
    <col min="9226" max="9227" width="5.125" style="434" customWidth="1"/>
    <col min="9228" max="9228" width="2.875" style="434" customWidth="1"/>
    <col min="9229" max="9230" width="5.625" style="434" customWidth="1"/>
    <col min="9231" max="9231" width="5.125" style="434" customWidth="1"/>
    <col min="9232" max="9232" width="5.875" style="434" customWidth="1"/>
    <col min="9233" max="9235" width="5" style="434" customWidth="1"/>
    <col min="9236" max="9236" width="5.875" style="434" customWidth="1"/>
    <col min="9237" max="9237" width="5" style="434" customWidth="1"/>
    <col min="9238" max="9469" width="9" style="434"/>
    <col min="9470" max="9470" width="6.625" style="434" customWidth="1"/>
    <col min="9471" max="9472" width="8.625" style="434" customWidth="1"/>
    <col min="9473" max="9473" width="6.625" style="434" customWidth="1"/>
    <col min="9474" max="9474" width="6.125" style="434" customWidth="1"/>
    <col min="9475" max="9475" width="4.625" style="434" customWidth="1"/>
    <col min="9476" max="9476" width="7.125" style="434" customWidth="1"/>
    <col min="9477" max="9478" width="5.125" style="434" customWidth="1"/>
    <col min="9479" max="9479" width="2.875" style="434" customWidth="1"/>
    <col min="9480" max="9480" width="6.125" style="434" customWidth="1"/>
    <col min="9481" max="9481" width="7.125" style="434" customWidth="1"/>
    <col min="9482" max="9483" width="5.125" style="434" customWidth="1"/>
    <col min="9484" max="9484" width="2.875" style="434" customWidth="1"/>
    <col min="9485" max="9486" width="5.625" style="434" customWidth="1"/>
    <col min="9487" max="9487" width="5.125" style="434" customWidth="1"/>
    <col min="9488" max="9488" width="5.875" style="434" customWidth="1"/>
    <col min="9489" max="9491" width="5" style="434" customWidth="1"/>
    <col min="9492" max="9492" width="5.875" style="434" customWidth="1"/>
    <col min="9493" max="9493" width="5" style="434" customWidth="1"/>
    <col min="9494" max="9725" width="9" style="434"/>
    <col min="9726" max="9726" width="6.625" style="434" customWidth="1"/>
    <col min="9727" max="9728" width="8.625" style="434" customWidth="1"/>
    <col min="9729" max="9729" width="6.625" style="434" customWidth="1"/>
    <col min="9730" max="9730" width="6.125" style="434" customWidth="1"/>
    <col min="9731" max="9731" width="4.625" style="434" customWidth="1"/>
    <col min="9732" max="9732" width="7.125" style="434" customWidth="1"/>
    <col min="9733" max="9734" width="5.125" style="434" customWidth="1"/>
    <col min="9735" max="9735" width="2.875" style="434" customWidth="1"/>
    <col min="9736" max="9736" width="6.125" style="434" customWidth="1"/>
    <col min="9737" max="9737" width="7.125" style="434" customWidth="1"/>
    <col min="9738" max="9739" width="5.125" style="434" customWidth="1"/>
    <col min="9740" max="9740" width="2.875" style="434" customWidth="1"/>
    <col min="9741" max="9742" width="5.625" style="434" customWidth="1"/>
    <col min="9743" max="9743" width="5.125" style="434" customWidth="1"/>
    <col min="9744" max="9744" width="5.875" style="434" customWidth="1"/>
    <col min="9745" max="9747" width="5" style="434" customWidth="1"/>
    <col min="9748" max="9748" width="5.875" style="434" customWidth="1"/>
    <col min="9749" max="9749" width="5" style="434" customWidth="1"/>
    <col min="9750" max="9981" width="9" style="434"/>
    <col min="9982" max="9982" width="6.625" style="434" customWidth="1"/>
    <col min="9983" max="9984" width="8.625" style="434" customWidth="1"/>
    <col min="9985" max="9985" width="6.625" style="434" customWidth="1"/>
    <col min="9986" max="9986" width="6.125" style="434" customWidth="1"/>
    <col min="9987" max="9987" width="4.625" style="434" customWidth="1"/>
    <col min="9988" max="9988" width="7.125" style="434" customWidth="1"/>
    <col min="9989" max="9990" width="5.125" style="434" customWidth="1"/>
    <col min="9991" max="9991" width="2.875" style="434" customWidth="1"/>
    <col min="9992" max="9992" width="6.125" style="434" customWidth="1"/>
    <col min="9993" max="9993" width="7.125" style="434" customWidth="1"/>
    <col min="9994" max="9995" width="5.125" style="434" customWidth="1"/>
    <col min="9996" max="9996" width="2.875" style="434" customWidth="1"/>
    <col min="9997" max="9998" width="5.625" style="434" customWidth="1"/>
    <col min="9999" max="9999" width="5.125" style="434" customWidth="1"/>
    <col min="10000" max="10000" width="5.875" style="434" customWidth="1"/>
    <col min="10001" max="10003" width="5" style="434" customWidth="1"/>
    <col min="10004" max="10004" width="5.875" style="434" customWidth="1"/>
    <col min="10005" max="10005" width="5" style="434" customWidth="1"/>
    <col min="10006" max="10237" width="9" style="434"/>
    <col min="10238" max="10238" width="6.625" style="434" customWidth="1"/>
    <col min="10239" max="10240" width="8.625" style="434" customWidth="1"/>
    <col min="10241" max="10241" width="6.625" style="434" customWidth="1"/>
    <col min="10242" max="10242" width="6.125" style="434" customWidth="1"/>
    <col min="10243" max="10243" width="4.625" style="434" customWidth="1"/>
    <col min="10244" max="10244" width="7.125" style="434" customWidth="1"/>
    <col min="10245" max="10246" width="5.125" style="434" customWidth="1"/>
    <col min="10247" max="10247" width="2.875" style="434" customWidth="1"/>
    <col min="10248" max="10248" width="6.125" style="434" customWidth="1"/>
    <col min="10249" max="10249" width="7.125" style="434" customWidth="1"/>
    <col min="10250" max="10251" width="5.125" style="434" customWidth="1"/>
    <col min="10252" max="10252" width="2.875" style="434" customWidth="1"/>
    <col min="10253" max="10254" width="5.625" style="434" customWidth="1"/>
    <col min="10255" max="10255" width="5.125" style="434" customWidth="1"/>
    <col min="10256" max="10256" width="5.875" style="434" customWidth="1"/>
    <col min="10257" max="10259" width="5" style="434" customWidth="1"/>
    <col min="10260" max="10260" width="5.875" style="434" customWidth="1"/>
    <col min="10261" max="10261" width="5" style="434" customWidth="1"/>
    <col min="10262" max="10493" width="9" style="434"/>
    <col min="10494" max="10494" width="6.625" style="434" customWidth="1"/>
    <col min="10495" max="10496" width="8.625" style="434" customWidth="1"/>
    <col min="10497" max="10497" width="6.625" style="434" customWidth="1"/>
    <col min="10498" max="10498" width="6.125" style="434" customWidth="1"/>
    <col min="10499" max="10499" width="4.625" style="434" customWidth="1"/>
    <col min="10500" max="10500" width="7.125" style="434" customWidth="1"/>
    <col min="10501" max="10502" width="5.125" style="434" customWidth="1"/>
    <col min="10503" max="10503" width="2.875" style="434" customWidth="1"/>
    <col min="10504" max="10504" width="6.125" style="434" customWidth="1"/>
    <col min="10505" max="10505" width="7.125" style="434" customWidth="1"/>
    <col min="10506" max="10507" width="5.125" style="434" customWidth="1"/>
    <col min="10508" max="10508" width="2.875" style="434" customWidth="1"/>
    <col min="10509" max="10510" width="5.625" style="434" customWidth="1"/>
    <col min="10511" max="10511" width="5.125" style="434" customWidth="1"/>
    <col min="10512" max="10512" width="5.875" style="434" customWidth="1"/>
    <col min="10513" max="10515" width="5" style="434" customWidth="1"/>
    <col min="10516" max="10516" width="5.875" style="434" customWidth="1"/>
    <col min="10517" max="10517" width="5" style="434" customWidth="1"/>
    <col min="10518" max="10749" width="9" style="434"/>
    <col min="10750" max="10750" width="6.625" style="434" customWidth="1"/>
    <col min="10751" max="10752" width="8.625" style="434" customWidth="1"/>
    <col min="10753" max="10753" width="6.625" style="434" customWidth="1"/>
    <col min="10754" max="10754" width="6.125" style="434" customWidth="1"/>
    <col min="10755" max="10755" width="4.625" style="434" customWidth="1"/>
    <col min="10756" max="10756" width="7.125" style="434" customWidth="1"/>
    <col min="10757" max="10758" width="5.125" style="434" customWidth="1"/>
    <col min="10759" max="10759" width="2.875" style="434" customWidth="1"/>
    <col min="10760" max="10760" width="6.125" style="434" customWidth="1"/>
    <col min="10761" max="10761" width="7.125" style="434" customWidth="1"/>
    <col min="10762" max="10763" width="5.125" style="434" customWidth="1"/>
    <col min="10764" max="10764" width="2.875" style="434" customWidth="1"/>
    <col min="10765" max="10766" width="5.625" style="434" customWidth="1"/>
    <col min="10767" max="10767" width="5.125" style="434" customWidth="1"/>
    <col min="10768" max="10768" width="5.875" style="434" customWidth="1"/>
    <col min="10769" max="10771" width="5" style="434" customWidth="1"/>
    <col min="10772" max="10772" width="5.875" style="434" customWidth="1"/>
    <col min="10773" max="10773" width="5" style="434" customWidth="1"/>
    <col min="10774" max="11005" width="9" style="434"/>
    <col min="11006" max="11006" width="6.625" style="434" customWidth="1"/>
    <col min="11007" max="11008" width="8.625" style="434" customWidth="1"/>
    <col min="11009" max="11009" width="6.625" style="434" customWidth="1"/>
    <col min="11010" max="11010" width="6.125" style="434" customWidth="1"/>
    <col min="11011" max="11011" width="4.625" style="434" customWidth="1"/>
    <col min="11012" max="11012" width="7.125" style="434" customWidth="1"/>
    <col min="11013" max="11014" width="5.125" style="434" customWidth="1"/>
    <col min="11015" max="11015" width="2.875" style="434" customWidth="1"/>
    <col min="11016" max="11016" width="6.125" style="434" customWidth="1"/>
    <col min="11017" max="11017" width="7.125" style="434" customWidth="1"/>
    <col min="11018" max="11019" width="5.125" style="434" customWidth="1"/>
    <col min="11020" max="11020" width="2.875" style="434" customWidth="1"/>
    <col min="11021" max="11022" width="5.625" style="434" customWidth="1"/>
    <col min="11023" max="11023" width="5.125" style="434" customWidth="1"/>
    <col min="11024" max="11024" width="5.875" style="434" customWidth="1"/>
    <col min="11025" max="11027" width="5" style="434" customWidth="1"/>
    <col min="11028" max="11028" width="5.875" style="434" customWidth="1"/>
    <col min="11029" max="11029" width="5" style="434" customWidth="1"/>
    <col min="11030" max="11261" width="9" style="434"/>
    <col min="11262" max="11262" width="6.625" style="434" customWidth="1"/>
    <col min="11263" max="11264" width="8.625" style="434" customWidth="1"/>
    <col min="11265" max="11265" width="6.625" style="434" customWidth="1"/>
    <col min="11266" max="11266" width="6.125" style="434" customWidth="1"/>
    <col min="11267" max="11267" width="4.625" style="434" customWidth="1"/>
    <col min="11268" max="11268" width="7.125" style="434" customWidth="1"/>
    <col min="11269" max="11270" width="5.125" style="434" customWidth="1"/>
    <col min="11271" max="11271" width="2.875" style="434" customWidth="1"/>
    <col min="11272" max="11272" width="6.125" style="434" customWidth="1"/>
    <col min="11273" max="11273" width="7.125" style="434" customWidth="1"/>
    <col min="11274" max="11275" width="5.125" style="434" customWidth="1"/>
    <col min="11276" max="11276" width="2.875" style="434" customWidth="1"/>
    <col min="11277" max="11278" width="5.625" style="434" customWidth="1"/>
    <col min="11279" max="11279" width="5.125" style="434" customWidth="1"/>
    <col min="11280" max="11280" width="5.875" style="434" customWidth="1"/>
    <col min="11281" max="11283" width="5" style="434" customWidth="1"/>
    <col min="11284" max="11284" width="5.875" style="434" customWidth="1"/>
    <col min="11285" max="11285" width="5" style="434" customWidth="1"/>
    <col min="11286" max="11517" width="9" style="434"/>
    <col min="11518" max="11518" width="6.625" style="434" customWidth="1"/>
    <col min="11519" max="11520" width="8.625" style="434" customWidth="1"/>
    <col min="11521" max="11521" width="6.625" style="434" customWidth="1"/>
    <col min="11522" max="11522" width="6.125" style="434" customWidth="1"/>
    <col min="11523" max="11523" width="4.625" style="434" customWidth="1"/>
    <col min="11524" max="11524" width="7.125" style="434" customWidth="1"/>
    <col min="11525" max="11526" width="5.125" style="434" customWidth="1"/>
    <col min="11527" max="11527" width="2.875" style="434" customWidth="1"/>
    <col min="11528" max="11528" width="6.125" style="434" customWidth="1"/>
    <col min="11529" max="11529" width="7.125" style="434" customWidth="1"/>
    <col min="11530" max="11531" width="5.125" style="434" customWidth="1"/>
    <col min="11532" max="11532" width="2.875" style="434" customWidth="1"/>
    <col min="11533" max="11534" width="5.625" style="434" customWidth="1"/>
    <col min="11535" max="11535" width="5.125" style="434" customWidth="1"/>
    <col min="11536" max="11536" width="5.875" style="434" customWidth="1"/>
    <col min="11537" max="11539" width="5" style="434" customWidth="1"/>
    <col min="11540" max="11540" width="5.875" style="434" customWidth="1"/>
    <col min="11541" max="11541" width="5" style="434" customWidth="1"/>
    <col min="11542" max="11773" width="9" style="434"/>
    <col min="11774" max="11774" width="6.625" style="434" customWidth="1"/>
    <col min="11775" max="11776" width="8.625" style="434" customWidth="1"/>
    <col min="11777" max="11777" width="6.625" style="434" customWidth="1"/>
    <col min="11778" max="11778" width="6.125" style="434" customWidth="1"/>
    <col min="11779" max="11779" width="4.625" style="434" customWidth="1"/>
    <col min="11780" max="11780" width="7.125" style="434" customWidth="1"/>
    <col min="11781" max="11782" width="5.125" style="434" customWidth="1"/>
    <col min="11783" max="11783" width="2.875" style="434" customWidth="1"/>
    <col min="11784" max="11784" width="6.125" style="434" customWidth="1"/>
    <col min="11785" max="11785" width="7.125" style="434" customWidth="1"/>
    <col min="11786" max="11787" width="5.125" style="434" customWidth="1"/>
    <col min="11788" max="11788" width="2.875" style="434" customWidth="1"/>
    <col min="11789" max="11790" width="5.625" style="434" customWidth="1"/>
    <col min="11791" max="11791" width="5.125" style="434" customWidth="1"/>
    <col min="11792" max="11792" width="5.875" style="434" customWidth="1"/>
    <col min="11793" max="11795" width="5" style="434" customWidth="1"/>
    <col min="11796" max="11796" width="5.875" style="434" customWidth="1"/>
    <col min="11797" max="11797" width="5" style="434" customWidth="1"/>
    <col min="11798" max="12029" width="9" style="434"/>
    <col min="12030" max="12030" width="6.625" style="434" customWidth="1"/>
    <col min="12031" max="12032" width="8.625" style="434" customWidth="1"/>
    <col min="12033" max="12033" width="6.625" style="434" customWidth="1"/>
    <col min="12034" max="12034" width="6.125" style="434" customWidth="1"/>
    <col min="12035" max="12035" width="4.625" style="434" customWidth="1"/>
    <col min="12036" max="12036" width="7.125" style="434" customWidth="1"/>
    <col min="12037" max="12038" width="5.125" style="434" customWidth="1"/>
    <col min="12039" max="12039" width="2.875" style="434" customWidth="1"/>
    <col min="12040" max="12040" width="6.125" style="434" customWidth="1"/>
    <col min="12041" max="12041" width="7.125" style="434" customWidth="1"/>
    <col min="12042" max="12043" width="5.125" style="434" customWidth="1"/>
    <col min="12044" max="12044" width="2.875" style="434" customWidth="1"/>
    <col min="12045" max="12046" width="5.625" style="434" customWidth="1"/>
    <col min="12047" max="12047" width="5.125" style="434" customWidth="1"/>
    <col min="12048" max="12048" width="5.875" style="434" customWidth="1"/>
    <col min="12049" max="12051" width="5" style="434" customWidth="1"/>
    <col min="12052" max="12052" width="5.875" style="434" customWidth="1"/>
    <col min="12053" max="12053" width="5" style="434" customWidth="1"/>
    <col min="12054" max="12285" width="9" style="434"/>
    <col min="12286" max="12286" width="6.625" style="434" customWidth="1"/>
    <col min="12287" max="12288" width="8.625" style="434" customWidth="1"/>
    <col min="12289" max="12289" width="6.625" style="434" customWidth="1"/>
    <col min="12290" max="12290" width="6.125" style="434" customWidth="1"/>
    <col min="12291" max="12291" width="4.625" style="434" customWidth="1"/>
    <col min="12292" max="12292" width="7.125" style="434" customWidth="1"/>
    <col min="12293" max="12294" width="5.125" style="434" customWidth="1"/>
    <col min="12295" max="12295" width="2.875" style="434" customWidth="1"/>
    <col min="12296" max="12296" width="6.125" style="434" customWidth="1"/>
    <col min="12297" max="12297" width="7.125" style="434" customWidth="1"/>
    <col min="12298" max="12299" width="5.125" style="434" customWidth="1"/>
    <col min="12300" max="12300" width="2.875" style="434" customWidth="1"/>
    <col min="12301" max="12302" width="5.625" style="434" customWidth="1"/>
    <col min="12303" max="12303" width="5.125" style="434" customWidth="1"/>
    <col min="12304" max="12304" width="5.875" style="434" customWidth="1"/>
    <col min="12305" max="12307" width="5" style="434" customWidth="1"/>
    <col min="12308" max="12308" width="5.875" style="434" customWidth="1"/>
    <col min="12309" max="12309" width="5" style="434" customWidth="1"/>
    <col min="12310" max="12541" width="9" style="434"/>
    <col min="12542" max="12542" width="6.625" style="434" customWidth="1"/>
    <col min="12543" max="12544" width="8.625" style="434" customWidth="1"/>
    <col min="12545" max="12545" width="6.625" style="434" customWidth="1"/>
    <col min="12546" max="12546" width="6.125" style="434" customWidth="1"/>
    <col min="12547" max="12547" width="4.625" style="434" customWidth="1"/>
    <col min="12548" max="12548" width="7.125" style="434" customWidth="1"/>
    <col min="12549" max="12550" width="5.125" style="434" customWidth="1"/>
    <col min="12551" max="12551" width="2.875" style="434" customWidth="1"/>
    <col min="12552" max="12552" width="6.125" style="434" customWidth="1"/>
    <col min="12553" max="12553" width="7.125" style="434" customWidth="1"/>
    <col min="12554" max="12555" width="5.125" style="434" customWidth="1"/>
    <col min="12556" max="12556" width="2.875" style="434" customWidth="1"/>
    <col min="12557" max="12558" width="5.625" style="434" customWidth="1"/>
    <col min="12559" max="12559" width="5.125" style="434" customWidth="1"/>
    <col min="12560" max="12560" width="5.875" style="434" customWidth="1"/>
    <col min="12561" max="12563" width="5" style="434" customWidth="1"/>
    <col min="12564" max="12564" width="5.875" style="434" customWidth="1"/>
    <col min="12565" max="12565" width="5" style="434" customWidth="1"/>
    <col min="12566" max="12797" width="9" style="434"/>
    <col min="12798" max="12798" width="6.625" style="434" customWidth="1"/>
    <col min="12799" max="12800" width="8.625" style="434" customWidth="1"/>
    <col min="12801" max="12801" width="6.625" style="434" customWidth="1"/>
    <col min="12802" max="12802" width="6.125" style="434" customWidth="1"/>
    <col min="12803" max="12803" width="4.625" style="434" customWidth="1"/>
    <col min="12804" max="12804" width="7.125" style="434" customWidth="1"/>
    <col min="12805" max="12806" width="5.125" style="434" customWidth="1"/>
    <col min="12807" max="12807" width="2.875" style="434" customWidth="1"/>
    <col min="12808" max="12808" width="6.125" style="434" customWidth="1"/>
    <col min="12809" max="12809" width="7.125" style="434" customWidth="1"/>
    <col min="12810" max="12811" width="5.125" style="434" customWidth="1"/>
    <col min="12812" max="12812" width="2.875" style="434" customWidth="1"/>
    <col min="12813" max="12814" width="5.625" style="434" customWidth="1"/>
    <col min="12815" max="12815" width="5.125" style="434" customWidth="1"/>
    <col min="12816" max="12816" width="5.875" style="434" customWidth="1"/>
    <col min="12817" max="12819" width="5" style="434" customWidth="1"/>
    <col min="12820" max="12820" width="5.875" style="434" customWidth="1"/>
    <col min="12821" max="12821" width="5" style="434" customWidth="1"/>
    <col min="12822" max="13053" width="9" style="434"/>
    <col min="13054" max="13054" width="6.625" style="434" customWidth="1"/>
    <col min="13055" max="13056" width="8.625" style="434" customWidth="1"/>
    <col min="13057" max="13057" width="6.625" style="434" customWidth="1"/>
    <col min="13058" max="13058" width="6.125" style="434" customWidth="1"/>
    <col min="13059" max="13059" width="4.625" style="434" customWidth="1"/>
    <col min="13060" max="13060" width="7.125" style="434" customWidth="1"/>
    <col min="13061" max="13062" width="5.125" style="434" customWidth="1"/>
    <col min="13063" max="13063" width="2.875" style="434" customWidth="1"/>
    <col min="13064" max="13064" width="6.125" style="434" customWidth="1"/>
    <col min="13065" max="13065" width="7.125" style="434" customWidth="1"/>
    <col min="13066" max="13067" width="5.125" style="434" customWidth="1"/>
    <col min="13068" max="13068" width="2.875" style="434" customWidth="1"/>
    <col min="13069" max="13070" width="5.625" style="434" customWidth="1"/>
    <col min="13071" max="13071" width="5.125" style="434" customWidth="1"/>
    <col min="13072" max="13072" width="5.875" style="434" customWidth="1"/>
    <col min="13073" max="13075" width="5" style="434" customWidth="1"/>
    <col min="13076" max="13076" width="5.875" style="434" customWidth="1"/>
    <col min="13077" max="13077" width="5" style="434" customWidth="1"/>
    <col min="13078" max="13309" width="9" style="434"/>
    <col min="13310" max="13310" width="6.625" style="434" customWidth="1"/>
    <col min="13311" max="13312" width="8.625" style="434" customWidth="1"/>
    <col min="13313" max="13313" width="6.625" style="434" customWidth="1"/>
    <col min="13314" max="13314" width="6.125" style="434" customWidth="1"/>
    <col min="13315" max="13315" width="4.625" style="434" customWidth="1"/>
    <col min="13316" max="13316" width="7.125" style="434" customWidth="1"/>
    <col min="13317" max="13318" width="5.125" style="434" customWidth="1"/>
    <col min="13319" max="13319" width="2.875" style="434" customWidth="1"/>
    <col min="13320" max="13320" width="6.125" style="434" customWidth="1"/>
    <col min="13321" max="13321" width="7.125" style="434" customWidth="1"/>
    <col min="13322" max="13323" width="5.125" style="434" customWidth="1"/>
    <col min="13324" max="13324" width="2.875" style="434" customWidth="1"/>
    <col min="13325" max="13326" width="5.625" style="434" customWidth="1"/>
    <col min="13327" max="13327" width="5.125" style="434" customWidth="1"/>
    <col min="13328" max="13328" width="5.875" style="434" customWidth="1"/>
    <col min="13329" max="13331" width="5" style="434" customWidth="1"/>
    <col min="13332" max="13332" width="5.875" style="434" customWidth="1"/>
    <col min="13333" max="13333" width="5" style="434" customWidth="1"/>
    <col min="13334" max="13565" width="9" style="434"/>
    <col min="13566" max="13566" width="6.625" style="434" customWidth="1"/>
    <col min="13567" max="13568" width="8.625" style="434" customWidth="1"/>
    <col min="13569" max="13569" width="6.625" style="434" customWidth="1"/>
    <col min="13570" max="13570" width="6.125" style="434" customWidth="1"/>
    <col min="13571" max="13571" width="4.625" style="434" customWidth="1"/>
    <col min="13572" max="13572" width="7.125" style="434" customWidth="1"/>
    <col min="13573" max="13574" width="5.125" style="434" customWidth="1"/>
    <col min="13575" max="13575" width="2.875" style="434" customWidth="1"/>
    <col min="13576" max="13576" width="6.125" style="434" customWidth="1"/>
    <col min="13577" max="13577" width="7.125" style="434" customWidth="1"/>
    <col min="13578" max="13579" width="5.125" style="434" customWidth="1"/>
    <col min="13580" max="13580" width="2.875" style="434" customWidth="1"/>
    <col min="13581" max="13582" width="5.625" style="434" customWidth="1"/>
    <col min="13583" max="13583" width="5.125" style="434" customWidth="1"/>
    <col min="13584" max="13584" width="5.875" style="434" customWidth="1"/>
    <col min="13585" max="13587" width="5" style="434" customWidth="1"/>
    <col min="13588" max="13588" width="5.875" style="434" customWidth="1"/>
    <col min="13589" max="13589" width="5" style="434" customWidth="1"/>
    <col min="13590" max="13821" width="9" style="434"/>
    <col min="13822" max="13822" width="6.625" style="434" customWidth="1"/>
    <col min="13823" max="13824" width="8.625" style="434" customWidth="1"/>
    <col min="13825" max="13825" width="6.625" style="434" customWidth="1"/>
    <col min="13826" max="13826" width="6.125" style="434" customWidth="1"/>
    <col min="13827" max="13827" width="4.625" style="434" customWidth="1"/>
    <col min="13828" max="13828" width="7.125" style="434" customWidth="1"/>
    <col min="13829" max="13830" width="5.125" style="434" customWidth="1"/>
    <col min="13831" max="13831" width="2.875" style="434" customWidth="1"/>
    <col min="13832" max="13832" width="6.125" style="434" customWidth="1"/>
    <col min="13833" max="13833" width="7.125" style="434" customWidth="1"/>
    <col min="13834" max="13835" width="5.125" style="434" customWidth="1"/>
    <col min="13836" max="13836" width="2.875" style="434" customWidth="1"/>
    <col min="13837" max="13838" width="5.625" style="434" customWidth="1"/>
    <col min="13839" max="13839" width="5.125" style="434" customWidth="1"/>
    <col min="13840" max="13840" width="5.875" style="434" customWidth="1"/>
    <col min="13841" max="13843" width="5" style="434" customWidth="1"/>
    <col min="13844" max="13844" width="5.875" style="434" customWidth="1"/>
    <col min="13845" max="13845" width="5" style="434" customWidth="1"/>
    <col min="13846" max="14077" width="9" style="434"/>
    <col min="14078" max="14078" width="6.625" style="434" customWidth="1"/>
    <col min="14079" max="14080" width="8.625" style="434" customWidth="1"/>
    <col min="14081" max="14081" width="6.625" style="434" customWidth="1"/>
    <col min="14082" max="14082" width="6.125" style="434" customWidth="1"/>
    <col min="14083" max="14083" width="4.625" style="434" customWidth="1"/>
    <col min="14084" max="14084" width="7.125" style="434" customWidth="1"/>
    <col min="14085" max="14086" width="5.125" style="434" customWidth="1"/>
    <col min="14087" max="14087" width="2.875" style="434" customWidth="1"/>
    <col min="14088" max="14088" width="6.125" style="434" customWidth="1"/>
    <col min="14089" max="14089" width="7.125" style="434" customWidth="1"/>
    <col min="14090" max="14091" width="5.125" style="434" customWidth="1"/>
    <col min="14092" max="14092" width="2.875" style="434" customWidth="1"/>
    <col min="14093" max="14094" width="5.625" style="434" customWidth="1"/>
    <col min="14095" max="14095" width="5.125" style="434" customWidth="1"/>
    <col min="14096" max="14096" width="5.875" style="434" customWidth="1"/>
    <col min="14097" max="14099" width="5" style="434" customWidth="1"/>
    <col min="14100" max="14100" width="5.875" style="434" customWidth="1"/>
    <col min="14101" max="14101" width="5" style="434" customWidth="1"/>
    <col min="14102" max="14333" width="9" style="434"/>
    <col min="14334" max="14334" width="6.625" style="434" customWidth="1"/>
    <col min="14335" max="14336" width="8.625" style="434" customWidth="1"/>
    <col min="14337" max="14337" width="6.625" style="434" customWidth="1"/>
    <col min="14338" max="14338" width="6.125" style="434" customWidth="1"/>
    <col min="14339" max="14339" width="4.625" style="434" customWidth="1"/>
    <col min="14340" max="14340" width="7.125" style="434" customWidth="1"/>
    <col min="14341" max="14342" width="5.125" style="434" customWidth="1"/>
    <col min="14343" max="14343" width="2.875" style="434" customWidth="1"/>
    <col min="14344" max="14344" width="6.125" style="434" customWidth="1"/>
    <col min="14345" max="14345" width="7.125" style="434" customWidth="1"/>
    <col min="14346" max="14347" width="5.125" style="434" customWidth="1"/>
    <col min="14348" max="14348" width="2.875" style="434" customWidth="1"/>
    <col min="14349" max="14350" width="5.625" style="434" customWidth="1"/>
    <col min="14351" max="14351" width="5.125" style="434" customWidth="1"/>
    <col min="14352" max="14352" width="5.875" style="434" customWidth="1"/>
    <col min="14353" max="14355" width="5" style="434" customWidth="1"/>
    <col min="14356" max="14356" width="5.875" style="434" customWidth="1"/>
    <col min="14357" max="14357" width="5" style="434" customWidth="1"/>
    <col min="14358" max="14589" width="9" style="434"/>
    <col min="14590" max="14590" width="6.625" style="434" customWidth="1"/>
    <col min="14591" max="14592" width="8.625" style="434" customWidth="1"/>
    <col min="14593" max="14593" width="6.625" style="434" customWidth="1"/>
    <col min="14594" max="14594" width="6.125" style="434" customWidth="1"/>
    <col min="14595" max="14595" width="4.625" style="434" customWidth="1"/>
    <col min="14596" max="14596" width="7.125" style="434" customWidth="1"/>
    <col min="14597" max="14598" width="5.125" style="434" customWidth="1"/>
    <col min="14599" max="14599" width="2.875" style="434" customWidth="1"/>
    <col min="14600" max="14600" width="6.125" style="434" customWidth="1"/>
    <col min="14601" max="14601" width="7.125" style="434" customWidth="1"/>
    <col min="14602" max="14603" width="5.125" style="434" customWidth="1"/>
    <col min="14604" max="14604" width="2.875" style="434" customWidth="1"/>
    <col min="14605" max="14606" width="5.625" style="434" customWidth="1"/>
    <col min="14607" max="14607" width="5.125" style="434" customWidth="1"/>
    <col min="14608" max="14608" width="5.875" style="434" customWidth="1"/>
    <col min="14609" max="14611" width="5" style="434" customWidth="1"/>
    <col min="14612" max="14612" width="5.875" style="434" customWidth="1"/>
    <col min="14613" max="14613" width="5" style="434" customWidth="1"/>
    <col min="14614" max="14845" width="9" style="434"/>
    <col min="14846" max="14846" width="6.625" style="434" customWidth="1"/>
    <col min="14847" max="14848" width="8.625" style="434" customWidth="1"/>
    <col min="14849" max="14849" width="6.625" style="434" customWidth="1"/>
    <col min="14850" max="14850" width="6.125" style="434" customWidth="1"/>
    <col min="14851" max="14851" width="4.625" style="434" customWidth="1"/>
    <col min="14852" max="14852" width="7.125" style="434" customWidth="1"/>
    <col min="14853" max="14854" width="5.125" style="434" customWidth="1"/>
    <col min="14855" max="14855" width="2.875" style="434" customWidth="1"/>
    <col min="14856" max="14856" width="6.125" style="434" customWidth="1"/>
    <col min="14857" max="14857" width="7.125" style="434" customWidth="1"/>
    <col min="14858" max="14859" width="5.125" style="434" customWidth="1"/>
    <col min="14860" max="14860" width="2.875" style="434" customWidth="1"/>
    <col min="14861" max="14862" width="5.625" style="434" customWidth="1"/>
    <col min="14863" max="14863" width="5.125" style="434" customWidth="1"/>
    <col min="14864" max="14864" width="5.875" style="434" customWidth="1"/>
    <col min="14865" max="14867" width="5" style="434" customWidth="1"/>
    <col min="14868" max="14868" width="5.875" style="434" customWidth="1"/>
    <col min="14869" max="14869" width="5" style="434" customWidth="1"/>
    <col min="14870" max="15101" width="9" style="434"/>
    <col min="15102" max="15102" width="6.625" style="434" customWidth="1"/>
    <col min="15103" max="15104" width="8.625" style="434" customWidth="1"/>
    <col min="15105" max="15105" width="6.625" style="434" customWidth="1"/>
    <col min="15106" max="15106" width="6.125" style="434" customWidth="1"/>
    <col min="15107" max="15107" width="4.625" style="434" customWidth="1"/>
    <col min="15108" max="15108" width="7.125" style="434" customWidth="1"/>
    <col min="15109" max="15110" width="5.125" style="434" customWidth="1"/>
    <col min="15111" max="15111" width="2.875" style="434" customWidth="1"/>
    <col min="15112" max="15112" width="6.125" style="434" customWidth="1"/>
    <col min="15113" max="15113" width="7.125" style="434" customWidth="1"/>
    <col min="15114" max="15115" width="5.125" style="434" customWidth="1"/>
    <col min="15116" max="15116" width="2.875" style="434" customWidth="1"/>
    <col min="15117" max="15118" width="5.625" style="434" customWidth="1"/>
    <col min="15119" max="15119" width="5.125" style="434" customWidth="1"/>
    <col min="15120" max="15120" width="5.875" style="434" customWidth="1"/>
    <col min="15121" max="15123" width="5" style="434" customWidth="1"/>
    <col min="15124" max="15124" width="5.875" style="434" customWidth="1"/>
    <col min="15125" max="15125" width="5" style="434" customWidth="1"/>
    <col min="15126" max="15357" width="9" style="434"/>
    <col min="15358" max="15358" width="6.625" style="434" customWidth="1"/>
    <col min="15359" max="15360" width="8.625" style="434" customWidth="1"/>
    <col min="15361" max="15361" width="6.625" style="434" customWidth="1"/>
    <col min="15362" max="15362" width="6.125" style="434" customWidth="1"/>
    <col min="15363" max="15363" width="4.625" style="434" customWidth="1"/>
    <col min="15364" max="15364" width="7.125" style="434" customWidth="1"/>
    <col min="15365" max="15366" width="5.125" style="434" customWidth="1"/>
    <col min="15367" max="15367" width="2.875" style="434" customWidth="1"/>
    <col min="15368" max="15368" width="6.125" style="434" customWidth="1"/>
    <col min="15369" max="15369" width="7.125" style="434" customWidth="1"/>
    <col min="15370" max="15371" width="5.125" style="434" customWidth="1"/>
    <col min="15372" max="15372" width="2.875" style="434" customWidth="1"/>
    <col min="15373" max="15374" width="5.625" style="434" customWidth="1"/>
    <col min="15375" max="15375" width="5.125" style="434" customWidth="1"/>
    <col min="15376" max="15376" width="5.875" style="434" customWidth="1"/>
    <col min="15377" max="15379" width="5" style="434" customWidth="1"/>
    <col min="15380" max="15380" width="5.875" style="434" customWidth="1"/>
    <col min="15381" max="15381" width="5" style="434" customWidth="1"/>
    <col min="15382" max="15613" width="9" style="434"/>
    <col min="15614" max="15614" width="6.625" style="434" customWidth="1"/>
    <col min="15615" max="15616" width="8.625" style="434" customWidth="1"/>
    <col min="15617" max="15617" width="6.625" style="434" customWidth="1"/>
    <col min="15618" max="15618" width="6.125" style="434" customWidth="1"/>
    <col min="15619" max="15619" width="4.625" style="434" customWidth="1"/>
    <col min="15620" max="15620" width="7.125" style="434" customWidth="1"/>
    <col min="15621" max="15622" width="5.125" style="434" customWidth="1"/>
    <col min="15623" max="15623" width="2.875" style="434" customWidth="1"/>
    <col min="15624" max="15624" width="6.125" style="434" customWidth="1"/>
    <col min="15625" max="15625" width="7.125" style="434" customWidth="1"/>
    <col min="15626" max="15627" width="5.125" style="434" customWidth="1"/>
    <col min="15628" max="15628" width="2.875" style="434" customWidth="1"/>
    <col min="15629" max="15630" width="5.625" style="434" customWidth="1"/>
    <col min="15631" max="15631" width="5.125" style="434" customWidth="1"/>
    <col min="15632" max="15632" width="5.875" style="434" customWidth="1"/>
    <col min="15633" max="15635" width="5" style="434" customWidth="1"/>
    <col min="15636" max="15636" width="5.875" style="434" customWidth="1"/>
    <col min="15637" max="15637" width="5" style="434" customWidth="1"/>
    <col min="15638" max="15869" width="9" style="434"/>
    <col min="15870" max="15870" width="6.625" style="434" customWidth="1"/>
    <col min="15871" max="15872" width="8.625" style="434" customWidth="1"/>
    <col min="15873" max="15873" width="6.625" style="434" customWidth="1"/>
    <col min="15874" max="15874" width="6.125" style="434" customWidth="1"/>
    <col min="15875" max="15875" width="4.625" style="434" customWidth="1"/>
    <col min="15876" max="15876" width="7.125" style="434" customWidth="1"/>
    <col min="15877" max="15878" width="5.125" style="434" customWidth="1"/>
    <col min="15879" max="15879" width="2.875" style="434" customWidth="1"/>
    <col min="15880" max="15880" width="6.125" style="434" customWidth="1"/>
    <col min="15881" max="15881" width="7.125" style="434" customWidth="1"/>
    <col min="15882" max="15883" width="5.125" style="434" customWidth="1"/>
    <col min="15884" max="15884" width="2.875" style="434" customWidth="1"/>
    <col min="15885" max="15886" width="5.625" style="434" customWidth="1"/>
    <col min="15887" max="15887" width="5.125" style="434" customWidth="1"/>
    <col min="15888" max="15888" width="5.875" style="434" customWidth="1"/>
    <col min="15889" max="15891" width="5" style="434" customWidth="1"/>
    <col min="15892" max="15892" width="5.875" style="434" customWidth="1"/>
    <col min="15893" max="15893" width="5" style="434" customWidth="1"/>
    <col min="15894" max="16125" width="9" style="434"/>
    <col min="16126" max="16126" width="6.625" style="434" customWidth="1"/>
    <col min="16127" max="16128" width="8.625" style="434" customWidth="1"/>
    <col min="16129" max="16129" width="6.625" style="434" customWidth="1"/>
    <col min="16130" max="16130" width="6.125" style="434" customWidth="1"/>
    <col min="16131" max="16131" width="4.625" style="434" customWidth="1"/>
    <col min="16132" max="16132" width="7.125" style="434" customWidth="1"/>
    <col min="16133" max="16134" width="5.125" style="434" customWidth="1"/>
    <col min="16135" max="16135" width="2.875" style="434" customWidth="1"/>
    <col min="16136" max="16136" width="6.125" style="434" customWidth="1"/>
    <col min="16137" max="16137" width="7.125" style="434" customWidth="1"/>
    <col min="16138" max="16139" width="5.125" style="434" customWidth="1"/>
    <col min="16140" max="16140" width="2.875" style="434" customWidth="1"/>
    <col min="16141" max="16142" width="5.625" style="434" customWidth="1"/>
    <col min="16143" max="16143" width="5.125" style="434" customWidth="1"/>
    <col min="16144" max="16144" width="5.875" style="434" customWidth="1"/>
    <col min="16145" max="16147" width="5" style="434" customWidth="1"/>
    <col min="16148" max="16148" width="5.875" style="434" customWidth="1"/>
    <col min="16149" max="16149" width="5" style="434" customWidth="1"/>
    <col min="16150" max="16384" width="9" style="434"/>
  </cols>
  <sheetData>
    <row r="1" spans="1:31" ht="17.25">
      <c r="A1" s="1235" t="s">
        <v>597</v>
      </c>
      <c r="B1" s="1270"/>
      <c r="C1" s="1271"/>
      <c r="D1" s="1271"/>
      <c r="E1" s="1241"/>
      <c r="F1" s="1241"/>
      <c r="G1" s="1241"/>
      <c r="H1" s="1241"/>
      <c r="I1" s="1241"/>
      <c r="J1" s="1241"/>
      <c r="K1" s="1241"/>
      <c r="L1" s="1241"/>
      <c r="M1" s="1241"/>
      <c r="N1" s="1241"/>
      <c r="O1" s="1241"/>
      <c r="P1" s="1241"/>
      <c r="T1" s="468" t="s">
        <v>643</v>
      </c>
      <c r="U1" s="468" t="s">
        <v>644</v>
      </c>
      <c r="V1" s="468" t="s">
        <v>645</v>
      </c>
      <c r="W1" s="468" t="s">
        <v>646</v>
      </c>
      <c r="X1" s="468" t="s">
        <v>647</v>
      </c>
      <c r="Y1" s="468" t="s">
        <v>806</v>
      </c>
      <c r="Z1" s="468"/>
    </row>
    <row r="2" spans="1:31" ht="13.5" customHeight="1">
      <c r="A2" s="2531" t="s">
        <v>807</v>
      </c>
      <c r="B2" s="2532"/>
      <c r="C2" s="1272" t="s">
        <v>598</v>
      </c>
      <c r="D2" s="1273" t="s">
        <v>598</v>
      </c>
      <c r="E2" s="2544" t="s">
        <v>599</v>
      </c>
      <c r="F2" s="2547" t="s">
        <v>598</v>
      </c>
      <c r="G2" s="2548"/>
      <c r="H2" s="2548"/>
      <c r="I2" s="2548"/>
      <c r="J2" s="2549"/>
      <c r="K2" s="2518" t="s">
        <v>600</v>
      </c>
      <c r="L2" s="2519"/>
      <c r="M2" s="2515" t="s">
        <v>598</v>
      </c>
      <c r="N2" s="2516"/>
      <c r="O2" s="2516"/>
      <c r="P2" s="2517"/>
      <c r="S2" s="434">
        <f>A5</f>
        <v>0</v>
      </c>
      <c r="T2" s="569" t="str">
        <f>$P$5</f>
        <v>-</v>
      </c>
      <c r="U2" s="569" t="str">
        <f>$P$6</f>
        <v>-</v>
      </c>
      <c r="V2" s="569" t="str">
        <f>$P$7</f>
        <v>-</v>
      </c>
      <c r="W2" s="569" t="str">
        <f>$P$8</f>
        <v>-</v>
      </c>
      <c r="X2" s="569" t="str">
        <f>$P$9</f>
        <v>-</v>
      </c>
      <c r="Y2" s="569" t="str">
        <f>$P$10</f>
        <v/>
      </c>
    </row>
    <row r="3" spans="1:31" ht="31.5" customHeight="1">
      <c r="A3" s="2533" t="s">
        <v>808</v>
      </c>
      <c r="B3" s="2535" t="s">
        <v>809</v>
      </c>
      <c r="C3" s="2538" t="s">
        <v>601</v>
      </c>
      <c r="D3" s="1274" t="s">
        <v>602</v>
      </c>
      <c r="E3" s="2545"/>
      <c r="F3" s="2540" t="s">
        <v>603</v>
      </c>
      <c r="G3" s="1275" t="s">
        <v>604</v>
      </c>
      <c r="H3" s="1275" t="s">
        <v>605</v>
      </c>
      <c r="I3" s="2542" t="s">
        <v>606</v>
      </c>
      <c r="J3" s="1276" t="s">
        <v>607</v>
      </c>
      <c r="K3" s="2520"/>
      <c r="L3" s="2521"/>
      <c r="M3" s="1274" t="s">
        <v>607</v>
      </c>
      <c r="N3" s="1275" t="s">
        <v>608</v>
      </c>
      <c r="O3" s="1277" t="s">
        <v>609</v>
      </c>
      <c r="P3" s="1276" t="s">
        <v>610</v>
      </c>
      <c r="S3" s="434">
        <f t="shared" ref="S3:S11" si="0">A6</f>
        <v>0</v>
      </c>
      <c r="T3" s="569" t="str">
        <f t="shared" ref="T3:T21" si="1">$P$5</f>
        <v>-</v>
      </c>
      <c r="U3" s="569" t="str">
        <f t="shared" ref="U3:U21" si="2">$P$6</f>
        <v>-</v>
      </c>
      <c r="V3" s="569" t="str">
        <f t="shared" ref="V3:V21" si="3">$P$7</f>
        <v>-</v>
      </c>
      <c r="W3" s="569" t="str">
        <f t="shared" ref="W3:W21" si="4">$P$8</f>
        <v>-</v>
      </c>
      <c r="X3" s="569" t="str">
        <f t="shared" ref="X3:X21" si="5">$P$9</f>
        <v>-</v>
      </c>
      <c r="Y3" s="569" t="str">
        <f t="shared" ref="Y3:Y21" si="6">$P$10</f>
        <v/>
      </c>
    </row>
    <row r="4" spans="1:31" ht="13.5" customHeight="1">
      <c r="A4" s="2534"/>
      <c r="B4" s="2536"/>
      <c r="C4" s="2539"/>
      <c r="D4" s="1278" t="s">
        <v>611</v>
      </c>
      <c r="E4" s="2546"/>
      <c r="F4" s="2541"/>
      <c r="G4" s="1279" t="s">
        <v>612</v>
      </c>
      <c r="H4" s="1279" t="s">
        <v>612</v>
      </c>
      <c r="I4" s="2543"/>
      <c r="J4" s="1280" t="s">
        <v>611</v>
      </c>
      <c r="K4" s="2522"/>
      <c r="L4" s="2523"/>
      <c r="M4" s="1278" t="s">
        <v>611</v>
      </c>
      <c r="N4" s="1279" t="s">
        <v>613</v>
      </c>
      <c r="O4" s="1279" t="s">
        <v>613</v>
      </c>
      <c r="P4" s="1280" t="s">
        <v>613</v>
      </c>
      <c r="R4" s="434" t="s">
        <v>640</v>
      </c>
      <c r="S4" s="434">
        <f t="shared" si="0"/>
        <v>0</v>
      </c>
      <c r="T4" s="569" t="str">
        <f t="shared" si="1"/>
        <v>-</v>
      </c>
      <c r="U4" s="569" t="str">
        <f t="shared" si="2"/>
        <v>-</v>
      </c>
      <c r="V4" s="569" t="str">
        <f t="shared" si="3"/>
        <v>-</v>
      </c>
      <c r="W4" s="569" t="str">
        <f t="shared" si="4"/>
        <v>-</v>
      </c>
      <c r="X4" s="569" t="str">
        <f t="shared" si="5"/>
        <v>-</v>
      </c>
      <c r="Y4" s="569" t="str">
        <f t="shared" si="6"/>
        <v/>
      </c>
      <c r="AA4" s="468" t="s">
        <v>643</v>
      </c>
      <c r="AB4" s="468" t="s">
        <v>644</v>
      </c>
      <c r="AC4" s="468" t="s">
        <v>645</v>
      </c>
      <c r="AD4" s="468" t="s">
        <v>646</v>
      </c>
      <c r="AE4" s="468" t="s">
        <v>647</v>
      </c>
    </row>
    <row r="5" spans="1:31">
      <c r="A5" s="1281"/>
      <c r="B5" s="1282"/>
      <c r="C5" s="1283"/>
      <c r="D5" s="1284"/>
      <c r="E5" s="1285"/>
      <c r="F5" s="1286"/>
      <c r="G5" s="1287"/>
      <c r="H5" s="1288"/>
      <c r="I5" s="1288"/>
      <c r="J5" s="1289" t="str">
        <f>IF(F5="","",G5*H5*I5)</f>
        <v/>
      </c>
      <c r="K5" s="2537" t="s">
        <v>614</v>
      </c>
      <c r="L5" s="1290" t="s">
        <v>319</v>
      </c>
      <c r="M5" s="1291">
        <f>AA15</f>
        <v>0</v>
      </c>
      <c r="N5" s="1292" t="str">
        <f>IF(M5=0,"-",M5/$M$10*100)</f>
        <v>-</v>
      </c>
      <c r="O5" s="1292" t="str">
        <f>IF($A$5="","",$R$5)</f>
        <v/>
      </c>
      <c r="P5" s="1293" t="str">
        <f>IF(N5="-","-",IF(N5=100,N5,N5-O5))</f>
        <v>-</v>
      </c>
      <c r="R5" s="1348">
        <v>2</v>
      </c>
      <c r="S5" s="434">
        <f t="shared" si="0"/>
        <v>0</v>
      </c>
      <c r="T5" s="569" t="str">
        <f t="shared" si="1"/>
        <v>-</v>
      </c>
      <c r="U5" s="569" t="str">
        <f t="shared" si="2"/>
        <v>-</v>
      </c>
      <c r="V5" s="569" t="str">
        <f t="shared" si="3"/>
        <v>-</v>
      </c>
      <c r="W5" s="569" t="str">
        <f t="shared" si="4"/>
        <v>-</v>
      </c>
      <c r="X5" s="569" t="str">
        <f t="shared" si="5"/>
        <v>-</v>
      </c>
      <c r="Y5" s="569" t="str">
        <f t="shared" si="6"/>
        <v/>
      </c>
      <c r="AA5" s="467">
        <f t="shared" ref="AA5:AA14" si="7">IF($E5=$AA$4,$J5,0)</f>
        <v>0</v>
      </c>
      <c r="AB5" s="467">
        <f t="shared" ref="AB5:AB14" si="8">IF($E5=$AB$4,$J5,0)</f>
        <v>0</v>
      </c>
      <c r="AC5" s="467">
        <f t="shared" ref="AC5:AC14" si="9">IF($E5=$AC$4,$J5,0)</f>
        <v>0</v>
      </c>
      <c r="AD5" s="467">
        <f t="shared" ref="AD5:AD14" si="10">IF($E5=$AD$4,$J5,0)</f>
        <v>0</v>
      </c>
      <c r="AE5" s="467">
        <f t="shared" ref="AE5:AE14" si="11">IF($E5=$AE$4,$J5,0)</f>
        <v>0</v>
      </c>
    </row>
    <row r="6" spans="1:31">
      <c r="A6" s="1294"/>
      <c r="B6" s="1295"/>
      <c r="C6" s="1296"/>
      <c r="D6" s="1297"/>
      <c r="E6" s="1298"/>
      <c r="F6" s="1299"/>
      <c r="G6" s="1300"/>
      <c r="H6" s="1301"/>
      <c r="I6" s="1301"/>
      <c r="J6" s="1302" t="str">
        <f t="shared" ref="J6:J14" si="12">IF(F6="","",G6*H6*I6)</f>
        <v/>
      </c>
      <c r="K6" s="2525"/>
      <c r="L6" s="1303" t="s">
        <v>320</v>
      </c>
      <c r="M6" s="1304">
        <f>AB15</f>
        <v>0</v>
      </c>
      <c r="N6" s="1305" t="str">
        <f>IF(M6=0,"-",M6/$M$10*100)</f>
        <v>-</v>
      </c>
      <c r="O6" s="1305" t="str">
        <f t="shared" ref="O6:O10" si="13">IF($A$5="","",$R$5)</f>
        <v/>
      </c>
      <c r="P6" s="1306" t="str">
        <f t="shared" ref="P6" si="14">IF(N6="-","-",IF(N6=100,N6,N6-O6))</f>
        <v>-</v>
      </c>
      <c r="S6" s="434">
        <f t="shared" si="0"/>
        <v>0</v>
      </c>
      <c r="T6" s="569" t="str">
        <f t="shared" si="1"/>
        <v>-</v>
      </c>
      <c r="U6" s="569" t="str">
        <f t="shared" si="2"/>
        <v>-</v>
      </c>
      <c r="V6" s="569" t="str">
        <f t="shared" si="3"/>
        <v>-</v>
      </c>
      <c r="W6" s="569" t="str">
        <f t="shared" si="4"/>
        <v>-</v>
      </c>
      <c r="X6" s="569" t="str">
        <f t="shared" si="5"/>
        <v>-</v>
      </c>
      <c r="Y6" s="569" t="str">
        <f t="shared" si="6"/>
        <v/>
      </c>
      <c r="AA6" s="467">
        <f t="shared" si="7"/>
        <v>0</v>
      </c>
      <c r="AB6" s="467">
        <f t="shared" si="8"/>
        <v>0</v>
      </c>
      <c r="AC6" s="467">
        <f t="shared" si="9"/>
        <v>0</v>
      </c>
      <c r="AD6" s="467">
        <f t="shared" si="10"/>
        <v>0</v>
      </c>
      <c r="AE6" s="467">
        <f t="shared" si="11"/>
        <v>0</v>
      </c>
    </row>
    <row r="7" spans="1:31">
      <c r="A7" s="1294"/>
      <c r="B7" s="1295"/>
      <c r="C7" s="1296"/>
      <c r="D7" s="1297"/>
      <c r="E7" s="1298"/>
      <c r="F7" s="1299"/>
      <c r="G7" s="1346"/>
      <c r="H7" s="1301"/>
      <c r="I7" s="1301"/>
      <c r="J7" s="1302" t="str">
        <f t="shared" si="12"/>
        <v/>
      </c>
      <c r="K7" s="2525"/>
      <c r="L7" s="1303" t="s">
        <v>321</v>
      </c>
      <c r="M7" s="1304">
        <f>AC15</f>
        <v>0</v>
      </c>
      <c r="N7" s="1305" t="str">
        <f t="shared" ref="N7:N9" si="15">IF(M7=0,"-",M7/$M$10*100)</f>
        <v>-</v>
      </c>
      <c r="O7" s="1305" t="str">
        <f t="shared" si="13"/>
        <v/>
      </c>
      <c r="P7" s="1306" t="str">
        <f>IF(N7="-","-",IF(N7=100,N7,N7-O7))</f>
        <v>-</v>
      </c>
      <c r="R7" s="434" t="s">
        <v>639</v>
      </c>
      <c r="S7" s="434">
        <f t="shared" si="0"/>
        <v>0</v>
      </c>
      <c r="T7" s="569" t="str">
        <f t="shared" si="1"/>
        <v>-</v>
      </c>
      <c r="U7" s="569" t="str">
        <f t="shared" si="2"/>
        <v>-</v>
      </c>
      <c r="V7" s="569" t="str">
        <f t="shared" si="3"/>
        <v>-</v>
      </c>
      <c r="W7" s="569" t="str">
        <f t="shared" si="4"/>
        <v>-</v>
      </c>
      <c r="X7" s="569" t="str">
        <f t="shared" si="5"/>
        <v>-</v>
      </c>
      <c r="Y7" s="569" t="str">
        <f t="shared" si="6"/>
        <v/>
      </c>
      <c r="AA7" s="467">
        <f t="shared" si="7"/>
        <v>0</v>
      </c>
      <c r="AB7" s="467">
        <f t="shared" si="8"/>
        <v>0</v>
      </c>
      <c r="AC7" s="467">
        <f t="shared" si="9"/>
        <v>0</v>
      </c>
      <c r="AD7" s="467">
        <f t="shared" si="10"/>
        <v>0</v>
      </c>
      <c r="AE7" s="467">
        <f t="shared" si="11"/>
        <v>0</v>
      </c>
    </row>
    <row r="8" spans="1:31">
      <c r="A8" s="1294"/>
      <c r="B8" s="1295"/>
      <c r="C8" s="1296"/>
      <c r="D8" s="1297"/>
      <c r="E8" s="1298"/>
      <c r="F8" s="1307"/>
      <c r="G8" s="1300"/>
      <c r="H8" s="1301"/>
      <c r="I8" s="1301"/>
      <c r="J8" s="1302" t="str">
        <f t="shared" si="12"/>
        <v/>
      </c>
      <c r="K8" s="2525"/>
      <c r="L8" s="1303" t="s">
        <v>322</v>
      </c>
      <c r="M8" s="1304">
        <f>AD15</f>
        <v>0</v>
      </c>
      <c r="N8" s="1305" t="str">
        <f t="shared" si="15"/>
        <v>-</v>
      </c>
      <c r="O8" s="1305" t="str">
        <f t="shared" si="13"/>
        <v/>
      </c>
      <c r="P8" s="1306" t="str">
        <f t="shared" ref="P8:P9" si="16">IF(N8="-","-",IF(N8=100,N8,N8-O8))</f>
        <v>-</v>
      </c>
      <c r="R8" s="1348" t="s">
        <v>641</v>
      </c>
      <c r="S8" s="434">
        <f t="shared" si="0"/>
        <v>0</v>
      </c>
      <c r="T8" s="569" t="str">
        <f t="shared" si="1"/>
        <v>-</v>
      </c>
      <c r="U8" s="569" t="str">
        <f t="shared" si="2"/>
        <v>-</v>
      </c>
      <c r="V8" s="569" t="str">
        <f t="shared" si="3"/>
        <v>-</v>
      </c>
      <c r="W8" s="569" t="str">
        <f t="shared" si="4"/>
        <v>-</v>
      </c>
      <c r="X8" s="569" t="str">
        <f t="shared" si="5"/>
        <v>-</v>
      </c>
      <c r="Y8" s="569" t="str">
        <f t="shared" si="6"/>
        <v/>
      </c>
      <c r="Z8" s="569"/>
      <c r="AA8" s="467">
        <f t="shared" si="7"/>
        <v>0</v>
      </c>
      <c r="AB8" s="467">
        <f t="shared" si="8"/>
        <v>0</v>
      </c>
      <c r="AC8" s="467">
        <f t="shared" si="9"/>
        <v>0</v>
      </c>
      <c r="AD8" s="467">
        <f t="shared" si="10"/>
        <v>0</v>
      </c>
      <c r="AE8" s="467">
        <f t="shared" si="11"/>
        <v>0</v>
      </c>
    </row>
    <row r="9" spans="1:31">
      <c r="A9" s="1294"/>
      <c r="B9" s="1295"/>
      <c r="C9" s="1296"/>
      <c r="D9" s="1297"/>
      <c r="E9" s="1298"/>
      <c r="F9" s="1307"/>
      <c r="G9" s="1300"/>
      <c r="H9" s="1301"/>
      <c r="I9" s="1301"/>
      <c r="J9" s="1302" t="str">
        <f t="shared" si="12"/>
        <v/>
      </c>
      <c r="K9" s="2525"/>
      <c r="L9" s="1303" t="s">
        <v>323</v>
      </c>
      <c r="M9" s="1304">
        <f>AE15</f>
        <v>0</v>
      </c>
      <c r="N9" s="1305" t="str">
        <f t="shared" si="15"/>
        <v>-</v>
      </c>
      <c r="O9" s="1305" t="str">
        <f t="shared" si="13"/>
        <v/>
      </c>
      <c r="P9" s="1306" t="str">
        <f t="shared" si="16"/>
        <v>-</v>
      </c>
      <c r="R9" s="1348" t="s">
        <v>642</v>
      </c>
      <c r="S9" s="434">
        <f t="shared" si="0"/>
        <v>0</v>
      </c>
      <c r="T9" s="569" t="str">
        <f t="shared" si="1"/>
        <v>-</v>
      </c>
      <c r="U9" s="569" t="str">
        <f t="shared" si="2"/>
        <v>-</v>
      </c>
      <c r="V9" s="569" t="str">
        <f t="shared" si="3"/>
        <v>-</v>
      </c>
      <c r="W9" s="569" t="str">
        <f t="shared" si="4"/>
        <v>-</v>
      </c>
      <c r="X9" s="569" t="str">
        <f t="shared" si="5"/>
        <v>-</v>
      </c>
      <c r="Y9" s="569" t="str">
        <f t="shared" si="6"/>
        <v/>
      </c>
      <c r="Z9" s="569"/>
      <c r="AA9" s="467">
        <f t="shared" si="7"/>
        <v>0</v>
      </c>
      <c r="AB9" s="467">
        <f t="shared" si="8"/>
        <v>0</v>
      </c>
      <c r="AC9" s="467">
        <f t="shared" si="9"/>
        <v>0</v>
      </c>
      <c r="AD9" s="467">
        <f t="shared" si="10"/>
        <v>0</v>
      </c>
      <c r="AE9" s="467">
        <f t="shared" si="11"/>
        <v>0</v>
      </c>
    </row>
    <row r="10" spans="1:31">
      <c r="A10" s="1294"/>
      <c r="B10" s="1295"/>
      <c r="C10" s="1296"/>
      <c r="D10" s="1297"/>
      <c r="E10" s="1298"/>
      <c r="F10" s="1307"/>
      <c r="G10" s="1300"/>
      <c r="H10" s="1301"/>
      <c r="I10" s="1301"/>
      <c r="J10" s="1302" t="str">
        <f t="shared" si="12"/>
        <v/>
      </c>
      <c r="K10" s="2529" t="s">
        <v>615</v>
      </c>
      <c r="L10" s="2530"/>
      <c r="M10" s="1308">
        <f>SUM(M5:M9)</f>
        <v>0</v>
      </c>
      <c r="N10" s="1309" t="str">
        <f>IF(A5="","",M10/D15*100)</f>
        <v/>
      </c>
      <c r="O10" s="1309" t="str">
        <f t="shared" si="13"/>
        <v/>
      </c>
      <c r="P10" s="1310" t="str">
        <f>IF(A5="","",N10-O10)</f>
        <v/>
      </c>
      <c r="R10" s="1348"/>
      <c r="S10" s="434">
        <f t="shared" si="0"/>
        <v>0</v>
      </c>
      <c r="T10" s="569" t="str">
        <f t="shared" si="1"/>
        <v>-</v>
      </c>
      <c r="U10" s="569" t="str">
        <f t="shared" si="2"/>
        <v>-</v>
      </c>
      <c r="V10" s="569" t="str">
        <f t="shared" si="3"/>
        <v>-</v>
      </c>
      <c r="W10" s="569" t="str">
        <f t="shared" si="4"/>
        <v>-</v>
      </c>
      <c r="X10" s="569" t="str">
        <f t="shared" si="5"/>
        <v>-</v>
      </c>
      <c r="Y10" s="569" t="str">
        <f t="shared" si="6"/>
        <v/>
      </c>
      <c r="Z10" s="569"/>
      <c r="AA10" s="467">
        <f t="shared" si="7"/>
        <v>0</v>
      </c>
      <c r="AB10" s="467">
        <f t="shared" si="8"/>
        <v>0</v>
      </c>
      <c r="AC10" s="467">
        <f t="shared" si="9"/>
        <v>0</v>
      </c>
      <c r="AD10" s="467">
        <f t="shared" si="10"/>
        <v>0</v>
      </c>
      <c r="AE10" s="467">
        <f t="shared" si="11"/>
        <v>0</v>
      </c>
    </row>
    <row r="11" spans="1:31" ht="13.5" customHeight="1">
      <c r="A11" s="1294"/>
      <c r="B11" s="1295"/>
      <c r="C11" s="1296"/>
      <c r="D11" s="1297"/>
      <c r="E11" s="1298"/>
      <c r="F11" s="1307"/>
      <c r="G11" s="1300"/>
      <c r="H11" s="1301"/>
      <c r="I11" s="1301"/>
      <c r="J11" s="1302" t="str">
        <f t="shared" si="12"/>
        <v/>
      </c>
      <c r="K11" s="1311"/>
      <c r="L11" s="1312"/>
      <c r="M11" s="1312"/>
      <c r="N11" s="1312"/>
      <c r="O11" s="1312"/>
      <c r="P11" s="1313"/>
      <c r="R11" s="1348"/>
      <c r="S11" s="434">
        <f t="shared" si="0"/>
        <v>0</v>
      </c>
      <c r="T11" s="569" t="str">
        <f t="shared" si="1"/>
        <v>-</v>
      </c>
      <c r="U11" s="569" t="str">
        <f t="shared" si="2"/>
        <v>-</v>
      </c>
      <c r="V11" s="569" t="str">
        <f t="shared" si="3"/>
        <v>-</v>
      </c>
      <c r="W11" s="569" t="str">
        <f t="shared" si="4"/>
        <v>-</v>
      </c>
      <c r="X11" s="569" t="str">
        <f t="shared" si="5"/>
        <v>-</v>
      </c>
      <c r="Y11" s="569" t="str">
        <f t="shared" si="6"/>
        <v/>
      </c>
      <c r="Z11" s="569"/>
      <c r="AA11" s="467">
        <f t="shared" si="7"/>
        <v>0</v>
      </c>
      <c r="AB11" s="467">
        <f t="shared" si="8"/>
        <v>0</v>
      </c>
      <c r="AC11" s="467">
        <f t="shared" si="9"/>
        <v>0</v>
      </c>
      <c r="AD11" s="467">
        <f t="shared" si="10"/>
        <v>0</v>
      </c>
      <c r="AE11" s="467">
        <f t="shared" si="11"/>
        <v>0</v>
      </c>
    </row>
    <row r="12" spans="1:31">
      <c r="A12" s="1294"/>
      <c r="B12" s="1295"/>
      <c r="C12" s="1296"/>
      <c r="D12" s="1297"/>
      <c r="E12" s="1298"/>
      <c r="F12" s="1307"/>
      <c r="G12" s="1300"/>
      <c r="H12" s="1301"/>
      <c r="I12" s="1301"/>
      <c r="J12" s="1302" t="str">
        <f t="shared" si="12"/>
        <v/>
      </c>
      <c r="K12" s="1311"/>
      <c r="L12" s="1312"/>
      <c r="M12" s="1312"/>
      <c r="N12" s="1312"/>
      <c r="O12" s="1312"/>
      <c r="P12" s="1313"/>
      <c r="R12" s="1348"/>
      <c r="S12" s="434">
        <f>B5</f>
        <v>0</v>
      </c>
      <c r="T12" s="569" t="str">
        <f t="shared" si="1"/>
        <v>-</v>
      </c>
      <c r="U12" s="569" t="str">
        <f t="shared" si="2"/>
        <v>-</v>
      </c>
      <c r="V12" s="569" t="str">
        <f t="shared" si="3"/>
        <v>-</v>
      </c>
      <c r="W12" s="569" t="str">
        <f t="shared" si="4"/>
        <v>-</v>
      </c>
      <c r="X12" s="569" t="str">
        <f t="shared" si="5"/>
        <v>-</v>
      </c>
      <c r="Y12" s="569" t="str">
        <f t="shared" si="6"/>
        <v/>
      </c>
      <c r="Z12" s="569"/>
      <c r="AA12" s="467">
        <f t="shared" si="7"/>
        <v>0</v>
      </c>
      <c r="AB12" s="467">
        <f t="shared" si="8"/>
        <v>0</v>
      </c>
      <c r="AC12" s="467">
        <f t="shared" si="9"/>
        <v>0</v>
      </c>
      <c r="AD12" s="467">
        <f t="shared" si="10"/>
        <v>0</v>
      </c>
      <c r="AE12" s="467">
        <f t="shared" si="11"/>
        <v>0</v>
      </c>
    </row>
    <row r="13" spans="1:31">
      <c r="A13" s="1294"/>
      <c r="B13" s="1295"/>
      <c r="C13" s="1296"/>
      <c r="D13" s="1297"/>
      <c r="E13" s="1298"/>
      <c r="F13" s="1307"/>
      <c r="G13" s="1300"/>
      <c r="H13" s="1301"/>
      <c r="I13" s="1301"/>
      <c r="J13" s="1302" t="str">
        <f t="shared" si="12"/>
        <v/>
      </c>
      <c r="K13" s="1311"/>
      <c r="L13" s="1312"/>
      <c r="M13" s="1312"/>
      <c r="N13" s="1312"/>
      <c r="O13" s="1312"/>
      <c r="P13" s="1313"/>
      <c r="R13" s="1348"/>
      <c r="S13" s="434">
        <f t="shared" ref="S13:S21" si="17">B6</f>
        <v>0</v>
      </c>
      <c r="T13" s="569" t="str">
        <f t="shared" si="1"/>
        <v>-</v>
      </c>
      <c r="U13" s="569" t="str">
        <f t="shared" si="2"/>
        <v>-</v>
      </c>
      <c r="V13" s="569" t="str">
        <f t="shared" si="3"/>
        <v>-</v>
      </c>
      <c r="W13" s="569" t="str">
        <f t="shared" si="4"/>
        <v>-</v>
      </c>
      <c r="X13" s="569" t="str">
        <f t="shared" si="5"/>
        <v>-</v>
      </c>
      <c r="Y13" s="569" t="str">
        <f t="shared" si="6"/>
        <v/>
      </c>
      <c r="Z13" s="569"/>
      <c r="AA13" s="467">
        <f t="shared" si="7"/>
        <v>0</v>
      </c>
      <c r="AB13" s="467">
        <f t="shared" si="8"/>
        <v>0</v>
      </c>
      <c r="AC13" s="467">
        <f t="shared" si="9"/>
        <v>0</v>
      </c>
      <c r="AD13" s="467">
        <f t="shared" si="10"/>
        <v>0</v>
      </c>
      <c r="AE13" s="467">
        <f t="shared" si="11"/>
        <v>0</v>
      </c>
    </row>
    <row r="14" spans="1:31">
      <c r="A14" s="1294"/>
      <c r="B14" s="1295"/>
      <c r="C14" s="1296"/>
      <c r="D14" s="1297"/>
      <c r="E14" s="1298"/>
      <c r="F14" s="1307"/>
      <c r="G14" s="1300"/>
      <c r="H14" s="1301"/>
      <c r="I14" s="1301"/>
      <c r="J14" s="1302" t="str">
        <f t="shared" si="12"/>
        <v/>
      </c>
      <c r="K14" s="1314"/>
      <c r="L14" s="1312"/>
      <c r="M14" s="1312"/>
      <c r="N14" s="1312"/>
      <c r="O14" s="1312"/>
      <c r="P14" s="1313"/>
      <c r="R14" s="1348"/>
      <c r="S14" s="434">
        <f t="shared" si="17"/>
        <v>0</v>
      </c>
      <c r="T14" s="569" t="str">
        <f t="shared" si="1"/>
        <v>-</v>
      </c>
      <c r="U14" s="569" t="str">
        <f t="shared" si="2"/>
        <v>-</v>
      </c>
      <c r="V14" s="569" t="str">
        <f t="shared" si="3"/>
        <v>-</v>
      </c>
      <c r="W14" s="569" t="str">
        <f t="shared" si="4"/>
        <v>-</v>
      </c>
      <c r="X14" s="569" t="str">
        <f t="shared" si="5"/>
        <v>-</v>
      </c>
      <c r="Y14" s="569" t="str">
        <f t="shared" si="6"/>
        <v/>
      </c>
      <c r="Z14" s="569"/>
      <c r="AA14" s="467">
        <f t="shared" si="7"/>
        <v>0</v>
      </c>
      <c r="AB14" s="467">
        <f t="shared" si="8"/>
        <v>0</v>
      </c>
      <c r="AC14" s="467">
        <f t="shared" si="9"/>
        <v>0</v>
      </c>
      <c r="AD14" s="467">
        <f t="shared" si="10"/>
        <v>0</v>
      </c>
      <c r="AE14" s="467">
        <f t="shared" si="11"/>
        <v>0</v>
      </c>
    </row>
    <row r="15" spans="1:31" ht="14.25" thickBot="1">
      <c r="A15" s="1315"/>
      <c r="B15" s="1316"/>
      <c r="C15" s="1317" t="s">
        <v>616</v>
      </c>
      <c r="D15" s="1318">
        <f>SUM(D5:D14)</f>
        <v>0</v>
      </c>
      <c r="E15" s="1319"/>
      <c r="F15" s="2526" t="s">
        <v>617</v>
      </c>
      <c r="G15" s="2527"/>
      <c r="H15" s="2527"/>
      <c r="I15" s="2528"/>
      <c r="J15" s="1320">
        <f>SUM(J5:J14)</f>
        <v>0</v>
      </c>
      <c r="K15" s="1321"/>
      <c r="L15" s="1322"/>
      <c r="M15" s="1323"/>
      <c r="N15" s="1324"/>
      <c r="O15" s="1324"/>
      <c r="P15" s="1325"/>
      <c r="R15" s="1348"/>
      <c r="S15" s="434">
        <f t="shared" si="17"/>
        <v>0</v>
      </c>
      <c r="T15" s="569" t="str">
        <f t="shared" si="1"/>
        <v>-</v>
      </c>
      <c r="U15" s="569" t="str">
        <f t="shared" si="2"/>
        <v>-</v>
      </c>
      <c r="V15" s="569" t="str">
        <f t="shared" si="3"/>
        <v>-</v>
      </c>
      <c r="W15" s="569" t="str">
        <f t="shared" si="4"/>
        <v>-</v>
      </c>
      <c r="X15" s="569" t="str">
        <f t="shared" si="5"/>
        <v>-</v>
      </c>
      <c r="Y15" s="569" t="str">
        <f t="shared" si="6"/>
        <v/>
      </c>
      <c r="AA15" s="469">
        <f>SUM(AA5:AA14)</f>
        <v>0</v>
      </c>
      <c r="AB15" s="469">
        <f>SUM(AB5:AB14)</f>
        <v>0</v>
      </c>
      <c r="AC15" s="469">
        <f>SUM(AC5:AC14)</f>
        <v>0</v>
      </c>
      <c r="AD15" s="469">
        <f>SUM(AD5:AD14)</f>
        <v>0</v>
      </c>
      <c r="AE15" s="469">
        <f>SUM(AE5:AE14)</f>
        <v>0</v>
      </c>
    </row>
    <row r="16" spans="1:31" ht="14.25" thickTop="1">
      <c r="A16" s="1281"/>
      <c r="B16" s="1282"/>
      <c r="C16" s="1326"/>
      <c r="D16" s="1327"/>
      <c r="E16" s="1285"/>
      <c r="F16" s="1328"/>
      <c r="G16" s="1329"/>
      <c r="H16" s="1330"/>
      <c r="I16" s="1330"/>
      <c r="J16" s="1331" t="str">
        <f>IF(F16="","",G16*H16*I16)</f>
        <v/>
      </c>
      <c r="K16" s="2524" t="s">
        <v>614</v>
      </c>
      <c r="L16" s="1332" t="s">
        <v>319</v>
      </c>
      <c r="M16" s="1333">
        <f>AA26</f>
        <v>0</v>
      </c>
      <c r="N16" s="1334" t="str">
        <f>IF(M16=0,"-",M16/$M$21*100)</f>
        <v>-</v>
      </c>
      <c r="O16" s="1334" t="str">
        <f>IF($A$16="","",$R$5)</f>
        <v/>
      </c>
      <c r="P16" s="1335" t="str">
        <f t="shared" ref="P16:P17" si="18">IF(N16="-","-",IF(N16=100,N16,N16-O16))</f>
        <v>-</v>
      </c>
      <c r="S16" s="434">
        <f t="shared" si="17"/>
        <v>0</v>
      </c>
      <c r="T16" s="569" t="str">
        <f t="shared" si="1"/>
        <v>-</v>
      </c>
      <c r="U16" s="569" t="str">
        <f t="shared" si="2"/>
        <v>-</v>
      </c>
      <c r="V16" s="569" t="str">
        <f t="shared" si="3"/>
        <v>-</v>
      </c>
      <c r="W16" s="569" t="str">
        <f t="shared" si="4"/>
        <v>-</v>
      </c>
      <c r="X16" s="569" t="str">
        <f t="shared" si="5"/>
        <v>-</v>
      </c>
      <c r="Y16" s="569" t="str">
        <f t="shared" si="6"/>
        <v/>
      </c>
      <c r="AA16" s="467">
        <f t="shared" ref="AA16:AA25" si="19">IF($E16=$AA$4,$J16,0)</f>
        <v>0</v>
      </c>
      <c r="AB16" s="467">
        <f t="shared" ref="AB16:AB25" si="20">IF($E16=$AB$4,$J16,0)</f>
        <v>0</v>
      </c>
      <c r="AC16" s="467">
        <f t="shared" ref="AC16:AC25" si="21">IF($E16=$AC$4,$J16,0)</f>
        <v>0</v>
      </c>
      <c r="AD16" s="467">
        <f t="shared" ref="AD16:AD25" si="22">IF($E16=$AD$4,$J16,0)</f>
        <v>0</v>
      </c>
      <c r="AE16" s="467">
        <f t="shared" ref="AE16:AE25" si="23">IF($E16=$AE$4,$J16,0)</f>
        <v>0</v>
      </c>
    </row>
    <row r="17" spans="1:31">
      <c r="A17" s="1294"/>
      <c r="B17" s="1295"/>
      <c r="C17" s="1296"/>
      <c r="D17" s="1297"/>
      <c r="E17" s="1298"/>
      <c r="F17" s="1299"/>
      <c r="G17" s="1300"/>
      <c r="H17" s="1301"/>
      <c r="I17" s="1301"/>
      <c r="J17" s="1302" t="str">
        <f>IF(F17="","",G17*H17*I17)</f>
        <v/>
      </c>
      <c r="K17" s="2525"/>
      <c r="L17" s="1303" t="s">
        <v>320</v>
      </c>
      <c r="M17" s="1304">
        <f>AB26</f>
        <v>0</v>
      </c>
      <c r="N17" s="1305" t="str">
        <f t="shared" ref="N17:N20" si="24">IF(M17=0,"-",M17/$M$21*100)</f>
        <v>-</v>
      </c>
      <c r="O17" s="1305" t="str">
        <f t="shared" ref="O17:O21" si="25">IF($A$16="","",$R$5)</f>
        <v/>
      </c>
      <c r="P17" s="1306" t="str">
        <f t="shared" si="18"/>
        <v>-</v>
      </c>
      <c r="S17" s="434">
        <f t="shared" si="17"/>
        <v>0</v>
      </c>
      <c r="T17" s="569" t="str">
        <f t="shared" si="1"/>
        <v>-</v>
      </c>
      <c r="U17" s="569" t="str">
        <f t="shared" si="2"/>
        <v>-</v>
      </c>
      <c r="V17" s="569" t="str">
        <f t="shared" si="3"/>
        <v>-</v>
      </c>
      <c r="W17" s="569" t="str">
        <f t="shared" si="4"/>
        <v>-</v>
      </c>
      <c r="X17" s="569" t="str">
        <f t="shared" si="5"/>
        <v>-</v>
      </c>
      <c r="Y17" s="569" t="str">
        <f t="shared" si="6"/>
        <v/>
      </c>
      <c r="AA17" s="467">
        <f t="shared" si="19"/>
        <v>0</v>
      </c>
      <c r="AB17" s="467">
        <f t="shared" si="20"/>
        <v>0</v>
      </c>
      <c r="AC17" s="467">
        <f t="shared" si="21"/>
        <v>0</v>
      </c>
      <c r="AD17" s="467">
        <f t="shared" si="22"/>
        <v>0</v>
      </c>
      <c r="AE17" s="467">
        <f t="shared" si="23"/>
        <v>0</v>
      </c>
    </row>
    <row r="18" spans="1:31">
      <c r="A18" s="1294"/>
      <c r="B18" s="1295"/>
      <c r="C18" s="1296"/>
      <c r="D18" s="1297"/>
      <c r="E18" s="1298"/>
      <c r="F18" s="1299"/>
      <c r="G18" s="1346"/>
      <c r="H18" s="1301"/>
      <c r="I18" s="1301"/>
      <c r="J18" s="1302" t="str">
        <f t="shared" ref="J18:J25" si="26">IF(F18="","",G18*H18*I18)</f>
        <v/>
      </c>
      <c r="K18" s="2525"/>
      <c r="L18" s="1303" t="s">
        <v>321</v>
      </c>
      <c r="M18" s="1304">
        <f>AC26</f>
        <v>0</v>
      </c>
      <c r="N18" s="1305" t="str">
        <f t="shared" si="24"/>
        <v>-</v>
      </c>
      <c r="O18" s="1305" t="str">
        <f t="shared" si="25"/>
        <v/>
      </c>
      <c r="P18" s="1306" t="str">
        <f>IF(N18="-","-",IF(N18=100,N18,N18-O18))</f>
        <v>-</v>
      </c>
      <c r="S18" s="434">
        <f t="shared" si="17"/>
        <v>0</v>
      </c>
      <c r="T18" s="569" t="str">
        <f t="shared" si="1"/>
        <v>-</v>
      </c>
      <c r="U18" s="569" t="str">
        <f t="shared" si="2"/>
        <v>-</v>
      </c>
      <c r="V18" s="569" t="str">
        <f t="shared" si="3"/>
        <v>-</v>
      </c>
      <c r="W18" s="569" t="str">
        <f t="shared" si="4"/>
        <v>-</v>
      </c>
      <c r="X18" s="569" t="str">
        <f t="shared" si="5"/>
        <v>-</v>
      </c>
      <c r="Y18" s="569" t="str">
        <f t="shared" si="6"/>
        <v/>
      </c>
      <c r="AA18" s="467">
        <f t="shared" si="19"/>
        <v>0</v>
      </c>
      <c r="AB18" s="467">
        <f t="shared" si="20"/>
        <v>0</v>
      </c>
      <c r="AC18" s="467">
        <f t="shared" si="21"/>
        <v>0</v>
      </c>
      <c r="AD18" s="467">
        <f t="shared" si="22"/>
        <v>0</v>
      </c>
      <c r="AE18" s="467">
        <f t="shared" si="23"/>
        <v>0</v>
      </c>
    </row>
    <row r="19" spans="1:31">
      <c r="A19" s="1294"/>
      <c r="B19" s="1295"/>
      <c r="C19" s="1296"/>
      <c r="D19" s="1297"/>
      <c r="E19" s="1298"/>
      <c r="F19" s="1307"/>
      <c r="G19" s="1300"/>
      <c r="H19" s="1301"/>
      <c r="I19" s="1301"/>
      <c r="J19" s="1302" t="str">
        <f t="shared" si="26"/>
        <v/>
      </c>
      <c r="K19" s="2525"/>
      <c r="L19" s="1303" t="s">
        <v>322</v>
      </c>
      <c r="M19" s="1304">
        <f>AD26</f>
        <v>0</v>
      </c>
      <c r="N19" s="1305" t="str">
        <f t="shared" si="24"/>
        <v>-</v>
      </c>
      <c r="O19" s="1305" t="str">
        <f t="shared" si="25"/>
        <v/>
      </c>
      <c r="P19" s="1306" t="str">
        <f t="shared" ref="P19:P20" si="27">IF(N19="-","-",IF(N19=100,N19,N19-O19))</f>
        <v>-</v>
      </c>
      <c r="S19" s="434">
        <f t="shared" si="17"/>
        <v>0</v>
      </c>
      <c r="T19" s="569" t="str">
        <f t="shared" si="1"/>
        <v>-</v>
      </c>
      <c r="U19" s="569" t="str">
        <f t="shared" si="2"/>
        <v>-</v>
      </c>
      <c r="V19" s="569" t="str">
        <f t="shared" si="3"/>
        <v>-</v>
      </c>
      <c r="W19" s="569" t="str">
        <f t="shared" si="4"/>
        <v>-</v>
      </c>
      <c r="X19" s="569" t="str">
        <f t="shared" si="5"/>
        <v>-</v>
      </c>
      <c r="Y19" s="569" t="str">
        <f t="shared" si="6"/>
        <v/>
      </c>
      <c r="AA19" s="467">
        <f t="shared" si="19"/>
        <v>0</v>
      </c>
      <c r="AB19" s="467">
        <f t="shared" si="20"/>
        <v>0</v>
      </c>
      <c r="AC19" s="467">
        <f t="shared" si="21"/>
        <v>0</v>
      </c>
      <c r="AD19" s="467">
        <f t="shared" si="22"/>
        <v>0</v>
      </c>
      <c r="AE19" s="467">
        <f t="shared" si="23"/>
        <v>0</v>
      </c>
    </row>
    <row r="20" spans="1:31">
      <c r="A20" s="1294"/>
      <c r="B20" s="1295"/>
      <c r="C20" s="1296"/>
      <c r="D20" s="1297"/>
      <c r="E20" s="1298"/>
      <c r="F20" s="1307"/>
      <c r="G20" s="1300"/>
      <c r="H20" s="1301"/>
      <c r="I20" s="1301"/>
      <c r="J20" s="1302" t="str">
        <f t="shared" si="26"/>
        <v/>
      </c>
      <c r="K20" s="2525"/>
      <c r="L20" s="1303" t="s">
        <v>323</v>
      </c>
      <c r="M20" s="1304">
        <f>AE26</f>
        <v>0</v>
      </c>
      <c r="N20" s="1305" t="str">
        <f t="shared" si="24"/>
        <v>-</v>
      </c>
      <c r="O20" s="1305" t="str">
        <f t="shared" si="25"/>
        <v/>
      </c>
      <c r="P20" s="1306" t="str">
        <f t="shared" si="27"/>
        <v>-</v>
      </c>
      <c r="S20" s="434">
        <f t="shared" si="17"/>
        <v>0</v>
      </c>
      <c r="T20" s="569" t="str">
        <f t="shared" si="1"/>
        <v>-</v>
      </c>
      <c r="U20" s="569" t="str">
        <f t="shared" si="2"/>
        <v>-</v>
      </c>
      <c r="V20" s="569" t="str">
        <f t="shared" si="3"/>
        <v>-</v>
      </c>
      <c r="W20" s="569" t="str">
        <f t="shared" si="4"/>
        <v>-</v>
      </c>
      <c r="X20" s="569" t="str">
        <f t="shared" si="5"/>
        <v>-</v>
      </c>
      <c r="Y20" s="569" t="str">
        <f t="shared" si="6"/>
        <v/>
      </c>
      <c r="AA20" s="467">
        <f t="shared" si="19"/>
        <v>0</v>
      </c>
      <c r="AB20" s="467">
        <f t="shared" si="20"/>
        <v>0</v>
      </c>
      <c r="AC20" s="467">
        <f t="shared" si="21"/>
        <v>0</v>
      </c>
      <c r="AD20" s="467">
        <f t="shared" si="22"/>
        <v>0</v>
      </c>
      <c r="AE20" s="467">
        <f t="shared" si="23"/>
        <v>0</v>
      </c>
    </row>
    <row r="21" spans="1:31">
      <c r="A21" s="1294"/>
      <c r="B21" s="1295"/>
      <c r="C21" s="1296"/>
      <c r="D21" s="1297"/>
      <c r="E21" s="1298"/>
      <c r="F21" s="1307"/>
      <c r="G21" s="1300"/>
      <c r="H21" s="1301"/>
      <c r="I21" s="1301"/>
      <c r="J21" s="1302" t="str">
        <f t="shared" si="26"/>
        <v/>
      </c>
      <c r="K21" s="2529" t="s">
        <v>615</v>
      </c>
      <c r="L21" s="2530"/>
      <c r="M21" s="1308">
        <f>SUM(M16:M20)</f>
        <v>0</v>
      </c>
      <c r="N21" s="1309" t="str">
        <f>IF(A16="","",M21/D26*100)</f>
        <v/>
      </c>
      <c r="O21" s="1309" t="str">
        <f t="shared" si="25"/>
        <v/>
      </c>
      <c r="P21" s="1310" t="str">
        <f>IF(A16="","",N21-O21)</f>
        <v/>
      </c>
      <c r="S21" s="434">
        <f t="shared" si="17"/>
        <v>0</v>
      </c>
      <c r="T21" s="569" t="str">
        <f t="shared" si="1"/>
        <v>-</v>
      </c>
      <c r="U21" s="569" t="str">
        <f t="shared" si="2"/>
        <v>-</v>
      </c>
      <c r="V21" s="569" t="str">
        <f t="shared" si="3"/>
        <v>-</v>
      </c>
      <c r="W21" s="569" t="str">
        <f t="shared" si="4"/>
        <v>-</v>
      </c>
      <c r="X21" s="569" t="str">
        <f t="shared" si="5"/>
        <v>-</v>
      </c>
      <c r="Y21" s="569" t="str">
        <f t="shared" si="6"/>
        <v/>
      </c>
      <c r="AA21" s="467">
        <f t="shared" si="19"/>
        <v>0</v>
      </c>
      <c r="AB21" s="467">
        <f t="shared" si="20"/>
        <v>0</v>
      </c>
      <c r="AC21" s="467">
        <f t="shared" si="21"/>
        <v>0</v>
      </c>
      <c r="AD21" s="467">
        <f t="shared" si="22"/>
        <v>0</v>
      </c>
      <c r="AE21" s="467">
        <f t="shared" si="23"/>
        <v>0</v>
      </c>
    </row>
    <row r="22" spans="1:31" ht="13.5" customHeight="1">
      <c r="A22" s="1294"/>
      <c r="B22" s="1295"/>
      <c r="C22" s="1296"/>
      <c r="D22" s="1297"/>
      <c r="E22" s="1298"/>
      <c r="F22" s="1307"/>
      <c r="G22" s="1300"/>
      <c r="H22" s="1301"/>
      <c r="I22" s="1301"/>
      <c r="J22" s="1302" t="str">
        <f t="shared" si="26"/>
        <v/>
      </c>
      <c r="K22" s="1311"/>
      <c r="L22" s="1312"/>
      <c r="M22" s="1312"/>
      <c r="N22" s="1312"/>
      <c r="O22" s="1312"/>
      <c r="P22" s="1313"/>
      <c r="S22" s="434">
        <f>A16</f>
        <v>0</v>
      </c>
      <c r="T22" s="569" t="str">
        <f>$P$16</f>
        <v>-</v>
      </c>
      <c r="U22" s="569" t="str">
        <f t="shared" ref="U22:U41" si="28">$P$17</f>
        <v>-</v>
      </c>
      <c r="V22" s="569" t="str">
        <f t="shared" ref="V22:V41" si="29">$P$18</f>
        <v>-</v>
      </c>
      <c r="W22" s="569" t="str">
        <f t="shared" ref="W22:W41" si="30">$P$19</f>
        <v>-</v>
      </c>
      <c r="X22" s="569" t="str">
        <f t="shared" ref="X22:X41" si="31">$P$20</f>
        <v>-</v>
      </c>
      <c r="Y22" s="569" t="str">
        <f t="shared" ref="Y22:Y41" si="32">$P$21</f>
        <v/>
      </c>
      <c r="AA22" s="467">
        <f t="shared" si="19"/>
        <v>0</v>
      </c>
      <c r="AB22" s="467">
        <f t="shared" si="20"/>
        <v>0</v>
      </c>
      <c r="AC22" s="467">
        <f t="shared" si="21"/>
        <v>0</v>
      </c>
      <c r="AD22" s="467">
        <f t="shared" si="22"/>
        <v>0</v>
      </c>
      <c r="AE22" s="467">
        <f t="shared" si="23"/>
        <v>0</v>
      </c>
    </row>
    <row r="23" spans="1:31">
      <c r="A23" s="1294"/>
      <c r="B23" s="1295"/>
      <c r="C23" s="1296"/>
      <c r="D23" s="1297"/>
      <c r="E23" s="1298"/>
      <c r="F23" s="1307"/>
      <c r="G23" s="1300"/>
      <c r="H23" s="1301"/>
      <c r="I23" s="1301"/>
      <c r="J23" s="1302" t="str">
        <f t="shared" si="26"/>
        <v/>
      </c>
      <c r="K23" s="1314"/>
      <c r="L23" s="1312"/>
      <c r="M23" s="1312"/>
      <c r="N23" s="1312"/>
      <c r="O23" s="1312"/>
      <c r="P23" s="1313"/>
      <c r="S23" s="434">
        <f t="shared" ref="S23:S31" si="33">A17</f>
        <v>0</v>
      </c>
      <c r="T23" s="569" t="str">
        <f t="shared" ref="T23:T41" si="34">$P$16</f>
        <v>-</v>
      </c>
      <c r="U23" s="569" t="str">
        <f t="shared" si="28"/>
        <v>-</v>
      </c>
      <c r="V23" s="569" t="str">
        <f t="shared" si="29"/>
        <v>-</v>
      </c>
      <c r="W23" s="569" t="str">
        <f t="shared" si="30"/>
        <v>-</v>
      </c>
      <c r="X23" s="569" t="str">
        <f t="shared" si="31"/>
        <v>-</v>
      </c>
      <c r="Y23" s="569" t="str">
        <f t="shared" si="32"/>
        <v/>
      </c>
      <c r="AA23" s="467">
        <f t="shared" si="19"/>
        <v>0</v>
      </c>
      <c r="AB23" s="467">
        <f t="shared" si="20"/>
        <v>0</v>
      </c>
      <c r="AC23" s="467">
        <f t="shared" si="21"/>
        <v>0</v>
      </c>
      <c r="AD23" s="467">
        <f t="shared" si="22"/>
        <v>0</v>
      </c>
      <c r="AE23" s="467">
        <f t="shared" si="23"/>
        <v>0</v>
      </c>
    </row>
    <row r="24" spans="1:31">
      <c r="A24" s="1294"/>
      <c r="B24" s="1295"/>
      <c r="C24" s="1296"/>
      <c r="D24" s="1297"/>
      <c r="E24" s="1298"/>
      <c r="F24" s="1307"/>
      <c r="G24" s="1300"/>
      <c r="H24" s="1301"/>
      <c r="I24" s="1301"/>
      <c r="J24" s="1302" t="str">
        <f t="shared" si="26"/>
        <v/>
      </c>
      <c r="K24" s="1314"/>
      <c r="L24" s="1312"/>
      <c r="M24" s="1312"/>
      <c r="N24" s="1312"/>
      <c r="O24" s="1312"/>
      <c r="P24" s="1313"/>
      <c r="S24" s="434">
        <f t="shared" si="33"/>
        <v>0</v>
      </c>
      <c r="T24" s="569" t="str">
        <f t="shared" si="34"/>
        <v>-</v>
      </c>
      <c r="U24" s="569" t="str">
        <f t="shared" si="28"/>
        <v>-</v>
      </c>
      <c r="V24" s="569" t="str">
        <f t="shared" si="29"/>
        <v>-</v>
      </c>
      <c r="W24" s="569" t="str">
        <f t="shared" si="30"/>
        <v>-</v>
      </c>
      <c r="X24" s="569" t="str">
        <f t="shared" si="31"/>
        <v>-</v>
      </c>
      <c r="Y24" s="569" t="str">
        <f t="shared" si="32"/>
        <v/>
      </c>
      <c r="AA24" s="467">
        <f t="shared" si="19"/>
        <v>0</v>
      </c>
      <c r="AB24" s="467">
        <f t="shared" si="20"/>
        <v>0</v>
      </c>
      <c r="AC24" s="467">
        <f t="shared" si="21"/>
        <v>0</v>
      </c>
      <c r="AD24" s="467">
        <f t="shared" si="22"/>
        <v>0</v>
      </c>
      <c r="AE24" s="467">
        <f t="shared" si="23"/>
        <v>0</v>
      </c>
    </row>
    <row r="25" spans="1:31">
      <c r="A25" s="1294"/>
      <c r="B25" s="1295"/>
      <c r="C25" s="1296"/>
      <c r="D25" s="1297"/>
      <c r="E25" s="1298"/>
      <c r="F25" s="1307"/>
      <c r="G25" s="1300"/>
      <c r="H25" s="1301"/>
      <c r="I25" s="1301"/>
      <c r="J25" s="1302" t="str">
        <f t="shared" si="26"/>
        <v/>
      </c>
      <c r="K25" s="1314"/>
      <c r="L25" s="1312"/>
      <c r="M25" s="1312"/>
      <c r="N25" s="1312"/>
      <c r="O25" s="1312"/>
      <c r="P25" s="1313"/>
      <c r="S25" s="434">
        <f t="shared" si="33"/>
        <v>0</v>
      </c>
      <c r="T25" s="569" t="str">
        <f t="shared" si="34"/>
        <v>-</v>
      </c>
      <c r="U25" s="569" t="str">
        <f t="shared" si="28"/>
        <v>-</v>
      </c>
      <c r="V25" s="569" t="str">
        <f t="shared" si="29"/>
        <v>-</v>
      </c>
      <c r="W25" s="569" t="str">
        <f t="shared" si="30"/>
        <v>-</v>
      </c>
      <c r="X25" s="569" t="str">
        <f t="shared" si="31"/>
        <v>-</v>
      </c>
      <c r="Y25" s="569" t="str">
        <f t="shared" si="32"/>
        <v/>
      </c>
      <c r="AA25" s="467">
        <f t="shared" si="19"/>
        <v>0</v>
      </c>
      <c r="AB25" s="467">
        <f t="shared" si="20"/>
        <v>0</v>
      </c>
      <c r="AC25" s="467">
        <f t="shared" si="21"/>
        <v>0</v>
      </c>
      <c r="AD25" s="467">
        <f t="shared" si="22"/>
        <v>0</v>
      </c>
      <c r="AE25" s="467">
        <f t="shared" si="23"/>
        <v>0</v>
      </c>
    </row>
    <row r="26" spans="1:31" ht="14.25" thickBot="1">
      <c r="A26" s="1336"/>
      <c r="B26" s="1337"/>
      <c r="C26" s="1338" t="s">
        <v>616</v>
      </c>
      <c r="D26" s="1318">
        <f>SUM(D16:D25)</f>
        <v>0</v>
      </c>
      <c r="E26" s="1319"/>
      <c r="F26" s="2526" t="s">
        <v>618</v>
      </c>
      <c r="G26" s="2527"/>
      <c r="H26" s="2527"/>
      <c r="I26" s="2528"/>
      <c r="J26" s="1320">
        <f>SUM(J16:J25)</f>
        <v>0</v>
      </c>
      <c r="K26" s="1321"/>
      <c r="L26" s="1322"/>
      <c r="M26" s="1323"/>
      <c r="N26" s="1324"/>
      <c r="O26" s="1324"/>
      <c r="P26" s="1325"/>
      <c r="S26" s="434">
        <f t="shared" si="33"/>
        <v>0</v>
      </c>
      <c r="T26" s="569" t="str">
        <f t="shared" si="34"/>
        <v>-</v>
      </c>
      <c r="U26" s="569" t="str">
        <f t="shared" si="28"/>
        <v>-</v>
      </c>
      <c r="V26" s="569" t="str">
        <f t="shared" si="29"/>
        <v>-</v>
      </c>
      <c r="W26" s="569" t="str">
        <f t="shared" si="30"/>
        <v>-</v>
      </c>
      <c r="X26" s="569" t="str">
        <f t="shared" si="31"/>
        <v>-</v>
      </c>
      <c r="Y26" s="569" t="str">
        <f t="shared" si="32"/>
        <v/>
      </c>
      <c r="AA26" s="469">
        <f>SUM(AA16:AA25)</f>
        <v>0</v>
      </c>
      <c r="AB26" s="469">
        <f>SUM(AB16:AB25)</f>
        <v>0</v>
      </c>
      <c r="AC26" s="469">
        <f>SUM(AC16:AC25)</f>
        <v>0</v>
      </c>
      <c r="AD26" s="469">
        <f>SUM(AD16:AD25)</f>
        <v>0</v>
      </c>
      <c r="AE26" s="469">
        <f>SUM(AE16:AE25)</f>
        <v>0</v>
      </c>
    </row>
    <row r="27" spans="1:31" ht="14.25" thickTop="1">
      <c r="A27" s="1281"/>
      <c r="B27" s="1282"/>
      <c r="C27" s="1283"/>
      <c r="D27" s="1327"/>
      <c r="E27" s="1285"/>
      <c r="F27" s="1328"/>
      <c r="G27" s="1329"/>
      <c r="H27" s="1330"/>
      <c r="I27" s="1330"/>
      <c r="J27" s="1331" t="str">
        <f>IF(F27="","",G27*H27*I27)</f>
        <v/>
      </c>
      <c r="K27" s="2524" t="s">
        <v>614</v>
      </c>
      <c r="L27" s="1332" t="s">
        <v>319</v>
      </c>
      <c r="M27" s="1333">
        <f>AA37</f>
        <v>0</v>
      </c>
      <c r="N27" s="1334" t="str">
        <f>IF(M27=0,"-",M27/$M$32*100)</f>
        <v>-</v>
      </c>
      <c r="O27" s="1334" t="str">
        <f>IF($A$27="","",$R$5)</f>
        <v/>
      </c>
      <c r="P27" s="1335" t="str">
        <f t="shared" ref="P27:P28" si="35">IF(N27="-","-",IF(N27=100,N27,N27-O27))</f>
        <v>-</v>
      </c>
      <c r="S27" s="434">
        <f t="shared" si="33"/>
        <v>0</v>
      </c>
      <c r="T27" s="569" t="str">
        <f t="shared" si="34"/>
        <v>-</v>
      </c>
      <c r="U27" s="569" t="str">
        <f t="shared" si="28"/>
        <v>-</v>
      </c>
      <c r="V27" s="569" t="str">
        <f t="shared" si="29"/>
        <v>-</v>
      </c>
      <c r="W27" s="569" t="str">
        <f t="shared" si="30"/>
        <v>-</v>
      </c>
      <c r="X27" s="569" t="str">
        <f t="shared" si="31"/>
        <v>-</v>
      </c>
      <c r="Y27" s="569" t="str">
        <f t="shared" si="32"/>
        <v/>
      </c>
      <c r="AA27" s="467">
        <f t="shared" ref="AA27:AA36" si="36">IF($E27=$AA$4,$J27,0)</f>
        <v>0</v>
      </c>
      <c r="AB27" s="467">
        <f t="shared" ref="AB27:AB36" si="37">IF($E27=$AB$4,$J27,0)</f>
        <v>0</v>
      </c>
      <c r="AC27" s="467">
        <f t="shared" ref="AC27:AC36" si="38">IF($E27=$AC$4,$J27,0)</f>
        <v>0</v>
      </c>
      <c r="AD27" s="467">
        <f t="shared" ref="AD27:AD36" si="39">IF($E27=$AD$4,$J27,0)</f>
        <v>0</v>
      </c>
      <c r="AE27" s="467">
        <f t="shared" ref="AE27:AE36" si="40">IF($E27=$AE$4,$J27,0)</f>
        <v>0</v>
      </c>
    </row>
    <row r="28" spans="1:31">
      <c r="A28" s="1294"/>
      <c r="B28" s="1295"/>
      <c r="C28" s="1296"/>
      <c r="D28" s="1297"/>
      <c r="E28" s="1298"/>
      <c r="F28" s="1299"/>
      <c r="G28" s="1300"/>
      <c r="H28" s="1301"/>
      <c r="I28" s="1301"/>
      <c r="J28" s="1302" t="str">
        <f t="shared" ref="J28:J36" si="41">IF(F28="","",G28*H28*I28)</f>
        <v/>
      </c>
      <c r="K28" s="2525"/>
      <c r="L28" s="1303" t="s">
        <v>320</v>
      </c>
      <c r="M28" s="1304">
        <f>AB37</f>
        <v>0</v>
      </c>
      <c r="N28" s="1305" t="str">
        <f t="shared" ref="N28:N31" si="42">IF(M28=0,"-",M28/$M$32*100)</f>
        <v>-</v>
      </c>
      <c r="O28" s="1305" t="str">
        <f t="shared" ref="O28:O32" si="43">IF($A$27="","",$R$5)</f>
        <v/>
      </c>
      <c r="P28" s="1306" t="str">
        <f t="shared" si="35"/>
        <v>-</v>
      </c>
      <c r="R28" s="570"/>
      <c r="S28" s="434">
        <f t="shared" si="33"/>
        <v>0</v>
      </c>
      <c r="T28" s="569" t="str">
        <f t="shared" si="34"/>
        <v>-</v>
      </c>
      <c r="U28" s="569" t="str">
        <f t="shared" si="28"/>
        <v>-</v>
      </c>
      <c r="V28" s="569" t="str">
        <f t="shared" si="29"/>
        <v>-</v>
      </c>
      <c r="W28" s="569" t="str">
        <f t="shared" si="30"/>
        <v>-</v>
      </c>
      <c r="X28" s="569" t="str">
        <f t="shared" si="31"/>
        <v>-</v>
      </c>
      <c r="Y28" s="569" t="str">
        <f t="shared" si="32"/>
        <v/>
      </c>
      <c r="AA28" s="467">
        <f t="shared" si="36"/>
        <v>0</v>
      </c>
      <c r="AB28" s="467">
        <f t="shared" si="37"/>
        <v>0</v>
      </c>
      <c r="AC28" s="467">
        <f t="shared" si="38"/>
        <v>0</v>
      </c>
      <c r="AD28" s="467">
        <f t="shared" si="39"/>
        <v>0</v>
      </c>
      <c r="AE28" s="467">
        <f t="shared" si="40"/>
        <v>0</v>
      </c>
    </row>
    <row r="29" spans="1:31">
      <c r="A29" s="1294"/>
      <c r="B29" s="1295"/>
      <c r="C29" s="1296"/>
      <c r="D29" s="1297"/>
      <c r="E29" s="1298"/>
      <c r="F29" s="1299"/>
      <c r="G29" s="1346"/>
      <c r="H29" s="1301"/>
      <c r="I29" s="1301"/>
      <c r="J29" s="1302" t="str">
        <f t="shared" si="41"/>
        <v/>
      </c>
      <c r="K29" s="2525"/>
      <c r="L29" s="1303" t="s">
        <v>321</v>
      </c>
      <c r="M29" s="1304">
        <f>AC37</f>
        <v>0</v>
      </c>
      <c r="N29" s="1305" t="str">
        <f t="shared" si="42"/>
        <v>-</v>
      </c>
      <c r="O29" s="1305" t="str">
        <f t="shared" si="43"/>
        <v/>
      </c>
      <c r="P29" s="1306" t="str">
        <f>IF(N29="-","-",IF(N29=100,N29,N29-O29))</f>
        <v>-</v>
      </c>
      <c r="S29" s="434">
        <f t="shared" si="33"/>
        <v>0</v>
      </c>
      <c r="T29" s="569" t="str">
        <f t="shared" si="34"/>
        <v>-</v>
      </c>
      <c r="U29" s="569" t="str">
        <f t="shared" si="28"/>
        <v>-</v>
      </c>
      <c r="V29" s="569" t="str">
        <f t="shared" si="29"/>
        <v>-</v>
      </c>
      <c r="W29" s="569" t="str">
        <f t="shared" si="30"/>
        <v>-</v>
      </c>
      <c r="X29" s="569" t="str">
        <f t="shared" si="31"/>
        <v>-</v>
      </c>
      <c r="Y29" s="569" t="str">
        <f t="shared" si="32"/>
        <v/>
      </c>
      <c r="AA29" s="467">
        <f t="shared" si="36"/>
        <v>0</v>
      </c>
      <c r="AB29" s="467">
        <f t="shared" si="37"/>
        <v>0</v>
      </c>
      <c r="AC29" s="467">
        <f t="shared" si="38"/>
        <v>0</v>
      </c>
      <c r="AD29" s="467">
        <f t="shared" si="39"/>
        <v>0</v>
      </c>
      <c r="AE29" s="467">
        <f t="shared" si="40"/>
        <v>0</v>
      </c>
    </row>
    <row r="30" spans="1:31">
      <c r="A30" s="1294"/>
      <c r="B30" s="1295"/>
      <c r="C30" s="1296"/>
      <c r="D30" s="1297"/>
      <c r="E30" s="1298"/>
      <c r="F30" s="1307"/>
      <c r="G30" s="1300"/>
      <c r="H30" s="1301"/>
      <c r="I30" s="1301"/>
      <c r="J30" s="1302" t="str">
        <f t="shared" si="41"/>
        <v/>
      </c>
      <c r="K30" s="2525"/>
      <c r="L30" s="1303" t="s">
        <v>322</v>
      </c>
      <c r="M30" s="1304">
        <f>AD37</f>
        <v>0</v>
      </c>
      <c r="N30" s="1305" t="str">
        <f t="shared" si="42"/>
        <v>-</v>
      </c>
      <c r="O30" s="1305" t="str">
        <f t="shared" si="43"/>
        <v/>
      </c>
      <c r="P30" s="1306" t="str">
        <f t="shared" ref="P30:P31" si="44">IF(N30="-","-",IF(N30=100,N30,N30-O30))</f>
        <v>-</v>
      </c>
      <c r="S30" s="434">
        <f t="shared" si="33"/>
        <v>0</v>
      </c>
      <c r="T30" s="569" t="str">
        <f t="shared" si="34"/>
        <v>-</v>
      </c>
      <c r="U30" s="569" t="str">
        <f t="shared" si="28"/>
        <v>-</v>
      </c>
      <c r="V30" s="569" t="str">
        <f t="shared" si="29"/>
        <v>-</v>
      </c>
      <c r="W30" s="569" t="str">
        <f t="shared" si="30"/>
        <v>-</v>
      </c>
      <c r="X30" s="569" t="str">
        <f t="shared" si="31"/>
        <v>-</v>
      </c>
      <c r="Y30" s="569" t="str">
        <f t="shared" si="32"/>
        <v/>
      </c>
      <c r="AA30" s="467">
        <f t="shared" si="36"/>
        <v>0</v>
      </c>
      <c r="AB30" s="467">
        <f t="shared" si="37"/>
        <v>0</v>
      </c>
      <c r="AC30" s="467">
        <f t="shared" si="38"/>
        <v>0</v>
      </c>
      <c r="AD30" s="467">
        <f t="shared" si="39"/>
        <v>0</v>
      </c>
      <c r="AE30" s="467">
        <f t="shared" si="40"/>
        <v>0</v>
      </c>
    </row>
    <row r="31" spans="1:31">
      <c r="A31" s="1294"/>
      <c r="B31" s="1295"/>
      <c r="C31" s="1296"/>
      <c r="D31" s="1297"/>
      <c r="E31" s="1298"/>
      <c r="F31" s="1307"/>
      <c r="G31" s="1300"/>
      <c r="H31" s="1301"/>
      <c r="I31" s="1301"/>
      <c r="J31" s="1302" t="str">
        <f t="shared" si="41"/>
        <v/>
      </c>
      <c r="K31" s="2525"/>
      <c r="L31" s="1303" t="s">
        <v>323</v>
      </c>
      <c r="M31" s="1304">
        <f>AE37</f>
        <v>0</v>
      </c>
      <c r="N31" s="1305" t="str">
        <f t="shared" si="42"/>
        <v>-</v>
      </c>
      <c r="O31" s="1305" t="str">
        <f t="shared" si="43"/>
        <v/>
      </c>
      <c r="P31" s="1306" t="str">
        <f t="shared" si="44"/>
        <v>-</v>
      </c>
      <c r="S31" s="434">
        <f t="shared" si="33"/>
        <v>0</v>
      </c>
      <c r="T31" s="569" t="str">
        <f t="shared" si="34"/>
        <v>-</v>
      </c>
      <c r="U31" s="569" t="str">
        <f t="shared" si="28"/>
        <v>-</v>
      </c>
      <c r="V31" s="569" t="str">
        <f t="shared" si="29"/>
        <v>-</v>
      </c>
      <c r="W31" s="569" t="str">
        <f t="shared" si="30"/>
        <v>-</v>
      </c>
      <c r="X31" s="569" t="str">
        <f t="shared" si="31"/>
        <v>-</v>
      </c>
      <c r="Y31" s="569" t="str">
        <f t="shared" si="32"/>
        <v/>
      </c>
      <c r="AA31" s="467">
        <f t="shared" si="36"/>
        <v>0</v>
      </c>
      <c r="AB31" s="467">
        <f t="shared" si="37"/>
        <v>0</v>
      </c>
      <c r="AC31" s="467">
        <f t="shared" si="38"/>
        <v>0</v>
      </c>
      <c r="AD31" s="467">
        <f t="shared" si="39"/>
        <v>0</v>
      </c>
      <c r="AE31" s="467">
        <f t="shared" si="40"/>
        <v>0</v>
      </c>
    </row>
    <row r="32" spans="1:31">
      <c r="A32" s="1294"/>
      <c r="B32" s="1295"/>
      <c r="C32" s="1296"/>
      <c r="D32" s="1297"/>
      <c r="E32" s="1298"/>
      <c r="F32" s="1307"/>
      <c r="G32" s="1300"/>
      <c r="H32" s="1301"/>
      <c r="I32" s="1301"/>
      <c r="J32" s="1302" t="str">
        <f t="shared" si="41"/>
        <v/>
      </c>
      <c r="K32" s="2529" t="s">
        <v>615</v>
      </c>
      <c r="L32" s="2530"/>
      <c r="M32" s="1308">
        <f>SUM(M27:M31)</f>
        <v>0</v>
      </c>
      <c r="N32" s="1309" t="str">
        <f>IF(A27="","",M32/D37*100)</f>
        <v/>
      </c>
      <c r="O32" s="1309" t="str">
        <f t="shared" si="43"/>
        <v/>
      </c>
      <c r="P32" s="1310" t="str">
        <f>IF(A27="","",N32-O32)</f>
        <v/>
      </c>
      <c r="S32" s="434">
        <f>B16</f>
        <v>0</v>
      </c>
      <c r="T32" s="569" t="str">
        <f t="shared" si="34"/>
        <v>-</v>
      </c>
      <c r="U32" s="569" t="str">
        <f t="shared" si="28"/>
        <v>-</v>
      </c>
      <c r="V32" s="569" t="str">
        <f t="shared" si="29"/>
        <v>-</v>
      </c>
      <c r="W32" s="569" t="str">
        <f t="shared" si="30"/>
        <v>-</v>
      </c>
      <c r="X32" s="569" t="str">
        <f t="shared" si="31"/>
        <v>-</v>
      </c>
      <c r="Y32" s="569" t="str">
        <f t="shared" si="32"/>
        <v/>
      </c>
      <c r="AA32" s="467">
        <f t="shared" si="36"/>
        <v>0</v>
      </c>
      <c r="AB32" s="467">
        <f t="shared" si="37"/>
        <v>0</v>
      </c>
      <c r="AC32" s="467">
        <f t="shared" si="38"/>
        <v>0</v>
      </c>
      <c r="AD32" s="467">
        <f t="shared" si="39"/>
        <v>0</v>
      </c>
      <c r="AE32" s="467">
        <f t="shared" si="40"/>
        <v>0</v>
      </c>
    </row>
    <row r="33" spans="1:31">
      <c r="A33" s="1294"/>
      <c r="B33" s="1295"/>
      <c r="C33" s="1296"/>
      <c r="D33" s="1297"/>
      <c r="E33" s="1298"/>
      <c r="F33" s="1307"/>
      <c r="G33" s="1300"/>
      <c r="H33" s="1301"/>
      <c r="I33" s="1301"/>
      <c r="J33" s="1302" t="str">
        <f t="shared" si="41"/>
        <v/>
      </c>
      <c r="K33" s="1311"/>
      <c r="L33" s="1312"/>
      <c r="M33" s="1312"/>
      <c r="N33" s="1312"/>
      <c r="O33" s="1312"/>
      <c r="P33" s="1313"/>
      <c r="S33" s="434">
        <f t="shared" ref="S33:S41" si="45">B17</f>
        <v>0</v>
      </c>
      <c r="T33" s="569" t="str">
        <f t="shared" si="34"/>
        <v>-</v>
      </c>
      <c r="U33" s="569" t="str">
        <f t="shared" si="28"/>
        <v>-</v>
      </c>
      <c r="V33" s="569" t="str">
        <f t="shared" si="29"/>
        <v>-</v>
      </c>
      <c r="W33" s="569" t="str">
        <f t="shared" si="30"/>
        <v>-</v>
      </c>
      <c r="X33" s="569" t="str">
        <f t="shared" si="31"/>
        <v>-</v>
      </c>
      <c r="Y33" s="569" t="str">
        <f t="shared" si="32"/>
        <v/>
      </c>
      <c r="AA33" s="467">
        <f t="shared" si="36"/>
        <v>0</v>
      </c>
      <c r="AB33" s="467">
        <f t="shared" si="37"/>
        <v>0</v>
      </c>
      <c r="AC33" s="467">
        <f t="shared" si="38"/>
        <v>0</v>
      </c>
      <c r="AD33" s="467">
        <f t="shared" si="39"/>
        <v>0</v>
      </c>
      <c r="AE33" s="467">
        <f t="shared" si="40"/>
        <v>0</v>
      </c>
    </row>
    <row r="34" spans="1:31">
      <c r="A34" s="1294"/>
      <c r="B34" s="1295"/>
      <c r="C34" s="1296"/>
      <c r="D34" s="1297"/>
      <c r="E34" s="1298"/>
      <c r="F34" s="1307"/>
      <c r="G34" s="1300"/>
      <c r="H34" s="1301"/>
      <c r="I34" s="1301"/>
      <c r="J34" s="1302" t="str">
        <f t="shared" si="41"/>
        <v/>
      </c>
      <c r="K34" s="1314"/>
      <c r="L34" s="1312"/>
      <c r="M34" s="1312"/>
      <c r="N34" s="1312"/>
      <c r="O34" s="1312"/>
      <c r="P34" s="1313"/>
      <c r="S34" s="434">
        <f t="shared" si="45"/>
        <v>0</v>
      </c>
      <c r="T34" s="569" t="str">
        <f t="shared" si="34"/>
        <v>-</v>
      </c>
      <c r="U34" s="569" t="str">
        <f t="shared" si="28"/>
        <v>-</v>
      </c>
      <c r="V34" s="569" t="str">
        <f t="shared" si="29"/>
        <v>-</v>
      </c>
      <c r="W34" s="569" t="str">
        <f t="shared" si="30"/>
        <v>-</v>
      </c>
      <c r="X34" s="569" t="str">
        <f t="shared" si="31"/>
        <v>-</v>
      </c>
      <c r="Y34" s="569" t="str">
        <f t="shared" si="32"/>
        <v/>
      </c>
      <c r="AA34" s="467">
        <f t="shared" si="36"/>
        <v>0</v>
      </c>
      <c r="AB34" s="467">
        <f t="shared" si="37"/>
        <v>0</v>
      </c>
      <c r="AC34" s="467">
        <f t="shared" si="38"/>
        <v>0</v>
      </c>
      <c r="AD34" s="467">
        <f t="shared" si="39"/>
        <v>0</v>
      </c>
      <c r="AE34" s="467">
        <f t="shared" si="40"/>
        <v>0</v>
      </c>
    </row>
    <row r="35" spans="1:31">
      <c r="A35" s="1294"/>
      <c r="B35" s="1295"/>
      <c r="C35" s="1296"/>
      <c r="D35" s="1297"/>
      <c r="E35" s="1298"/>
      <c r="F35" s="1307"/>
      <c r="G35" s="1300"/>
      <c r="H35" s="1301"/>
      <c r="I35" s="1301"/>
      <c r="J35" s="1302" t="str">
        <f t="shared" si="41"/>
        <v/>
      </c>
      <c r="K35" s="1314"/>
      <c r="L35" s="1312"/>
      <c r="M35" s="1312"/>
      <c r="N35" s="1312"/>
      <c r="O35" s="1312"/>
      <c r="P35" s="1313"/>
      <c r="S35" s="434">
        <f t="shared" si="45"/>
        <v>0</v>
      </c>
      <c r="T35" s="569" t="str">
        <f t="shared" si="34"/>
        <v>-</v>
      </c>
      <c r="U35" s="569" t="str">
        <f t="shared" si="28"/>
        <v>-</v>
      </c>
      <c r="V35" s="569" t="str">
        <f t="shared" si="29"/>
        <v>-</v>
      </c>
      <c r="W35" s="569" t="str">
        <f t="shared" si="30"/>
        <v>-</v>
      </c>
      <c r="X35" s="569" t="str">
        <f t="shared" si="31"/>
        <v>-</v>
      </c>
      <c r="Y35" s="569" t="str">
        <f t="shared" si="32"/>
        <v/>
      </c>
      <c r="AA35" s="467">
        <f t="shared" si="36"/>
        <v>0</v>
      </c>
      <c r="AB35" s="467">
        <f t="shared" si="37"/>
        <v>0</v>
      </c>
      <c r="AC35" s="467">
        <f t="shared" si="38"/>
        <v>0</v>
      </c>
      <c r="AD35" s="467">
        <f t="shared" si="39"/>
        <v>0</v>
      </c>
      <c r="AE35" s="467">
        <f t="shared" si="40"/>
        <v>0</v>
      </c>
    </row>
    <row r="36" spans="1:31">
      <c r="A36" s="1294"/>
      <c r="B36" s="1295"/>
      <c r="C36" s="1296"/>
      <c r="D36" s="1297"/>
      <c r="E36" s="1298"/>
      <c r="F36" s="1307"/>
      <c r="G36" s="1300"/>
      <c r="H36" s="1301"/>
      <c r="I36" s="1301"/>
      <c r="J36" s="1302" t="str">
        <f t="shared" si="41"/>
        <v/>
      </c>
      <c r="K36" s="1314"/>
      <c r="L36" s="1312"/>
      <c r="M36" s="1312"/>
      <c r="N36" s="1312"/>
      <c r="O36" s="1312"/>
      <c r="P36" s="1313"/>
      <c r="S36" s="434">
        <f t="shared" si="45"/>
        <v>0</v>
      </c>
      <c r="T36" s="569" t="str">
        <f t="shared" si="34"/>
        <v>-</v>
      </c>
      <c r="U36" s="569" t="str">
        <f t="shared" si="28"/>
        <v>-</v>
      </c>
      <c r="V36" s="569" t="str">
        <f t="shared" si="29"/>
        <v>-</v>
      </c>
      <c r="W36" s="569" t="str">
        <f t="shared" si="30"/>
        <v>-</v>
      </c>
      <c r="X36" s="569" t="str">
        <f t="shared" si="31"/>
        <v>-</v>
      </c>
      <c r="Y36" s="569" t="str">
        <f t="shared" si="32"/>
        <v/>
      </c>
      <c r="AA36" s="467">
        <f t="shared" si="36"/>
        <v>0</v>
      </c>
      <c r="AB36" s="467">
        <f t="shared" si="37"/>
        <v>0</v>
      </c>
      <c r="AC36" s="467">
        <f t="shared" si="38"/>
        <v>0</v>
      </c>
      <c r="AD36" s="467">
        <f t="shared" si="39"/>
        <v>0</v>
      </c>
      <c r="AE36" s="467">
        <f t="shared" si="40"/>
        <v>0</v>
      </c>
    </row>
    <row r="37" spans="1:31" ht="14.25" thickBot="1">
      <c r="A37" s="1336"/>
      <c r="B37" s="1337"/>
      <c r="C37" s="1338" t="s">
        <v>616</v>
      </c>
      <c r="D37" s="1318">
        <f>SUM(D27:D36)</f>
        <v>0</v>
      </c>
      <c r="E37" s="1319"/>
      <c r="F37" s="2526" t="s">
        <v>618</v>
      </c>
      <c r="G37" s="2527"/>
      <c r="H37" s="2527"/>
      <c r="I37" s="2528"/>
      <c r="J37" s="1320">
        <f>SUM(J27:J36)</f>
        <v>0</v>
      </c>
      <c r="K37" s="1321"/>
      <c r="L37" s="1322"/>
      <c r="M37" s="1323"/>
      <c r="N37" s="1324"/>
      <c r="O37" s="1324"/>
      <c r="P37" s="1325"/>
      <c r="S37" s="434">
        <f t="shared" si="45"/>
        <v>0</v>
      </c>
      <c r="T37" s="569" t="str">
        <f t="shared" si="34"/>
        <v>-</v>
      </c>
      <c r="U37" s="569" t="str">
        <f t="shared" si="28"/>
        <v>-</v>
      </c>
      <c r="V37" s="569" t="str">
        <f t="shared" si="29"/>
        <v>-</v>
      </c>
      <c r="W37" s="569" t="str">
        <f t="shared" si="30"/>
        <v>-</v>
      </c>
      <c r="X37" s="569" t="str">
        <f t="shared" si="31"/>
        <v>-</v>
      </c>
      <c r="Y37" s="569" t="str">
        <f t="shared" si="32"/>
        <v/>
      </c>
      <c r="AA37" s="468">
        <f>SUM(AA27:AA36)</f>
        <v>0</v>
      </c>
      <c r="AB37" s="468">
        <f>SUM(AB27:AB36)</f>
        <v>0</v>
      </c>
      <c r="AC37" s="468">
        <f>SUM(AC27:AC36)</f>
        <v>0</v>
      </c>
      <c r="AD37" s="468">
        <f>SUM(AD27:AD36)</f>
        <v>0</v>
      </c>
      <c r="AE37" s="468">
        <f>SUM(AE27:AE36)</f>
        <v>0</v>
      </c>
    </row>
    <row r="38" spans="1:31" ht="14.25" thickTop="1">
      <c r="A38" s="1281"/>
      <c r="B38" s="1282"/>
      <c r="C38" s="1283"/>
      <c r="D38" s="1327"/>
      <c r="E38" s="1285"/>
      <c r="F38" s="1328"/>
      <c r="G38" s="1329"/>
      <c r="H38" s="1330"/>
      <c r="I38" s="1330"/>
      <c r="J38" s="1331" t="str">
        <f>IF(F38="","",G38*H38*I38)</f>
        <v/>
      </c>
      <c r="K38" s="2524" t="s">
        <v>614</v>
      </c>
      <c r="L38" s="1332" t="s">
        <v>319</v>
      </c>
      <c r="M38" s="1333">
        <f>AA48</f>
        <v>0</v>
      </c>
      <c r="N38" s="1334" t="str">
        <f>IF(M38=0,"-",M38/$M$43*100)</f>
        <v>-</v>
      </c>
      <c r="O38" s="1334" t="str">
        <f>IF($A$38="","",$R$5)</f>
        <v/>
      </c>
      <c r="P38" s="1335" t="str">
        <f>IF(N38="-","-",IF(N38=100,N38,N38-O38))</f>
        <v>-</v>
      </c>
      <c r="S38" s="434">
        <f t="shared" si="45"/>
        <v>0</v>
      </c>
      <c r="T38" s="569" t="str">
        <f t="shared" si="34"/>
        <v>-</v>
      </c>
      <c r="U38" s="569" t="str">
        <f t="shared" si="28"/>
        <v>-</v>
      </c>
      <c r="V38" s="569" t="str">
        <f t="shared" si="29"/>
        <v>-</v>
      </c>
      <c r="W38" s="569" t="str">
        <f t="shared" si="30"/>
        <v>-</v>
      </c>
      <c r="X38" s="569" t="str">
        <f t="shared" si="31"/>
        <v>-</v>
      </c>
      <c r="Y38" s="569" t="str">
        <f t="shared" si="32"/>
        <v/>
      </c>
      <c r="AA38" s="467">
        <f t="shared" ref="AA38:AA47" si="46">IF($E38=$AA$4,$J38,0)</f>
        <v>0</v>
      </c>
      <c r="AB38" s="467">
        <f t="shared" ref="AB38:AB47" si="47">IF($E38=$AB$4,$J38,0)</f>
        <v>0</v>
      </c>
      <c r="AC38" s="467">
        <f t="shared" ref="AC38:AC47" si="48">IF($E38=$AC$4,$J38,0)</f>
        <v>0</v>
      </c>
      <c r="AD38" s="467">
        <f t="shared" ref="AD38:AD47" si="49">IF($E38=$AD$4,$J38,0)</f>
        <v>0</v>
      </c>
      <c r="AE38" s="467">
        <f t="shared" ref="AE38:AE47" si="50">IF($E38=$AE$4,$J38,0)</f>
        <v>0</v>
      </c>
    </row>
    <row r="39" spans="1:31">
      <c r="A39" s="1294"/>
      <c r="B39" s="1295"/>
      <c r="C39" s="1296"/>
      <c r="D39" s="1297"/>
      <c r="E39" s="1298"/>
      <c r="F39" s="1299"/>
      <c r="G39" s="1300"/>
      <c r="H39" s="1301"/>
      <c r="I39" s="1301"/>
      <c r="J39" s="1302" t="str">
        <f t="shared" ref="J39:J47" si="51">IF(F39="","",G39*H39*I39)</f>
        <v/>
      </c>
      <c r="K39" s="2525"/>
      <c r="L39" s="1303" t="s">
        <v>320</v>
      </c>
      <c r="M39" s="1304">
        <f>AB48</f>
        <v>0</v>
      </c>
      <c r="N39" s="1305" t="str">
        <f>IF(M39=0,"-",M39/$M$43*100)</f>
        <v>-</v>
      </c>
      <c r="O39" s="1305" t="str">
        <f t="shared" ref="O39:O43" si="52">IF($A$38="","",$R$5)</f>
        <v/>
      </c>
      <c r="P39" s="1306" t="str">
        <f t="shared" ref="P39" si="53">IF(N39="-","-",IF(N39=100,N39,N39-O39))</f>
        <v>-</v>
      </c>
      <c r="S39" s="434">
        <f t="shared" si="45"/>
        <v>0</v>
      </c>
      <c r="T39" s="569" t="str">
        <f t="shared" si="34"/>
        <v>-</v>
      </c>
      <c r="U39" s="569" t="str">
        <f t="shared" si="28"/>
        <v>-</v>
      </c>
      <c r="V39" s="569" t="str">
        <f t="shared" si="29"/>
        <v>-</v>
      </c>
      <c r="W39" s="569" t="str">
        <f t="shared" si="30"/>
        <v>-</v>
      </c>
      <c r="X39" s="569" t="str">
        <f t="shared" si="31"/>
        <v>-</v>
      </c>
      <c r="Y39" s="569" t="str">
        <f t="shared" si="32"/>
        <v/>
      </c>
      <c r="AA39" s="467">
        <f t="shared" si="46"/>
        <v>0</v>
      </c>
      <c r="AB39" s="467">
        <f t="shared" si="47"/>
        <v>0</v>
      </c>
      <c r="AC39" s="467">
        <f t="shared" si="48"/>
        <v>0</v>
      </c>
      <c r="AD39" s="467">
        <f t="shared" si="49"/>
        <v>0</v>
      </c>
      <c r="AE39" s="467">
        <f t="shared" si="50"/>
        <v>0</v>
      </c>
    </row>
    <row r="40" spans="1:31">
      <c r="A40" s="1294"/>
      <c r="B40" s="1295"/>
      <c r="C40" s="1296"/>
      <c r="D40" s="1297"/>
      <c r="E40" s="1298"/>
      <c r="F40" s="1299"/>
      <c r="G40" s="1346"/>
      <c r="H40" s="1301"/>
      <c r="I40" s="1301"/>
      <c r="J40" s="1302" t="str">
        <f t="shared" si="51"/>
        <v/>
      </c>
      <c r="K40" s="2525"/>
      <c r="L40" s="1303" t="s">
        <v>321</v>
      </c>
      <c r="M40" s="1304">
        <f>AC48</f>
        <v>0</v>
      </c>
      <c r="N40" s="1305" t="str">
        <f t="shared" ref="N40:N42" si="54">IF(M40=0,"-",M40/$M$43*100)</f>
        <v>-</v>
      </c>
      <c r="O40" s="1305" t="str">
        <f t="shared" si="52"/>
        <v/>
      </c>
      <c r="P40" s="1306" t="str">
        <f>IF(N40="-","-",IF(N40=100,N40,N40-O40))</f>
        <v>-</v>
      </c>
      <c r="S40" s="434">
        <f t="shared" si="45"/>
        <v>0</v>
      </c>
      <c r="T40" s="569" t="str">
        <f t="shared" si="34"/>
        <v>-</v>
      </c>
      <c r="U40" s="569" t="str">
        <f t="shared" si="28"/>
        <v>-</v>
      </c>
      <c r="V40" s="569" t="str">
        <f t="shared" si="29"/>
        <v>-</v>
      </c>
      <c r="W40" s="569" t="str">
        <f t="shared" si="30"/>
        <v>-</v>
      </c>
      <c r="X40" s="569" t="str">
        <f t="shared" si="31"/>
        <v>-</v>
      </c>
      <c r="Y40" s="569" t="str">
        <f t="shared" si="32"/>
        <v/>
      </c>
      <c r="AA40" s="467">
        <f t="shared" si="46"/>
        <v>0</v>
      </c>
      <c r="AB40" s="467">
        <f t="shared" si="47"/>
        <v>0</v>
      </c>
      <c r="AC40" s="467">
        <f t="shared" si="48"/>
        <v>0</v>
      </c>
      <c r="AD40" s="467">
        <f t="shared" si="49"/>
        <v>0</v>
      </c>
      <c r="AE40" s="467">
        <f t="shared" si="50"/>
        <v>0</v>
      </c>
    </row>
    <row r="41" spans="1:31">
      <c r="A41" s="1294"/>
      <c r="B41" s="1295"/>
      <c r="C41" s="1296"/>
      <c r="D41" s="1297"/>
      <c r="E41" s="1298"/>
      <c r="F41" s="1307"/>
      <c r="G41" s="1300"/>
      <c r="H41" s="1301"/>
      <c r="I41" s="1301"/>
      <c r="J41" s="1302" t="str">
        <f t="shared" si="51"/>
        <v/>
      </c>
      <c r="K41" s="2525"/>
      <c r="L41" s="1303" t="s">
        <v>322</v>
      </c>
      <c r="M41" s="1304">
        <f>AD48</f>
        <v>0</v>
      </c>
      <c r="N41" s="1305" t="str">
        <f t="shared" si="54"/>
        <v>-</v>
      </c>
      <c r="O41" s="1305" t="str">
        <f t="shared" si="52"/>
        <v/>
      </c>
      <c r="P41" s="1306" t="str">
        <f t="shared" ref="P41:P42" si="55">IF(N41="-","-",IF(N41=100,N41,N41-O41))</f>
        <v>-</v>
      </c>
      <c r="S41" s="434">
        <f t="shared" si="45"/>
        <v>0</v>
      </c>
      <c r="T41" s="569" t="str">
        <f t="shared" si="34"/>
        <v>-</v>
      </c>
      <c r="U41" s="569" t="str">
        <f t="shared" si="28"/>
        <v>-</v>
      </c>
      <c r="V41" s="569" t="str">
        <f t="shared" si="29"/>
        <v>-</v>
      </c>
      <c r="W41" s="569" t="str">
        <f t="shared" si="30"/>
        <v>-</v>
      </c>
      <c r="X41" s="569" t="str">
        <f t="shared" si="31"/>
        <v>-</v>
      </c>
      <c r="Y41" s="569" t="str">
        <f t="shared" si="32"/>
        <v/>
      </c>
      <c r="AA41" s="467">
        <f t="shared" si="46"/>
        <v>0</v>
      </c>
      <c r="AB41" s="467">
        <f t="shared" si="47"/>
        <v>0</v>
      </c>
      <c r="AC41" s="467">
        <f t="shared" si="48"/>
        <v>0</v>
      </c>
      <c r="AD41" s="467">
        <f t="shared" si="49"/>
        <v>0</v>
      </c>
      <c r="AE41" s="467">
        <f t="shared" si="50"/>
        <v>0</v>
      </c>
    </row>
    <row r="42" spans="1:31">
      <c r="A42" s="1294"/>
      <c r="B42" s="1295"/>
      <c r="C42" s="1296"/>
      <c r="D42" s="1297"/>
      <c r="E42" s="1298"/>
      <c r="F42" s="1307"/>
      <c r="G42" s="1300"/>
      <c r="H42" s="1301"/>
      <c r="I42" s="1301"/>
      <c r="J42" s="1302" t="str">
        <f t="shared" si="51"/>
        <v/>
      </c>
      <c r="K42" s="2525"/>
      <c r="L42" s="1303" t="s">
        <v>323</v>
      </c>
      <c r="M42" s="1304">
        <f>AE48</f>
        <v>0</v>
      </c>
      <c r="N42" s="1305" t="str">
        <f t="shared" si="54"/>
        <v>-</v>
      </c>
      <c r="O42" s="1305" t="str">
        <f t="shared" si="52"/>
        <v/>
      </c>
      <c r="P42" s="1306" t="str">
        <f t="shared" si="55"/>
        <v>-</v>
      </c>
      <c r="S42" s="434">
        <f>A27</f>
        <v>0</v>
      </c>
      <c r="T42" s="569" t="str">
        <f>$P$27</f>
        <v>-</v>
      </c>
      <c r="U42" s="569" t="str">
        <f>$P$28</f>
        <v>-</v>
      </c>
      <c r="V42" s="569" t="str">
        <f>$P$29</f>
        <v>-</v>
      </c>
      <c r="W42" s="569" t="str">
        <f>$P$30</f>
        <v>-</v>
      </c>
      <c r="X42" s="569" t="str">
        <f>$P$31</f>
        <v>-</v>
      </c>
      <c r="Y42" s="569" t="str">
        <f>$P$32</f>
        <v/>
      </c>
      <c r="AA42" s="467">
        <f t="shared" si="46"/>
        <v>0</v>
      </c>
      <c r="AB42" s="467">
        <f t="shared" si="47"/>
        <v>0</v>
      </c>
      <c r="AC42" s="467">
        <f t="shared" si="48"/>
        <v>0</v>
      </c>
      <c r="AD42" s="467">
        <f t="shared" si="49"/>
        <v>0</v>
      </c>
      <c r="AE42" s="467">
        <f t="shared" si="50"/>
        <v>0</v>
      </c>
    </row>
    <row r="43" spans="1:31">
      <c r="A43" s="1294"/>
      <c r="B43" s="1295"/>
      <c r="C43" s="1296"/>
      <c r="D43" s="1297"/>
      <c r="E43" s="1298"/>
      <c r="F43" s="1307"/>
      <c r="G43" s="1300"/>
      <c r="H43" s="1301"/>
      <c r="I43" s="1301"/>
      <c r="J43" s="1302" t="str">
        <f t="shared" si="51"/>
        <v/>
      </c>
      <c r="K43" s="2529" t="s">
        <v>615</v>
      </c>
      <c r="L43" s="2530"/>
      <c r="M43" s="1308">
        <f>SUM(M38:M42)</f>
        <v>0</v>
      </c>
      <c r="N43" s="1309" t="str">
        <f>IF(A38="","",M43/D48*100)</f>
        <v/>
      </c>
      <c r="O43" s="1309" t="str">
        <f t="shared" si="52"/>
        <v/>
      </c>
      <c r="P43" s="1310" t="str">
        <f>IF(A38="","",N43-O43)</f>
        <v/>
      </c>
      <c r="S43" s="434">
        <f t="shared" ref="S43:S51" si="56">A28</f>
        <v>0</v>
      </c>
      <c r="T43" s="569" t="str">
        <f t="shared" ref="T43:T59" si="57">$P$27</f>
        <v>-</v>
      </c>
      <c r="U43" s="569" t="str">
        <f t="shared" ref="U43:U59" si="58">$P$28</f>
        <v>-</v>
      </c>
      <c r="V43" s="569" t="str">
        <f t="shared" ref="V43:V59" si="59">$P$29</f>
        <v>-</v>
      </c>
      <c r="W43" s="569" t="str">
        <f t="shared" ref="W43:W59" si="60">$P$30</f>
        <v>-</v>
      </c>
      <c r="X43" s="569" t="str">
        <f t="shared" ref="X43:X59" si="61">$P$31</f>
        <v>-</v>
      </c>
      <c r="Y43" s="569" t="str">
        <f t="shared" ref="Y43:Y59" si="62">$P$32</f>
        <v/>
      </c>
      <c r="AA43" s="467">
        <f t="shared" si="46"/>
        <v>0</v>
      </c>
      <c r="AB43" s="467">
        <f t="shared" si="47"/>
        <v>0</v>
      </c>
      <c r="AC43" s="467">
        <f t="shared" si="48"/>
        <v>0</v>
      </c>
      <c r="AD43" s="467">
        <f t="shared" si="49"/>
        <v>0</v>
      </c>
      <c r="AE43" s="467">
        <f t="shared" si="50"/>
        <v>0</v>
      </c>
    </row>
    <row r="44" spans="1:31" ht="13.5" customHeight="1">
      <c r="A44" s="1294"/>
      <c r="B44" s="1295"/>
      <c r="C44" s="1296"/>
      <c r="D44" s="1297"/>
      <c r="E44" s="1298"/>
      <c r="F44" s="1307"/>
      <c r="G44" s="1300"/>
      <c r="H44" s="1301"/>
      <c r="I44" s="1301"/>
      <c r="J44" s="1302" t="str">
        <f t="shared" si="51"/>
        <v/>
      </c>
      <c r="K44" s="1311"/>
      <c r="L44" s="1312"/>
      <c r="M44" s="1312"/>
      <c r="N44" s="1312"/>
      <c r="O44" s="1312"/>
      <c r="P44" s="1313"/>
      <c r="S44" s="434">
        <f t="shared" si="56"/>
        <v>0</v>
      </c>
      <c r="T44" s="569" t="str">
        <f t="shared" si="57"/>
        <v>-</v>
      </c>
      <c r="U44" s="569" t="str">
        <f t="shared" si="58"/>
        <v>-</v>
      </c>
      <c r="V44" s="569" t="str">
        <f t="shared" si="59"/>
        <v>-</v>
      </c>
      <c r="W44" s="569" t="str">
        <f t="shared" si="60"/>
        <v>-</v>
      </c>
      <c r="X44" s="569" t="str">
        <f t="shared" si="61"/>
        <v>-</v>
      </c>
      <c r="Y44" s="569" t="str">
        <f t="shared" si="62"/>
        <v/>
      </c>
      <c r="AA44" s="467">
        <f t="shared" si="46"/>
        <v>0</v>
      </c>
      <c r="AB44" s="467">
        <f t="shared" si="47"/>
        <v>0</v>
      </c>
      <c r="AC44" s="467">
        <f t="shared" si="48"/>
        <v>0</v>
      </c>
      <c r="AD44" s="467">
        <f t="shared" si="49"/>
        <v>0</v>
      </c>
      <c r="AE44" s="467">
        <f t="shared" si="50"/>
        <v>0</v>
      </c>
    </row>
    <row r="45" spans="1:31">
      <c r="A45" s="1294"/>
      <c r="B45" s="1295"/>
      <c r="C45" s="1296"/>
      <c r="D45" s="1297"/>
      <c r="E45" s="1298"/>
      <c r="F45" s="1307"/>
      <c r="G45" s="1300"/>
      <c r="H45" s="1301"/>
      <c r="I45" s="1301"/>
      <c r="J45" s="1302" t="str">
        <f t="shared" si="51"/>
        <v/>
      </c>
      <c r="K45" s="1314"/>
      <c r="L45" s="1312"/>
      <c r="M45" s="1312"/>
      <c r="N45" s="1312"/>
      <c r="O45" s="1312"/>
      <c r="P45" s="1313"/>
      <c r="S45" s="434">
        <f t="shared" si="56"/>
        <v>0</v>
      </c>
      <c r="T45" s="569" t="str">
        <f t="shared" si="57"/>
        <v>-</v>
      </c>
      <c r="U45" s="569" t="str">
        <f t="shared" si="58"/>
        <v>-</v>
      </c>
      <c r="V45" s="569" t="str">
        <f t="shared" si="59"/>
        <v>-</v>
      </c>
      <c r="W45" s="569" t="str">
        <f t="shared" si="60"/>
        <v>-</v>
      </c>
      <c r="X45" s="569" t="str">
        <f t="shared" si="61"/>
        <v>-</v>
      </c>
      <c r="Y45" s="569" t="str">
        <f t="shared" si="62"/>
        <v/>
      </c>
      <c r="AA45" s="467">
        <f t="shared" si="46"/>
        <v>0</v>
      </c>
      <c r="AB45" s="467">
        <f t="shared" si="47"/>
        <v>0</v>
      </c>
      <c r="AC45" s="467">
        <f t="shared" si="48"/>
        <v>0</v>
      </c>
      <c r="AD45" s="467">
        <f t="shared" si="49"/>
        <v>0</v>
      </c>
      <c r="AE45" s="467">
        <f t="shared" si="50"/>
        <v>0</v>
      </c>
    </row>
    <row r="46" spans="1:31">
      <c r="A46" s="1294"/>
      <c r="B46" s="1295"/>
      <c r="C46" s="1296"/>
      <c r="D46" s="1297"/>
      <c r="E46" s="1298"/>
      <c r="F46" s="1307"/>
      <c r="G46" s="1300"/>
      <c r="H46" s="1301"/>
      <c r="I46" s="1301"/>
      <c r="J46" s="1302" t="str">
        <f t="shared" si="51"/>
        <v/>
      </c>
      <c r="K46" s="1314"/>
      <c r="L46" s="1312"/>
      <c r="M46" s="1312"/>
      <c r="N46" s="1312"/>
      <c r="O46" s="1312"/>
      <c r="P46" s="1313"/>
      <c r="S46" s="434">
        <f t="shared" si="56"/>
        <v>0</v>
      </c>
      <c r="T46" s="569" t="str">
        <f t="shared" si="57"/>
        <v>-</v>
      </c>
      <c r="U46" s="569" t="str">
        <f t="shared" si="58"/>
        <v>-</v>
      </c>
      <c r="V46" s="569" t="str">
        <f t="shared" si="59"/>
        <v>-</v>
      </c>
      <c r="W46" s="569" t="str">
        <f t="shared" si="60"/>
        <v>-</v>
      </c>
      <c r="X46" s="569" t="str">
        <f t="shared" si="61"/>
        <v>-</v>
      </c>
      <c r="Y46" s="569" t="str">
        <f t="shared" si="62"/>
        <v/>
      </c>
      <c r="AA46" s="467">
        <f t="shared" si="46"/>
        <v>0</v>
      </c>
      <c r="AB46" s="467">
        <f t="shared" si="47"/>
        <v>0</v>
      </c>
      <c r="AC46" s="467">
        <f t="shared" si="48"/>
        <v>0</v>
      </c>
      <c r="AD46" s="467">
        <f t="shared" si="49"/>
        <v>0</v>
      </c>
      <c r="AE46" s="467">
        <f t="shared" si="50"/>
        <v>0</v>
      </c>
    </row>
    <row r="47" spans="1:31">
      <c r="A47" s="1294"/>
      <c r="B47" s="1295"/>
      <c r="C47" s="1296"/>
      <c r="D47" s="1297"/>
      <c r="E47" s="1298"/>
      <c r="F47" s="1307"/>
      <c r="G47" s="1300"/>
      <c r="H47" s="1301"/>
      <c r="I47" s="1301"/>
      <c r="J47" s="1302" t="str">
        <f t="shared" si="51"/>
        <v/>
      </c>
      <c r="K47" s="1314"/>
      <c r="L47" s="1312"/>
      <c r="M47" s="1312"/>
      <c r="N47" s="1312"/>
      <c r="O47" s="1312"/>
      <c r="P47" s="1313"/>
      <c r="S47" s="434">
        <f t="shared" si="56"/>
        <v>0</v>
      </c>
      <c r="T47" s="569" t="str">
        <f t="shared" si="57"/>
        <v>-</v>
      </c>
      <c r="U47" s="569" t="str">
        <f t="shared" si="58"/>
        <v>-</v>
      </c>
      <c r="V47" s="569" t="str">
        <f t="shared" si="59"/>
        <v>-</v>
      </c>
      <c r="W47" s="569" t="str">
        <f t="shared" si="60"/>
        <v>-</v>
      </c>
      <c r="X47" s="569" t="str">
        <f t="shared" si="61"/>
        <v>-</v>
      </c>
      <c r="Y47" s="569" t="str">
        <f t="shared" si="62"/>
        <v/>
      </c>
      <c r="AA47" s="467">
        <f t="shared" si="46"/>
        <v>0</v>
      </c>
      <c r="AB47" s="467">
        <f t="shared" si="47"/>
        <v>0</v>
      </c>
      <c r="AC47" s="467">
        <f t="shared" si="48"/>
        <v>0</v>
      </c>
      <c r="AD47" s="467">
        <f t="shared" si="49"/>
        <v>0</v>
      </c>
      <c r="AE47" s="467">
        <f t="shared" si="50"/>
        <v>0</v>
      </c>
    </row>
    <row r="48" spans="1:31" ht="14.25" thickBot="1">
      <c r="A48" s="1336"/>
      <c r="B48" s="1337"/>
      <c r="C48" s="1338" t="s">
        <v>616</v>
      </c>
      <c r="D48" s="1318">
        <f>SUM(D38:D47)</f>
        <v>0</v>
      </c>
      <c r="E48" s="1319"/>
      <c r="F48" s="2526" t="s">
        <v>617</v>
      </c>
      <c r="G48" s="2527"/>
      <c r="H48" s="2527"/>
      <c r="I48" s="2528"/>
      <c r="J48" s="1320">
        <f>SUM(J38:J47)</f>
        <v>0</v>
      </c>
      <c r="K48" s="1321"/>
      <c r="L48" s="1322"/>
      <c r="M48" s="1323"/>
      <c r="N48" s="1324"/>
      <c r="O48" s="1324"/>
      <c r="P48" s="1325"/>
      <c r="S48" s="434">
        <f t="shared" si="56"/>
        <v>0</v>
      </c>
      <c r="T48" s="569" t="str">
        <f t="shared" si="57"/>
        <v>-</v>
      </c>
      <c r="U48" s="569" t="str">
        <f t="shared" si="58"/>
        <v>-</v>
      </c>
      <c r="V48" s="569" t="str">
        <f t="shared" si="59"/>
        <v>-</v>
      </c>
      <c r="W48" s="569" t="str">
        <f t="shared" si="60"/>
        <v>-</v>
      </c>
      <c r="X48" s="569" t="str">
        <f t="shared" si="61"/>
        <v>-</v>
      </c>
      <c r="Y48" s="569" t="str">
        <f t="shared" si="62"/>
        <v/>
      </c>
      <c r="AA48" s="468">
        <f>SUM(AA38:AA47)</f>
        <v>0</v>
      </c>
      <c r="AB48" s="468">
        <f>SUM(AB38:AB47)</f>
        <v>0</v>
      </c>
      <c r="AC48" s="468">
        <f>SUM(AC38:AC47)</f>
        <v>0</v>
      </c>
      <c r="AD48" s="468">
        <f>SUM(AD38:AD47)</f>
        <v>0</v>
      </c>
      <c r="AE48" s="468">
        <f>SUM(AE38:AE47)</f>
        <v>0</v>
      </c>
    </row>
    <row r="49" spans="1:31" ht="14.25" thickTop="1">
      <c r="A49" s="1281"/>
      <c r="B49" s="1282"/>
      <c r="C49" s="1283"/>
      <c r="D49" s="1327"/>
      <c r="E49" s="1285"/>
      <c r="F49" s="1328"/>
      <c r="G49" s="1329"/>
      <c r="H49" s="1330"/>
      <c r="I49" s="1330"/>
      <c r="J49" s="1331" t="str">
        <f>IF(F49="","",G49*H49*I49)</f>
        <v/>
      </c>
      <c r="K49" s="2524" t="s">
        <v>614</v>
      </c>
      <c r="L49" s="1332" t="s">
        <v>319</v>
      </c>
      <c r="M49" s="1333">
        <f>AA59</f>
        <v>0</v>
      </c>
      <c r="N49" s="1334" t="str">
        <f>IF(M49=0,"-",M49/$M$43*100)</f>
        <v>-</v>
      </c>
      <c r="O49" s="1334" t="str">
        <f>IF($A$49="","",$R$5)</f>
        <v/>
      </c>
      <c r="P49" s="1335" t="str">
        <f>IF(N49="-","-",IF(N49=100,N49,N49-O49))</f>
        <v>-</v>
      </c>
      <c r="S49" s="434">
        <f t="shared" si="56"/>
        <v>0</v>
      </c>
      <c r="T49" s="569" t="str">
        <f t="shared" si="57"/>
        <v>-</v>
      </c>
      <c r="U49" s="569" t="str">
        <f t="shared" si="58"/>
        <v>-</v>
      </c>
      <c r="V49" s="569" t="str">
        <f t="shared" si="59"/>
        <v>-</v>
      </c>
      <c r="W49" s="569" t="str">
        <f t="shared" si="60"/>
        <v>-</v>
      </c>
      <c r="X49" s="569" t="str">
        <f t="shared" si="61"/>
        <v>-</v>
      </c>
      <c r="Y49" s="569" t="str">
        <f t="shared" si="62"/>
        <v/>
      </c>
      <c r="AA49" s="467">
        <f t="shared" ref="AA49:AA58" si="63">IF($E49=$AA$4,$J49,0)</f>
        <v>0</v>
      </c>
      <c r="AB49" s="467">
        <f t="shared" ref="AB49:AB58" si="64">IF($E49=$AB$4,$J49,0)</f>
        <v>0</v>
      </c>
      <c r="AC49" s="467">
        <f t="shared" ref="AC49:AC58" si="65">IF($E49=$AC$4,$J49,0)</f>
        <v>0</v>
      </c>
      <c r="AD49" s="467">
        <f t="shared" ref="AD49:AD58" si="66">IF($E49=$AD$4,$J49,0)</f>
        <v>0</v>
      </c>
      <c r="AE49" s="467">
        <f t="shared" ref="AE49:AE58" si="67">IF($E49=$AE$4,$J49,0)</f>
        <v>0</v>
      </c>
    </row>
    <row r="50" spans="1:31">
      <c r="A50" s="1294"/>
      <c r="B50" s="1295"/>
      <c r="C50" s="1296"/>
      <c r="D50" s="1297"/>
      <c r="E50" s="1298"/>
      <c r="F50" s="1299"/>
      <c r="G50" s="1300"/>
      <c r="H50" s="1301"/>
      <c r="I50" s="1301"/>
      <c r="J50" s="1302" t="str">
        <f t="shared" ref="J50:J58" si="68">IF(F50="","",G50*H50*I50)</f>
        <v/>
      </c>
      <c r="K50" s="2525"/>
      <c r="L50" s="1303" t="s">
        <v>320</v>
      </c>
      <c r="M50" s="1304">
        <f>AB59</f>
        <v>0</v>
      </c>
      <c r="N50" s="1305" t="str">
        <f>IF(M50=0,"-",M50/$M$43*100)</f>
        <v>-</v>
      </c>
      <c r="O50" s="1305" t="str">
        <f>IF($A$49="","",$R$5)</f>
        <v/>
      </c>
      <c r="P50" s="1306" t="str">
        <f t="shared" ref="P50" si="69">IF(N50="-","-",IF(N50=100,N50,N50-O50))</f>
        <v>-</v>
      </c>
      <c r="S50" s="434">
        <f t="shared" si="56"/>
        <v>0</v>
      </c>
      <c r="T50" s="569" t="str">
        <f t="shared" si="57"/>
        <v>-</v>
      </c>
      <c r="U50" s="569" t="str">
        <f t="shared" si="58"/>
        <v>-</v>
      </c>
      <c r="V50" s="569" t="str">
        <f t="shared" si="59"/>
        <v>-</v>
      </c>
      <c r="W50" s="569" t="str">
        <f t="shared" si="60"/>
        <v>-</v>
      </c>
      <c r="X50" s="569" t="str">
        <f t="shared" si="61"/>
        <v>-</v>
      </c>
      <c r="Y50" s="569" t="str">
        <f t="shared" si="62"/>
        <v/>
      </c>
      <c r="AA50" s="467">
        <f t="shared" si="63"/>
        <v>0</v>
      </c>
      <c r="AB50" s="467">
        <f t="shared" si="64"/>
        <v>0</v>
      </c>
      <c r="AC50" s="467">
        <f t="shared" si="65"/>
        <v>0</v>
      </c>
      <c r="AD50" s="467">
        <f t="shared" si="66"/>
        <v>0</v>
      </c>
      <c r="AE50" s="467">
        <f t="shared" si="67"/>
        <v>0</v>
      </c>
    </row>
    <row r="51" spans="1:31">
      <c r="A51" s="1294"/>
      <c r="B51" s="1295"/>
      <c r="C51" s="1296"/>
      <c r="D51" s="1297"/>
      <c r="E51" s="1298"/>
      <c r="F51" s="1299"/>
      <c r="G51" s="1346"/>
      <c r="H51" s="1301"/>
      <c r="I51" s="1301"/>
      <c r="J51" s="1302" t="str">
        <f t="shared" si="68"/>
        <v/>
      </c>
      <c r="K51" s="2525"/>
      <c r="L51" s="1303" t="s">
        <v>321</v>
      </c>
      <c r="M51" s="1304">
        <f>AC59</f>
        <v>0</v>
      </c>
      <c r="N51" s="1305" t="str">
        <f t="shared" ref="N51:N53" si="70">IF(M51=0,"-",M51/$M$43*100)</f>
        <v>-</v>
      </c>
      <c r="O51" s="1305" t="str">
        <f>IF($A$49="","",$R$5)</f>
        <v/>
      </c>
      <c r="P51" s="1306" t="str">
        <f>IF(N51="-","-",IF(N51=100,N51,N51-O51))</f>
        <v>-</v>
      </c>
      <c r="S51" s="434">
        <f t="shared" si="56"/>
        <v>0</v>
      </c>
      <c r="T51" s="569" t="str">
        <f t="shared" si="57"/>
        <v>-</v>
      </c>
      <c r="U51" s="569" t="str">
        <f t="shared" si="58"/>
        <v>-</v>
      </c>
      <c r="V51" s="569" t="str">
        <f t="shared" si="59"/>
        <v>-</v>
      </c>
      <c r="W51" s="569" t="str">
        <f t="shared" si="60"/>
        <v>-</v>
      </c>
      <c r="X51" s="569" t="str">
        <f t="shared" si="61"/>
        <v>-</v>
      </c>
      <c r="Y51" s="569" t="str">
        <f t="shared" si="62"/>
        <v/>
      </c>
      <c r="AA51" s="467">
        <f t="shared" si="63"/>
        <v>0</v>
      </c>
      <c r="AB51" s="467">
        <f t="shared" si="64"/>
        <v>0</v>
      </c>
      <c r="AC51" s="467">
        <f t="shared" si="65"/>
        <v>0</v>
      </c>
      <c r="AD51" s="467">
        <f t="shared" si="66"/>
        <v>0</v>
      </c>
      <c r="AE51" s="467">
        <f t="shared" si="67"/>
        <v>0</v>
      </c>
    </row>
    <row r="52" spans="1:31">
      <c r="A52" s="1294"/>
      <c r="B52" s="1295"/>
      <c r="C52" s="1296"/>
      <c r="D52" s="1297"/>
      <c r="E52" s="1298"/>
      <c r="F52" s="1307"/>
      <c r="G52" s="1300"/>
      <c r="H52" s="1301"/>
      <c r="I52" s="1301"/>
      <c r="J52" s="1302" t="str">
        <f t="shared" si="68"/>
        <v/>
      </c>
      <c r="K52" s="2525"/>
      <c r="L52" s="1303" t="s">
        <v>322</v>
      </c>
      <c r="M52" s="1304">
        <f>AD59</f>
        <v>0</v>
      </c>
      <c r="N52" s="1305" t="str">
        <f t="shared" si="70"/>
        <v>-</v>
      </c>
      <c r="O52" s="1305" t="str">
        <f>IF($A$49="","",$R$5)</f>
        <v/>
      </c>
      <c r="P52" s="1306" t="str">
        <f t="shared" ref="P52:P53" si="71">IF(N52="-","-",IF(N52=100,N52,N52-O52))</f>
        <v>-</v>
      </c>
      <c r="S52" s="434">
        <f>B27</f>
        <v>0</v>
      </c>
      <c r="T52" s="569" t="str">
        <f t="shared" si="57"/>
        <v>-</v>
      </c>
      <c r="U52" s="569" t="str">
        <f t="shared" si="58"/>
        <v>-</v>
      </c>
      <c r="V52" s="569" t="str">
        <f t="shared" si="59"/>
        <v>-</v>
      </c>
      <c r="W52" s="569" t="str">
        <f t="shared" si="60"/>
        <v>-</v>
      </c>
      <c r="X52" s="569" t="str">
        <f t="shared" si="61"/>
        <v>-</v>
      </c>
      <c r="Y52" s="569" t="str">
        <f t="shared" si="62"/>
        <v/>
      </c>
      <c r="AA52" s="467">
        <f t="shared" si="63"/>
        <v>0</v>
      </c>
      <c r="AB52" s="467">
        <f t="shared" si="64"/>
        <v>0</v>
      </c>
      <c r="AC52" s="467">
        <f t="shared" si="65"/>
        <v>0</v>
      </c>
      <c r="AD52" s="467">
        <f t="shared" si="66"/>
        <v>0</v>
      </c>
      <c r="AE52" s="467">
        <f t="shared" si="67"/>
        <v>0</v>
      </c>
    </row>
    <row r="53" spans="1:31">
      <c r="A53" s="1294"/>
      <c r="B53" s="1295"/>
      <c r="C53" s="1296"/>
      <c r="D53" s="1297"/>
      <c r="E53" s="1298"/>
      <c r="F53" s="1307"/>
      <c r="G53" s="1300"/>
      <c r="H53" s="1301"/>
      <c r="I53" s="1301"/>
      <c r="J53" s="1302" t="str">
        <f t="shared" si="68"/>
        <v/>
      </c>
      <c r="K53" s="2525"/>
      <c r="L53" s="1303" t="s">
        <v>323</v>
      </c>
      <c r="M53" s="1304">
        <f>AE59</f>
        <v>0</v>
      </c>
      <c r="N53" s="1305" t="str">
        <f t="shared" si="70"/>
        <v>-</v>
      </c>
      <c r="O53" s="1305" t="str">
        <f>IF($A$49="","",$R$5)</f>
        <v/>
      </c>
      <c r="P53" s="1306" t="str">
        <f t="shared" si="71"/>
        <v>-</v>
      </c>
      <c r="S53" s="434">
        <f t="shared" ref="S53:S59" si="72">B28</f>
        <v>0</v>
      </c>
      <c r="T53" s="569" t="str">
        <f t="shared" si="57"/>
        <v>-</v>
      </c>
      <c r="U53" s="569" t="str">
        <f t="shared" si="58"/>
        <v>-</v>
      </c>
      <c r="V53" s="569" t="str">
        <f t="shared" si="59"/>
        <v>-</v>
      </c>
      <c r="W53" s="569" t="str">
        <f t="shared" si="60"/>
        <v>-</v>
      </c>
      <c r="X53" s="569" t="str">
        <f t="shared" si="61"/>
        <v>-</v>
      </c>
      <c r="Y53" s="569" t="str">
        <f t="shared" si="62"/>
        <v/>
      </c>
      <c r="AA53" s="467">
        <f t="shared" si="63"/>
        <v>0</v>
      </c>
      <c r="AB53" s="467">
        <f t="shared" si="64"/>
        <v>0</v>
      </c>
      <c r="AC53" s="467">
        <f t="shared" si="65"/>
        <v>0</v>
      </c>
      <c r="AD53" s="467">
        <f t="shared" si="66"/>
        <v>0</v>
      </c>
      <c r="AE53" s="467">
        <f t="shared" si="67"/>
        <v>0</v>
      </c>
    </row>
    <row r="54" spans="1:31">
      <c r="A54" s="1294"/>
      <c r="B54" s="1295"/>
      <c r="C54" s="1296"/>
      <c r="D54" s="1297"/>
      <c r="E54" s="1298"/>
      <c r="F54" s="1307"/>
      <c r="G54" s="1300"/>
      <c r="H54" s="1301"/>
      <c r="I54" s="1301"/>
      <c r="J54" s="1302" t="str">
        <f t="shared" si="68"/>
        <v/>
      </c>
      <c r="K54" s="2529" t="s">
        <v>615</v>
      </c>
      <c r="L54" s="2530"/>
      <c r="M54" s="1308">
        <f>SUM(M49:M53)</f>
        <v>0</v>
      </c>
      <c r="N54" s="1309" t="str">
        <f>IF(A49="","",M54/D59*100)</f>
        <v/>
      </c>
      <c r="O54" s="1309" t="str">
        <f t="shared" ref="O54" si="73">IF($A$38="","",$R$5)</f>
        <v/>
      </c>
      <c r="P54" s="1310" t="str">
        <f>IF(A49="","",N54-O54)</f>
        <v/>
      </c>
      <c r="S54" s="434">
        <f t="shared" si="72"/>
        <v>0</v>
      </c>
      <c r="T54" s="569" t="str">
        <f t="shared" si="57"/>
        <v>-</v>
      </c>
      <c r="U54" s="569" t="str">
        <f t="shared" si="58"/>
        <v>-</v>
      </c>
      <c r="V54" s="569" t="str">
        <f t="shared" si="59"/>
        <v>-</v>
      </c>
      <c r="W54" s="569" t="str">
        <f t="shared" si="60"/>
        <v>-</v>
      </c>
      <c r="X54" s="569" t="str">
        <f t="shared" si="61"/>
        <v>-</v>
      </c>
      <c r="Y54" s="569" t="str">
        <f t="shared" si="62"/>
        <v/>
      </c>
      <c r="AA54" s="467">
        <f t="shared" si="63"/>
        <v>0</v>
      </c>
      <c r="AB54" s="467">
        <f t="shared" si="64"/>
        <v>0</v>
      </c>
      <c r="AC54" s="467">
        <f t="shared" si="65"/>
        <v>0</v>
      </c>
      <c r="AD54" s="467">
        <f t="shared" si="66"/>
        <v>0</v>
      </c>
      <c r="AE54" s="467">
        <f t="shared" si="67"/>
        <v>0</v>
      </c>
    </row>
    <row r="55" spans="1:31" ht="13.5" customHeight="1">
      <c r="A55" s="1294"/>
      <c r="B55" s="1295"/>
      <c r="C55" s="1296"/>
      <c r="D55" s="1297"/>
      <c r="E55" s="1298"/>
      <c r="F55" s="1307"/>
      <c r="G55" s="1300"/>
      <c r="H55" s="1301"/>
      <c r="I55" s="1301"/>
      <c r="J55" s="1302" t="str">
        <f t="shared" si="68"/>
        <v/>
      </c>
      <c r="K55" s="1311"/>
      <c r="L55" s="1312"/>
      <c r="M55" s="1312"/>
      <c r="N55" s="1312"/>
      <c r="O55" s="1312"/>
      <c r="P55" s="1313"/>
      <c r="S55" s="434">
        <f t="shared" si="72"/>
        <v>0</v>
      </c>
      <c r="T55" s="569" t="str">
        <f t="shared" si="57"/>
        <v>-</v>
      </c>
      <c r="U55" s="569" t="str">
        <f t="shared" si="58"/>
        <v>-</v>
      </c>
      <c r="V55" s="569" t="str">
        <f t="shared" si="59"/>
        <v>-</v>
      </c>
      <c r="W55" s="569" t="str">
        <f t="shared" si="60"/>
        <v>-</v>
      </c>
      <c r="X55" s="569" t="str">
        <f t="shared" si="61"/>
        <v>-</v>
      </c>
      <c r="Y55" s="569" t="str">
        <f t="shared" si="62"/>
        <v/>
      </c>
      <c r="AA55" s="467">
        <f t="shared" si="63"/>
        <v>0</v>
      </c>
      <c r="AB55" s="467">
        <f t="shared" si="64"/>
        <v>0</v>
      </c>
      <c r="AC55" s="467">
        <f t="shared" si="65"/>
        <v>0</v>
      </c>
      <c r="AD55" s="467">
        <f t="shared" si="66"/>
        <v>0</v>
      </c>
      <c r="AE55" s="467">
        <f t="shared" si="67"/>
        <v>0</v>
      </c>
    </row>
    <row r="56" spans="1:31">
      <c r="A56" s="1294"/>
      <c r="B56" s="1295"/>
      <c r="C56" s="1296"/>
      <c r="D56" s="1297"/>
      <c r="E56" s="1298"/>
      <c r="F56" s="1307"/>
      <c r="G56" s="1300"/>
      <c r="H56" s="1301"/>
      <c r="I56" s="1301"/>
      <c r="J56" s="1302" t="str">
        <f t="shared" si="68"/>
        <v/>
      </c>
      <c r="K56" s="1314"/>
      <c r="L56" s="1312"/>
      <c r="M56" s="1312"/>
      <c r="N56" s="1312"/>
      <c r="O56" s="1312"/>
      <c r="P56" s="1313"/>
      <c r="S56" s="434">
        <f t="shared" si="72"/>
        <v>0</v>
      </c>
      <c r="T56" s="569" t="str">
        <f t="shared" si="57"/>
        <v>-</v>
      </c>
      <c r="U56" s="569" t="str">
        <f t="shared" si="58"/>
        <v>-</v>
      </c>
      <c r="V56" s="569" t="str">
        <f t="shared" si="59"/>
        <v>-</v>
      </c>
      <c r="W56" s="569" t="str">
        <f t="shared" si="60"/>
        <v>-</v>
      </c>
      <c r="X56" s="569" t="str">
        <f t="shared" si="61"/>
        <v>-</v>
      </c>
      <c r="Y56" s="569" t="str">
        <f t="shared" si="62"/>
        <v/>
      </c>
      <c r="AA56" s="467">
        <f t="shared" si="63"/>
        <v>0</v>
      </c>
      <c r="AB56" s="467">
        <f t="shared" si="64"/>
        <v>0</v>
      </c>
      <c r="AC56" s="467">
        <f t="shared" si="65"/>
        <v>0</v>
      </c>
      <c r="AD56" s="467">
        <f t="shared" si="66"/>
        <v>0</v>
      </c>
      <c r="AE56" s="467">
        <f t="shared" si="67"/>
        <v>0</v>
      </c>
    </row>
    <row r="57" spans="1:31">
      <c r="A57" s="1294"/>
      <c r="B57" s="1295"/>
      <c r="C57" s="1296"/>
      <c r="D57" s="1297"/>
      <c r="E57" s="1298"/>
      <c r="F57" s="1307"/>
      <c r="G57" s="1300"/>
      <c r="H57" s="1301"/>
      <c r="I57" s="1301"/>
      <c r="J57" s="1302" t="str">
        <f t="shared" si="68"/>
        <v/>
      </c>
      <c r="K57" s="1314"/>
      <c r="L57" s="1312"/>
      <c r="M57" s="1312"/>
      <c r="N57" s="1312"/>
      <c r="O57" s="1312"/>
      <c r="P57" s="1313"/>
      <c r="S57" s="434">
        <f t="shared" si="72"/>
        <v>0</v>
      </c>
      <c r="T57" s="569" t="str">
        <f t="shared" si="57"/>
        <v>-</v>
      </c>
      <c r="U57" s="569" t="str">
        <f t="shared" si="58"/>
        <v>-</v>
      </c>
      <c r="V57" s="569" t="str">
        <f t="shared" si="59"/>
        <v>-</v>
      </c>
      <c r="W57" s="569" t="str">
        <f t="shared" si="60"/>
        <v>-</v>
      </c>
      <c r="X57" s="569" t="str">
        <f t="shared" si="61"/>
        <v>-</v>
      </c>
      <c r="Y57" s="569" t="str">
        <f t="shared" si="62"/>
        <v/>
      </c>
      <c r="AA57" s="467">
        <f t="shared" si="63"/>
        <v>0</v>
      </c>
      <c r="AB57" s="467">
        <f t="shared" si="64"/>
        <v>0</v>
      </c>
      <c r="AC57" s="467">
        <f t="shared" si="65"/>
        <v>0</v>
      </c>
      <c r="AD57" s="467">
        <f t="shared" si="66"/>
        <v>0</v>
      </c>
      <c r="AE57" s="467">
        <f t="shared" si="67"/>
        <v>0</v>
      </c>
    </row>
    <row r="58" spans="1:31">
      <c r="A58" s="1294"/>
      <c r="B58" s="1295"/>
      <c r="C58" s="1296"/>
      <c r="D58" s="1297"/>
      <c r="E58" s="1298"/>
      <c r="F58" s="1307"/>
      <c r="G58" s="1300"/>
      <c r="H58" s="1301"/>
      <c r="I58" s="1301"/>
      <c r="J58" s="1302" t="str">
        <f t="shared" si="68"/>
        <v/>
      </c>
      <c r="K58" s="1314"/>
      <c r="L58" s="1312"/>
      <c r="M58" s="1312"/>
      <c r="N58" s="1312"/>
      <c r="O58" s="1312"/>
      <c r="P58" s="1313"/>
      <c r="S58" s="434">
        <f t="shared" si="72"/>
        <v>0</v>
      </c>
      <c r="T58" s="569" t="str">
        <f t="shared" si="57"/>
        <v>-</v>
      </c>
      <c r="U58" s="569" t="str">
        <f t="shared" si="58"/>
        <v>-</v>
      </c>
      <c r="V58" s="569" t="str">
        <f t="shared" si="59"/>
        <v>-</v>
      </c>
      <c r="W58" s="569" t="str">
        <f t="shared" si="60"/>
        <v>-</v>
      </c>
      <c r="X58" s="569" t="str">
        <f t="shared" si="61"/>
        <v>-</v>
      </c>
      <c r="Y58" s="569" t="str">
        <f t="shared" si="62"/>
        <v/>
      </c>
      <c r="AA58" s="467">
        <f t="shared" si="63"/>
        <v>0</v>
      </c>
      <c r="AB58" s="467">
        <f t="shared" si="64"/>
        <v>0</v>
      </c>
      <c r="AC58" s="467">
        <f t="shared" si="65"/>
        <v>0</v>
      </c>
      <c r="AD58" s="467">
        <f t="shared" si="66"/>
        <v>0</v>
      </c>
      <c r="AE58" s="467">
        <f t="shared" si="67"/>
        <v>0</v>
      </c>
    </row>
    <row r="59" spans="1:31" ht="14.25" thickBot="1">
      <c r="A59" s="1336"/>
      <c r="B59" s="1337"/>
      <c r="C59" s="1338" t="s">
        <v>616</v>
      </c>
      <c r="D59" s="1318">
        <f>SUM(D49:D58)</f>
        <v>0</v>
      </c>
      <c r="E59" s="1319"/>
      <c r="F59" s="2526" t="s">
        <v>617</v>
      </c>
      <c r="G59" s="2527"/>
      <c r="H59" s="2527"/>
      <c r="I59" s="2528"/>
      <c r="J59" s="1320">
        <f>SUM(J49:J58)</f>
        <v>0</v>
      </c>
      <c r="K59" s="1321"/>
      <c r="L59" s="1322"/>
      <c r="M59" s="1323"/>
      <c r="N59" s="1324"/>
      <c r="O59" s="1324"/>
      <c r="P59" s="1325"/>
      <c r="S59" s="434">
        <f t="shared" si="72"/>
        <v>0</v>
      </c>
      <c r="T59" s="569" t="str">
        <f t="shared" si="57"/>
        <v>-</v>
      </c>
      <c r="U59" s="569" t="str">
        <f t="shared" si="58"/>
        <v>-</v>
      </c>
      <c r="V59" s="569" t="str">
        <f t="shared" si="59"/>
        <v>-</v>
      </c>
      <c r="W59" s="569" t="str">
        <f t="shared" si="60"/>
        <v>-</v>
      </c>
      <c r="X59" s="569" t="str">
        <f t="shared" si="61"/>
        <v>-</v>
      </c>
      <c r="Y59" s="569" t="str">
        <f t="shared" si="62"/>
        <v/>
      </c>
      <c r="AA59" s="468">
        <f>SUM(AA49:AA58)</f>
        <v>0</v>
      </c>
      <c r="AB59" s="468">
        <f>SUM(AB49:AB58)</f>
        <v>0</v>
      </c>
      <c r="AC59" s="468">
        <f>SUM(AC49:AC58)</f>
        <v>0</v>
      </c>
      <c r="AD59" s="468">
        <f>SUM(AD49:AD58)</f>
        <v>0</v>
      </c>
      <c r="AE59" s="468">
        <f>SUM(AE49:AE58)</f>
        <v>0</v>
      </c>
    </row>
    <row r="60" spans="1:31" ht="14.25" thickTop="1">
      <c r="A60" s="1339"/>
      <c r="B60" s="1339"/>
      <c r="C60" s="1339"/>
      <c r="D60" s="1339"/>
      <c r="E60" s="1339"/>
      <c r="F60" s="1339"/>
      <c r="G60" s="1339"/>
      <c r="H60" s="1339"/>
      <c r="I60" s="1339"/>
      <c r="J60" s="1339"/>
      <c r="K60" s="1339"/>
      <c r="L60" s="1339"/>
      <c r="M60" s="1339"/>
      <c r="N60" s="1339"/>
      <c r="O60" s="1339"/>
      <c r="P60" s="1339"/>
      <c r="S60" s="434">
        <f t="shared" ref="S60:S69" si="74">B38</f>
        <v>0</v>
      </c>
      <c r="T60" s="569" t="str">
        <f t="shared" ref="T60:T69" si="75">$P$38</f>
        <v>-</v>
      </c>
      <c r="U60" s="569" t="str">
        <f t="shared" ref="U60:U69" si="76">$P$39</f>
        <v>-</v>
      </c>
      <c r="V60" s="569" t="str">
        <f t="shared" ref="V60:V69" si="77">$P$40</f>
        <v>-</v>
      </c>
      <c r="W60" s="569" t="str">
        <f t="shared" ref="W60:W69" si="78">$P$41</f>
        <v>-</v>
      </c>
      <c r="X60" s="569" t="str">
        <f t="shared" ref="X60:X69" si="79">$P$42</f>
        <v>-</v>
      </c>
      <c r="Y60" s="569" t="str">
        <f t="shared" ref="Y60:Y69" si="80">$P$43</f>
        <v/>
      </c>
    </row>
    <row r="61" spans="1:31" ht="17.25">
      <c r="A61" s="1235" t="s">
        <v>597</v>
      </c>
      <c r="B61" s="1270"/>
      <c r="C61" s="1271"/>
      <c r="D61" s="1271"/>
      <c r="E61" s="1241"/>
      <c r="F61" s="1241"/>
      <c r="G61" s="1241"/>
      <c r="H61" s="1241"/>
      <c r="I61" s="1241"/>
      <c r="J61" s="1241"/>
      <c r="K61" s="1241"/>
      <c r="L61" s="1241"/>
      <c r="M61" s="1241"/>
      <c r="N61" s="1241"/>
      <c r="O61" s="1241"/>
      <c r="P61" s="1241"/>
      <c r="S61" s="434">
        <f t="shared" si="74"/>
        <v>0</v>
      </c>
      <c r="T61" s="569" t="str">
        <f t="shared" si="75"/>
        <v>-</v>
      </c>
      <c r="U61" s="569" t="str">
        <f t="shared" si="76"/>
        <v>-</v>
      </c>
      <c r="V61" s="569" t="str">
        <f t="shared" si="77"/>
        <v>-</v>
      </c>
      <c r="W61" s="569" t="str">
        <f t="shared" si="78"/>
        <v>-</v>
      </c>
      <c r="X61" s="569" t="str">
        <f t="shared" si="79"/>
        <v>-</v>
      </c>
      <c r="Y61" s="569" t="str">
        <f t="shared" si="80"/>
        <v/>
      </c>
    </row>
    <row r="62" spans="1:31">
      <c r="A62" s="2531" t="s">
        <v>807</v>
      </c>
      <c r="B62" s="2532"/>
      <c r="C62" s="1272" t="s">
        <v>598</v>
      </c>
      <c r="D62" s="1273" t="s">
        <v>598</v>
      </c>
      <c r="E62" s="2544" t="s">
        <v>599</v>
      </c>
      <c r="F62" s="2547" t="s">
        <v>598</v>
      </c>
      <c r="G62" s="2548"/>
      <c r="H62" s="2548"/>
      <c r="I62" s="2548"/>
      <c r="J62" s="2549"/>
      <c r="K62" s="2518" t="s">
        <v>600</v>
      </c>
      <c r="L62" s="2519"/>
      <c r="M62" s="2515" t="s">
        <v>598</v>
      </c>
      <c r="N62" s="2516"/>
      <c r="O62" s="2516"/>
      <c r="P62" s="2517"/>
      <c r="S62" s="434">
        <f t="shared" si="74"/>
        <v>0</v>
      </c>
      <c r="T62" s="569" t="str">
        <f t="shared" si="75"/>
        <v>-</v>
      </c>
      <c r="U62" s="569" t="str">
        <f t="shared" si="76"/>
        <v>-</v>
      </c>
      <c r="V62" s="569" t="str">
        <f t="shared" si="77"/>
        <v>-</v>
      </c>
      <c r="W62" s="569" t="str">
        <f t="shared" si="78"/>
        <v>-</v>
      </c>
      <c r="X62" s="569" t="str">
        <f t="shared" si="79"/>
        <v>-</v>
      </c>
      <c r="Y62" s="569" t="str">
        <f t="shared" si="80"/>
        <v/>
      </c>
    </row>
    <row r="63" spans="1:31" ht="27" customHeight="1">
      <c r="A63" s="2533" t="s">
        <v>808</v>
      </c>
      <c r="B63" s="2535" t="s">
        <v>809</v>
      </c>
      <c r="C63" s="2538" t="s">
        <v>601</v>
      </c>
      <c r="D63" s="1274" t="s">
        <v>602</v>
      </c>
      <c r="E63" s="2545"/>
      <c r="F63" s="2540" t="s">
        <v>603</v>
      </c>
      <c r="G63" s="1275" t="s">
        <v>604</v>
      </c>
      <c r="H63" s="1275" t="s">
        <v>605</v>
      </c>
      <c r="I63" s="2542" t="s">
        <v>606</v>
      </c>
      <c r="J63" s="1276" t="s">
        <v>607</v>
      </c>
      <c r="K63" s="2520"/>
      <c r="L63" s="2521"/>
      <c r="M63" s="1274" t="s">
        <v>607</v>
      </c>
      <c r="N63" s="1275" t="s">
        <v>608</v>
      </c>
      <c r="O63" s="1277" t="s">
        <v>609</v>
      </c>
      <c r="P63" s="1276" t="s">
        <v>610</v>
      </c>
      <c r="S63" s="434">
        <f t="shared" si="74"/>
        <v>0</v>
      </c>
      <c r="T63" s="569" t="str">
        <f t="shared" si="75"/>
        <v>-</v>
      </c>
      <c r="U63" s="569" t="str">
        <f t="shared" si="76"/>
        <v>-</v>
      </c>
      <c r="V63" s="569" t="str">
        <f t="shared" si="77"/>
        <v>-</v>
      </c>
      <c r="W63" s="569" t="str">
        <f t="shared" si="78"/>
        <v>-</v>
      </c>
      <c r="X63" s="569" t="str">
        <f t="shared" si="79"/>
        <v>-</v>
      </c>
      <c r="Y63" s="569" t="str">
        <f t="shared" si="80"/>
        <v/>
      </c>
    </row>
    <row r="64" spans="1:31">
      <c r="A64" s="2534"/>
      <c r="B64" s="2536"/>
      <c r="C64" s="2539"/>
      <c r="D64" s="1278" t="s">
        <v>611</v>
      </c>
      <c r="E64" s="2546"/>
      <c r="F64" s="2541"/>
      <c r="G64" s="1279" t="s">
        <v>612</v>
      </c>
      <c r="H64" s="1279" t="s">
        <v>612</v>
      </c>
      <c r="I64" s="2543"/>
      <c r="J64" s="1280" t="s">
        <v>611</v>
      </c>
      <c r="K64" s="2522"/>
      <c r="L64" s="2523"/>
      <c r="M64" s="1278" t="s">
        <v>611</v>
      </c>
      <c r="N64" s="1279" t="s">
        <v>613</v>
      </c>
      <c r="O64" s="1279" t="s">
        <v>613</v>
      </c>
      <c r="P64" s="1280" t="s">
        <v>613</v>
      </c>
      <c r="S64" s="434">
        <f t="shared" si="74"/>
        <v>0</v>
      </c>
      <c r="T64" s="569" t="str">
        <f t="shared" si="75"/>
        <v>-</v>
      </c>
      <c r="U64" s="569" t="str">
        <f t="shared" si="76"/>
        <v>-</v>
      </c>
      <c r="V64" s="569" t="str">
        <f t="shared" si="77"/>
        <v>-</v>
      </c>
      <c r="W64" s="569" t="str">
        <f t="shared" si="78"/>
        <v>-</v>
      </c>
      <c r="X64" s="569" t="str">
        <f t="shared" si="79"/>
        <v>-</v>
      </c>
      <c r="Y64" s="569" t="str">
        <f t="shared" si="80"/>
        <v/>
      </c>
    </row>
    <row r="65" spans="1:25">
      <c r="A65" s="1281"/>
      <c r="B65" s="1282"/>
      <c r="C65" s="1283"/>
      <c r="D65" s="1284"/>
      <c r="E65" s="1285"/>
      <c r="F65" s="1286"/>
      <c r="G65" s="1287"/>
      <c r="H65" s="1288"/>
      <c r="I65" s="1288"/>
      <c r="J65" s="1289" t="str">
        <f>IF(F65="","",G65*H65*I65)</f>
        <v/>
      </c>
      <c r="K65" s="2537" t="s">
        <v>614</v>
      </c>
      <c r="L65" s="1290" t="s">
        <v>319</v>
      </c>
      <c r="M65" s="1291">
        <f>AA75</f>
        <v>0</v>
      </c>
      <c r="N65" s="1292" t="str">
        <f>IF(M65=0,"-",M65/$M$10*100)</f>
        <v>-</v>
      </c>
      <c r="O65" s="1292" t="str">
        <f t="shared" ref="O65:O70" si="81">IF($A$65="","",$R$5)</f>
        <v/>
      </c>
      <c r="P65" s="1293" t="str">
        <f>IF(N65="-","-",IF(N65=100,N65,N65-O65))</f>
        <v>-</v>
      </c>
      <c r="R65" s="1082"/>
      <c r="S65" s="434">
        <f t="shared" si="74"/>
        <v>0</v>
      </c>
      <c r="T65" s="569" t="str">
        <f t="shared" si="75"/>
        <v>-</v>
      </c>
      <c r="U65" s="569" t="str">
        <f t="shared" si="76"/>
        <v>-</v>
      </c>
      <c r="V65" s="569" t="str">
        <f t="shared" si="77"/>
        <v>-</v>
      </c>
      <c r="W65" s="569" t="str">
        <f t="shared" si="78"/>
        <v>-</v>
      </c>
      <c r="X65" s="569" t="str">
        <f t="shared" si="79"/>
        <v>-</v>
      </c>
      <c r="Y65" s="569" t="str">
        <f t="shared" si="80"/>
        <v/>
      </c>
    </row>
    <row r="66" spans="1:25">
      <c r="A66" s="1294"/>
      <c r="B66" s="1295"/>
      <c r="C66" s="1296"/>
      <c r="D66" s="1297"/>
      <c r="E66" s="1298"/>
      <c r="F66" s="1299"/>
      <c r="G66" s="1300"/>
      <c r="H66" s="1301"/>
      <c r="I66" s="1301"/>
      <c r="J66" s="1302" t="str">
        <f t="shared" ref="J66:J74" si="82">IF(F66="","",G66*H66*I66)</f>
        <v/>
      </c>
      <c r="K66" s="2525"/>
      <c r="L66" s="1303" t="s">
        <v>320</v>
      </c>
      <c r="M66" s="1304">
        <f>AB75</f>
        <v>0</v>
      </c>
      <c r="N66" s="1305" t="str">
        <f>IF(M66=0,"-",M66/$M$10*100)</f>
        <v>-</v>
      </c>
      <c r="O66" s="1305" t="str">
        <f t="shared" si="81"/>
        <v/>
      </c>
      <c r="P66" s="1306" t="str">
        <f t="shared" ref="P66" si="83">IF(N66="-","-",IF(N66=100,N66,N66-O66))</f>
        <v>-</v>
      </c>
      <c r="S66" s="434">
        <f t="shared" si="74"/>
        <v>0</v>
      </c>
      <c r="T66" s="569" t="str">
        <f t="shared" si="75"/>
        <v>-</v>
      </c>
      <c r="U66" s="569" t="str">
        <f t="shared" si="76"/>
        <v>-</v>
      </c>
      <c r="V66" s="569" t="str">
        <f t="shared" si="77"/>
        <v>-</v>
      </c>
      <c r="W66" s="569" t="str">
        <f t="shared" si="78"/>
        <v>-</v>
      </c>
      <c r="X66" s="569" t="str">
        <f t="shared" si="79"/>
        <v>-</v>
      </c>
      <c r="Y66" s="569" t="str">
        <f t="shared" si="80"/>
        <v/>
      </c>
    </row>
    <row r="67" spans="1:25">
      <c r="A67" s="1294"/>
      <c r="B67" s="1295"/>
      <c r="C67" s="1296"/>
      <c r="D67" s="1297"/>
      <c r="E67" s="1298"/>
      <c r="F67" s="1299"/>
      <c r="G67" s="1346"/>
      <c r="H67" s="1301"/>
      <c r="I67" s="1301"/>
      <c r="J67" s="1302" t="str">
        <f t="shared" si="82"/>
        <v/>
      </c>
      <c r="K67" s="2525"/>
      <c r="L67" s="1303" t="s">
        <v>321</v>
      </c>
      <c r="M67" s="1304">
        <f>AC75</f>
        <v>0</v>
      </c>
      <c r="N67" s="1305" t="str">
        <f t="shared" ref="N67:N69" si="84">IF(M67=0,"-",M67/$M$10*100)</f>
        <v>-</v>
      </c>
      <c r="O67" s="1305" t="str">
        <f t="shared" si="81"/>
        <v/>
      </c>
      <c r="P67" s="1306" t="str">
        <f>IF(N67="-","-",IF(N67=100,N67,N67-O67))</f>
        <v>-</v>
      </c>
      <c r="S67" s="434">
        <f t="shared" si="74"/>
        <v>0</v>
      </c>
      <c r="T67" s="569" t="str">
        <f t="shared" si="75"/>
        <v>-</v>
      </c>
      <c r="U67" s="569" t="str">
        <f t="shared" si="76"/>
        <v>-</v>
      </c>
      <c r="V67" s="569" t="str">
        <f t="shared" si="77"/>
        <v>-</v>
      </c>
      <c r="W67" s="569" t="str">
        <f t="shared" si="78"/>
        <v>-</v>
      </c>
      <c r="X67" s="569" t="str">
        <f t="shared" si="79"/>
        <v>-</v>
      </c>
      <c r="Y67" s="569" t="str">
        <f t="shared" si="80"/>
        <v/>
      </c>
    </row>
    <row r="68" spans="1:25">
      <c r="A68" s="1294"/>
      <c r="B68" s="1295"/>
      <c r="C68" s="1296"/>
      <c r="D68" s="1297"/>
      <c r="E68" s="1298"/>
      <c r="F68" s="1307"/>
      <c r="G68" s="1300"/>
      <c r="H68" s="1301"/>
      <c r="I68" s="1301"/>
      <c r="J68" s="1302" t="str">
        <f t="shared" si="82"/>
        <v/>
      </c>
      <c r="K68" s="2525"/>
      <c r="L68" s="1303" t="s">
        <v>322</v>
      </c>
      <c r="M68" s="1304">
        <f>AD75</f>
        <v>0</v>
      </c>
      <c r="N68" s="1305" t="str">
        <f t="shared" si="84"/>
        <v>-</v>
      </c>
      <c r="O68" s="1305" t="str">
        <f t="shared" si="81"/>
        <v/>
      </c>
      <c r="P68" s="1306" t="str">
        <f t="shared" ref="P68:P69" si="85">IF(N68="-","-",IF(N68=100,N68,N68-O68))</f>
        <v>-</v>
      </c>
      <c r="R68" s="1082"/>
      <c r="S68" s="434">
        <f t="shared" si="74"/>
        <v>0</v>
      </c>
      <c r="T68" s="569" t="str">
        <f t="shared" si="75"/>
        <v>-</v>
      </c>
      <c r="U68" s="569" t="str">
        <f t="shared" si="76"/>
        <v>-</v>
      </c>
      <c r="V68" s="569" t="str">
        <f t="shared" si="77"/>
        <v>-</v>
      </c>
      <c r="W68" s="569" t="str">
        <f t="shared" si="78"/>
        <v>-</v>
      </c>
      <c r="X68" s="569" t="str">
        <f t="shared" si="79"/>
        <v>-</v>
      </c>
      <c r="Y68" s="569" t="str">
        <f t="shared" si="80"/>
        <v/>
      </c>
    </row>
    <row r="69" spans="1:25">
      <c r="A69" s="1294"/>
      <c r="B69" s="1295"/>
      <c r="C69" s="1296"/>
      <c r="D69" s="1297"/>
      <c r="E69" s="1298"/>
      <c r="F69" s="1307"/>
      <c r="G69" s="1300"/>
      <c r="H69" s="1301"/>
      <c r="I69" s="1301"/>
      <c r="J69" s="1302" t="str">
        <f t="shared" si="82"/>
        <v/>
      </c>
      <c r="K69" s="2525"/>
      <c r="L69" s="1303" t="s">
        <v>323</v>
      </c>
      <c r="M69" s="1304">
        <f>AE75</f>
        <v>0</v>
      </c>
      <c r="N69" s="1305" t="str">
        <f t="shared" si="84"/>
        <v>-</v>
      </c>
      <c r="O69" s="1305" t="str">
        <f t="shared" si="81"/>
        <v/>
      </c>
      <c r="P69" s="1306" t="str">
        <f t="shared" si="85"/>
        <v>-</v>
      </c>
      <c r="R69" s="1082"/>
      <c r="S69" s="434">
        <f t="shared" si="74"/>
        <v>0</v>
      </c>
      <c r="T69" s="569" t="str">
        <f t="shared" si="75"/>
        <v>-</v>
      </c>
      <c r="U69" s="569" t="str">
        <f t="shared" si="76"/>
        <v>-</v>
      </c>
      <c r="V69" s="569" t="str">
        <f t="shared" si="77"/>
        <v>-</v>
      </c>
      <c r="W69" s="569" t="str">
        <f t="shared" si="78"/>
        <v>-</v>
      </c>
      <c r="X69" s="569" t="str">
        <f t="shared" si="79"/>
        <v>-</v>
      </c>
      <c r="Y69" s="569" t="str">
        <f t="shared" si="80"/>
        <v/>
      </c>
    </row>
    <row r="70" spans="1:25">
      <c r="A70" s="1294"/>
      <c r="B70" s="1295"/>
      <c r="C70" s="1296"/>
      <c r="D70" s="1297"/>
      <c r="E70" s="1298"/>
      <c r="F70" s="1307"/>
      <c r="G70" s="1300"/>
      <c r="H70" s="1301"/>
      <c r="I70" s="1301"/>
      <c r="J70" s="1302" t="str">
        <f t="shared" si="82"/>
        <v/>
      </c>
      <c r="K70" s="2529" t="s">
        <v>615</v>
      </c>
      <c r="L70" s="2530"/>
      <c r="M70" s="1308">
        <f>SUM(M65:M69)</f>
        <v>0</v>
      </c>
      <c r="N70" s="1309" t="str">
        <f>IF(A65="","",M70/D75*100)</f>
        <v/>
      </c>
      <c r="O70" s="1309" t="str">
        <f t="shared" si="81"/>
        <v/>
      </c>
      <c r="P70" s="1310" t="str">
        <f>IF(A65="","",N70-O70)</f>
        <v/>
      </c>
      <c r="R70" s="1082"/>
      <c r="S70" s="434">
        <f t="shared" ref="S70:S79" si="86">A49</f>
        <v>0</v>
      </c>
      <c r="T70" s="569" t="str">
        <f>$P$49</f>
        <v>-</v>
      </c>
      <c r="U70" s="569" t="str">
        <f>$P$50</f>
        <v>-</v>
      </c>
      <c r="V70" s="569" t="str">
        <f>$P$51</f>
        <v>-</v>
      </c>
      <c r="W70" s="569" t="str">
        <f>$P$52</f>
        <v>-</v>
      </c>
      <c r="X70" s="569" t="str">
        <f>$P$53</f>
        <v>-</v>
      </c>
      <c r="Y70" s="569" t="str">
        <f>$P$54</f>
        <v/>
      </c>
    </row>
    <row r="71" spans="1:25">
      <c r="A71" s="1294"/>
      <c r="B71" s="1295"/>
      <c r="C71" s="1296"/>
      <c r="D71" s="1297"/>
      <c r="E71" s="1298"/>
      <c r="F71" s="1307"/>
      <c r="G71" s="1300"/>
      <c r="H71" s="1301"/>
      <c r="I71" s="1301"/>
      <c r="J71" s="1302" t="str">
        <f t="shared" si="82"/>
        <v/>
      </c>
      <c r="K71" s="1311"/>
      <c r="L71" s="1312"/>
      <c r="M71" s="1312"/>
      <c r="N71" s="1312"/>
      <c r="O71" s="1312"/>
      <c r="P71" s="1313"/>
      <c r="R71" s="1082"/>
      <c r="S71" s="434">
        <f t="shared" si="86"/>
        <v>0</v>
      </c>
      <c r="T71" s="569" t="str">
        <f t="shared" ref="T71:T89" si="87">$P$49</f>
        <v>-</v>
      </c>
      <c r="U71" s="569" t="str">
        <f t="shared" ref="U71:U89" si="88">$P$50</f>
        <v>-</v>
      </c>
      <c r="V71" s="569" t="str">
        <f t="shared" ref="V71:V89" si="89">$P$51</f>
        <v>-</v>
      </c>
      <c r="W71" s="569" t="str">
        <f t="shared" ref="W71:W89" si="90">$P$52</f>
        <v>-</v>
      </c>
      <c r="X71" s="569" t="str">
        <f t="shared" ref="X71:X89" si="91">$P$53</f>
        <v>-</v>
      </c>
      <c r="Y71" s="569" t="str">
        <f t="shared" ref="Y71:Y89" si="92">$P$54</f>
        <v/>
      </c>
    </row>
    <row r="72" spans="1:25">
      <c r="A72" s="1294"/>
      <c r="B72" s="1295"/>
      <c r="C72" s="1296"/>
      <c r="D72" s="1297"/>
      <c r="E72" s="1298"/>
      <c r="F72" s="1307"/>
      <c r="G72" s="1300"/>
      <c r="H72" s="1301"/>
      <c r="I72" s="1301"/>
      <c r="J72" s="1302" t="str">
        <f t="shared" si="82"/>
        <v/>
      </c>
      <c r="K72" s="1311"/>
      <c r="L72" s="1312"/>
      <c r="M72" s="1312"/>
      <c r="N72" s="1312"/>
      <c r="O72" s="1312"/>
      <c r="P72" s="1313"/>
      <c r="R72" s="1082"/>
      <c r="S72" s="434">
        <f t="shared" si="86"/>
        <v>0</v>
      </c>
      <c r="T72" s="569" t="str">
        <f t="shared" si="87"/>
        <v>-</v>
      </c>
      <c r="U72" s="569" t="str">
        <f t="shared" si="88"/>
        <v>-</v>
      </c>
      <c r="V72" s="569" t="str">
        <f t="shared" si="89"/>
        <v>-</v>
      </c>
      <c r="W72" s="569" t="str">
        <f t="shared" si="90"/>
        <v>-</v>
      </c>
      <c r="X72" s="569" t="str">
        <f t="shared" si="91"/>
        <v>-</v>
      </c>
      <c r="Y72" s="569" t="str">
        <f t="shared" si="92"/>
        <v/>
      </c>
    </row>
    <row r="73" spans="1:25">
      <c r="A73" s="1294"/>
      <c r="B73" s="1295"/>
      <c r="C73" s="1296"/>
      <c r="D73" s="1297"/>
      <c r="E73" s="1298"/>
      <c r="F73" s="1307"/>
      <c r="G73" s="1300"/>
      <c r="H73" s="1301"/>
      <c r="I73" s="1301"/>
      <c r="J73" s="1302" t="str">
        <f t="shared" si="82"/>
        <v/>
      </c>
      <c r="K73" s="1311"/>
      <c r="L73" s="1312"/>
      <c r="M73" s="1312"/>
      <c r="N73" s="1312"/>
      <c r="O73" s="1312"/>
      <c r="P73" s="1313"/>
      <c r="R73" s="1082"/>
      <c r="S73" s="434">
        <f t="shared" si="86"/>
        <v>0</v>
      </c>
      <c r="T73" s="569" t="str">
        <f t="shared" si="87"/>
        <v>-</v>
      </c>
      <c r="U73" s="569" t="str">
        <f t="shared" si="88"/>
        <v>-</v>
      </c>
      <c r="V73" s="569" t="str">
        <f t="shared" si="89"/>
        <v>-</v>
      </c>
      <c r="W73" s="569" t="str">
        <f t="shared" si="90"/>
        <v>-</v>
      </c>
      <c r="X73" s="569" t="str">
        <f t="shared" si="91"/>
        <v>-</v>
      </c>
      <c r="Y73" s="569" t="str">
        <f t="shared" si="92"/>
        <v/>
      </c>
    </row>
    <row r="74" spans="1:25">
      <c r="A74" s="1294"/>
      <c r="B74" s="1295"/>
      <c r="C74" s="1296"/>
      <c r="D74" s="1297"/>
      <c r="E74" s="1298"/>
      <c r="F74" s="1307"/>
      <c r="G74" s="1300"/>
      <c r="H74" s="1301"/>
      <c r="I74" s="1301"/>
      <c r="J74" s="1302" t="str">
        <f t="shared" si="82"/>
        <v/>
      </c>
      <c r="K74" s="1314"/>
      <c r="L74" s="1312"/>
      <c r="M74" s="1312"/>
      <c r="N74" s="1312"/>
      <c r="O74" s="1312"/>
      <c r="P74" s="1313"/>
      <c r="R74" s="1082"/>
      <c r="S74" s="434">
        <f t="shared" si="86"/>
        <v>0</v>
      </c>
      <c r="T74" s="569" t="str">
        <f t="shared" si="87"/>
        <v>-</v>
      </c>
      <c r="U74" s="569" t="str">
        <f t="shared" si="88"/>
        <v>-</v>
      </c>
      <c r="V74" s="569" t="str">
        <f t="shared" si="89"/>
        <v>-</v>
      </c>
      <c r="W74" s="569" t="str">
        <f t="shared" si="90"/>
        <v>-</v>
      </c>
      <c r="X74" s="569" t="str">
        <f t="shared" si="91"/>
        <v>-</v>
      </c>
      <c r="Y74" s="569" t="str">
        <f t="shared" si="92"/>
        <v/>
      </c>
    </row>
    <row r="75" spans="1:25" ht="14.25" thickBot="1">
      <c r="A75" s="1315"/>
      <c r="B75" s="1316"/>
      <c r="C75" s="1317" t="s">
        <v>616</v>
      </c>
      <c r="D75" s="1318">
        <f>SUM(D65:D74)</f>
        <v>0</v>
      </c>
      <c r="E75" s="1319"/>
      <c r="F75" s="2526" t="s">
        <v>617</v>
      </c>
      <c r="G75" s="2527"/>
      <c r="H75" s="2527"/>
      <c r="I75" s="2528"/>
      <c r="J75" s="1320">
        <f>SUM(J65:J74)</f>
        <v>0</v>
      </c>
      <c r="K75" s="1321"/>
      <c r="L75" s="1322"/>
      <c r="M75" s="1323"/>
      <c r="N75" s="1324"/>
      <c r="O75" s="1324"/>
      <c r="P75" s="1325"/>
      <c r="R75" s="1082"/>
      <c r="S75" s="434">
        <f t="shared" si="86"/>
        <v>0</v>
      </c>
      <c r="T75" s="569" t="str">
        <f t="shared" si="87"/>
        <v>-</v>
      </c>
      <c r="U75" s="569" t="str">
        <f t="shared" si="88"/>
        <v>-</v>
      </c>
      <c r="V75" s="569" t="str">
        <f t="shared" si="89"/>
        <v>-</v>
      </c>
      <c r="W75" s="569" t="str">
        <f t="shared" si="90"/>
        <v>-</v>
      </c>
      <c r="X75" s="569" t="str">
        <f t="shared" si="91"/>
        <v>-</v>
      </c>
      <c r="Y75" s="569" t="str">
        <f t="shared" si="92"/>
        <v/>
      </c>
    </row>
    <row r="76" spans="1:25" ht="14.25" thickTop="1">
      <c r="A76" s="1281"/>
      <c r="B76" s="1282"/>
      <c r="C76" s="1326"/>
      <c r="D76" s="1327"/>
      <c r="E76" s="1285"/>
      <c r="F76" s="1328"/>
      <c r="G76" s="1329"/>
      <c r="H76" s="1330"/>
      <c r="I76" s="1330"/>
      <c r="J76" s="1331" t="str">
        <f>IF(F76="","",G76*H76*I76)</f>
        <v/>
      </c>
      <c r="K76" s="2524" t="s">
        <v>614</v>
      </c>
      <c r="L76" s="1332" t="s">
        <v>319</v>
      </c>
      <c r="M76" s="1333">
        <f>AA86</f>
        <v>0</v>
      </c>
      <c r="N76" s="1334" t="str">
        <f>IF(M76=0,"-",M76/$M$21*100)</f>
        <v>-</v>
      </c>
      <c r="O76" s="1334" t="str">
        <f t="shared" ref="O76:O81" si="93">IF($A$76="","",$R$5)</f>
        <v/>
      </c>
      <c r="P76" s="1335" t="str">
        <f t="shared" ref="P76:P77" si="94">IF(N76="-","-",IF(N76=100,N76,N76-O76))</f>
        <v>-</v>
      </c>
      <c r="S76" s="434">
        <f t="shared" si="86"/>
        <v>0</v>
      </c>
      <c r="T76" s="569" t="str">
        <f t="shared" si="87"/>
        <v>-</v>
      </c>
      <c r="U76" s="569" t="str">
        <f t="shared" si="88"/>
        <v>-</v>
      </c>
      <c r="V76" s="569" t="str">
        <f t="shared" si="89"/>
        <v>-</v>
      </c>
      <c r="W76" s="569" t="str">
        <f t="shared" si="90"/>
        <v>-</v>
      </c>
      <c r="X76" s="569" t="str">
        <f t="shared" si="91"/>
        <v>-</v>
      </c>
      <c r="Y76" s="569" t="str">
        <f t="shared" si="92"/>
        <v/>
      </c>
    </row>
    <row r="77" spans="1:25">
      <c r="A77" s="1294"/>
      <c r="B77" s="1295"/>
      <c r="C77" s="1296"/>
      <c r="D77" s="1297"/>
      <c r="E77" s="1298"/>
      <c r="F77" s="1299"/>
      <c r="G77" s="1300"/>
      <c r="H77" s="1301"/>
      <c r="I77" s="1301"/>
      <c r="J77" s="1302" t="str">
        <f>IF(F77="","",G77*H77*I77)</f>
        <v/>
      </c>
      <c r="K77" s="2525"/>
      <c r="L77" s="1303" t="s">
        <v>320</v>
      </c>
      <c r="M77" s="1304">
        <f>AB86</f>
        <v>0</v>
      </c>
      <c r="N77" s="1305" t="str">
        <f t="shared" ref="N77:N80" si="95">IF(M77=0,"-",M77/$M$21*100)</f>
        <v>-</v>
      </c>
      <c r="O77" s="1305" t="str">
        <f t="shared" si="93"/>
        <v/>
      </c>
      <c r="P77" s="1306" t="str">
        <f t="shared" si="94"/>
        <v>-</v>
      </c>
      <c r="S77" s="434">
        <f t="shared" si="86"/>
        <v>0</v>
      </c>
      <c r="T77" s="569" t="str">
        <f t="shared" si="87"/>
        <v>-</v>
      </c>
      <c r="U77" s="569" t="str">
        <f t="shared" si="88"/>
        <v>-</v>
      </c>
      <c r="V77" s="569" t="str">
        <f t="shared" si="89"/>
        <v>-</v>
      </c>
      <c r="W77" s="569" t="str">
        <f t="shared" si="90"/>
        <v>-</v>
      </c>
      <c r="X77" s="569" t="str">
        <f t="shared" si="91"/>
        <v>-</v>
      </c>
      <c r="Y77" s="569" t="str">
        <f t="shared" si="92"/>
        <v/>
      </c>
    </row>
    <row r="78" spans="1:25">
      <c r="A78" s="1294"/>
      <c r="B78" s="1295"/>
      <c r="C78" s="1296"/>
      <c r="D78" s="1297"/>
      <c r="E78" s="1298"/>
      <c r="F78" s="1299"/>
      <c r="G78" s="1346"/>
      <c r="H78" s="1301"/>
      <c r="I78" s="1301"/>
      <c r="J78" s="1302" t="str">
        <f t="shared" ref="J78:J85" si="96">IF(F78="","",G78*H78*I78)</f>
        <v/>
      </c>
      <c r="K78" s="2525"/>
      <c r="L78" s="1303" t="s">
        <v>321</v>
      </c>
      <c r="M78" s="1304">
        <f>AC86</f>
        <v>0</v>
      </c>
      <c r="N78" s="1305" t="str">
        <f t="shared" si="95"/>
        <v>-</v>
      </c>
      <c r="O78" s="1305" t="str">
        <f t="shared" si="93"/>
        <v/>
      </c>
      <c r="P78" s="1306" t="str">
        <f>IF(N78="-","-",IF(N78=100,N78,N78-O78))</f>
        <v>-</v>
      </c>
      <c r="S78" s="434">
        <f t="shared" si="86"/>
        <v>0</v>
      </c>
      <c r="T78" s="569" t="str">
        <f t="shared" si="87"/>
        <v>-</v>
      </c>
      <c r="U78" s="569" t="str">
        <f t="shared" si="88"/>
        <v>-</v>
      </c>
      <c r="V78" s="569" t="str">
        <f t="shared" si="89"/>
        <v>-</v>
      </c>
      <c r="W78" s="569" t="str">
        <f t="shared" si="90"/>
        <v>-</v>
      </c>
      <c r="X78" s="569" t="str">
        <f t="shared" si="91"/>
        <v>-</v>
      </c>
      <c r="Y78" s="569" t="str">
        <f t="shared" si="92"/>
        <v/>
      </c>
    </row>
    <row r="79" spans="1:25">
      <c r="A79" s="1294"/>
      <c r="B79" s="1295"/>
      <c r="C79" s="1296"/>
      <c r="D79" s="1297"/>
      <c r="E79" s="1298"/>
      <c r="F79" s="1307"/>
      <c r="G79" s="1300"/>
      <c r="H79" s="1301"/>
      <c r="I79" s="1301"/>
      <c r="J79" s="1302" t="str">
        <f t="shared" si="96"/>
        <v/>
      </c>
      <c r="K79" s="2525"/>
      <c r="L79" s="1303" t="s">
        <v>322</v>
      </c>
      <c r="M79" s="1304">
        <f>AD86</f>
        <v>0</v>
      </c>
      <c r="N79" s="1305" t="str">
        <f t="shared" si="95"/>
        <v>-</v>
      </c>
      <c r="O79" s="1305" t="str">
        <f t="shared" si="93"/>
        <v/>
      </c>
      <c r="P79" s="1306" t="str">
        <f t="shared" ref="P79:P80" si="97">IF(N79="-","-",IF(N79=100,N79,N79-O79))</f>
        <v>-</v>
      </c>
      <c r="S79" s="434">
        <f t="shared" si="86"/>
        <v>0</v>
      </c>
      <c r="T79" s="569" t="str">
        <f t="shared" si="87"/>
        <v>-</v>
      </c>
      <c r="U79" s="569" t="str">
        <f t="shared" si="88"/>
        <v>-</v>
      </c>
      <c r="V79" s="569" t="str">
        <f t="shared" si="89"/>
        <v>-</v>
      </c>
      <c r="W79" s="569" t="str">
        <f t="shared" si="90"/>
        <v>-</v>
      </c>
      <c r="X79" s="569" t="str">
        <f t="shared" si="91"/>
        <v>-</v>
      </c>
      <c r="Y79" s="569" t="str">
        <f t="shared" si="92"/>
        <v/>
      </c>
    </row>
    <row r="80" spans="1:25">
      <c r="A80" s="1294"/>
      <c r="B80" s="1295"/>
      <c r="C80" s="1296"/>
      <c r="D80" s="1297"/>
      <c r="E80" s="1298"/>
      <c r="F80" s="1307"/>
      <c r="G80" s="1300"/>
      <c r="H80" s="1301"/>
      <c r="I80" s="1301"/>
      <c r="J80" s="1302" t="str">
        <f t="shared" si="96"/>
        <v/>
      </c>
      <c r="K80" s="2525"/>
      <c r="L80" s="1303" t="s">
        <v>323</v>
      </c>
      <c r="M80" s="1304">
        <f>AE86</f>
        <v>0</v>
      </c>
      <c r="N80" s="1305" t="str">
        <f t="shared" si="95"/>
        <v>-</v>
      </c>
      <c r="O80" s="1305" t="str">
        <f t="shared" si="93"/>
        <v/>
      </c>
      <c r="P80" s="1306" t="str">
        <f t="shared" si="97"/>
        <v>-</v>
      </c>
      <c r="S80" s="434">
        <f t="shared" ref="S80:S89" si="98">B49</f>
        <v>0</v>
      </c>
      <c r="T80" s="569" t="str">
        <f t="shared" si="87"/>
        <v>-</v>
      </c>
      <c r="U80" s="569" t="str">
        <f t="shared" si="88"/>
        <v>-</v>
      </c>
      <c r="V80" s="569" t="str">
        <f t="shared" si="89"/>
        <v>-</v>
      </c>
      <c r="W80" s="569" t="str">
        <f t="shared" si="90"/>
        <v>-</v>
      </c>
      <c r="X80" s="569" t="str">
        <f t="shared" si="91"/>
        <v>-</v>
      </c>
      <c r="Y80" s="569" t="str">
        <f t="shared" si="92"/>
        <v/>
      </c>
    </row>
    <row r="81" spans="1:25">
      <c r="A81" s="1294"/>
      <c r="B81" s="1295"/>
      <c r="C81" s="1296"/>
      <c r="D81" s="1297"/>
      <c r="E81" s="1298"/>
      <c r="F81" s="1307"/>
      <c r="G81" s="1300"/>
      <c r="H81" s="1301"/>
      <c r="I81" s="1301"/>
      <c r="J81" s="1302" t="str">
        <f t="shared" si="96"/>
        <v/>
      </c>
      <c r="K81" s="2529" t="s">
        <v>615</v>
      </c>
      <c r="L81" s="2530"/>
      <c r="M81" s="1308">
        <f>SUM(M76:M80)</f>
        <v>0</v>
      </c>
      <c r="N81" s="1309" t="str">
        <f>IF(A76="","",M81/D86*100)</f>
        <v/>
      </c>
      <c r="O81" s="1309" t="str">
        <f t="shared" si="93"/>
        <v/>
      </c>
      <c r="P81" s="1310" t="str">
        <f>IF(A76="","",N81-O81)</f>
        <v/>
      </c>
      <c r="S81" s="434">
        <f t="shared" si="98"/>
        <v>0</v>
      </c>
      <c r="T81" s="569" t="str">
        <f t="shared" si="87"/>
        <v>-</v>
      </c>
      <c r="U81" s="569" t="str">
        <f t="shared" si="88"/>
        <v>-</v>
      </c>
      <c r="V81" s="569" t="str">
        <f t="shared" si="89"/>
        <v>-</v>
      </c>
      <c r="W81" s="569" t="str">
        <f t="shared" si="90"/>
        <v>-</v>
      </c>
      <c r="X81" s="569" t="str">
        <f t="shared" si="91"/>
        <v>-</v>
      </c>
      <c r="Y81" s="569" t="str">
        <f t="shared" si="92"/>
        <v/>
      </c>
    </row>
    <row r="82" spans="1:25">
      <c r="A82" s="1294"/>
      <c r="B82" s="1295"/>
      <c r="C82" s="1296"/>
      <c r="D82" s="1297"/>
      <c r="E82" s="1298"/>
      <c r="F82" s="1307"/>
      <c r="G82" s="1300"/>
      <c r="H82" s="1301"/>
      <c r="I82" s="1301"/>
      <c r="J82" s="1302" t="str">
        <f t="shared" si="96"/>
        <v/>
      </c>
      <c r="K82" s="1311"/>
      <c r="L82" s="1312"/>
      <c r="M82" s="1312"/>
      <c r="N82" s="1312"/>
      <c r="O82" s="1312"/>
      <c r="P82" s="1313"/>
      <c r="S82" s="434">
        <f t="shared" si="98"/>
        <v>0</v>
      </c>
      <c r="T82" s="569" t="str">
        <f t="shared" si="87"/>
        <v>-</v>
      </c>
      <c r="U82" s="569" t="str">
        <f t="shared" si="88"/>
        <v>-</v>
      </c>
      <c r="V82" s="569" t="str">
        <f t="shared" si="89"/>
        <v>-</v>
      </c>
      <c r="W82" s="569" t="str">
        <f t="shared" si="90"/>
        <v>-</v>
      </c>
      <c r="X82" s="569" t="str">
        <f t="shared" si="91"/>
        <v>-</v>
      </c>
      <c r="Y82" s="569" t="str">
        <f t="shared" si="92"/>
        <v/>
      </c>
    </row>
    <row r="83" spans="1:25">
      <c r="A83" s="1294"/>
      <c r="B83" s="1295"/>
      <c r="C83" s="1296"/>
      <c r="D83" s="1297"/>
      <c r="E83" s="1298"/>
      <c r="F83" s="1307"/>
      <c r="G83" s="1300"/>
      <c r="H83" s="1301"/>
      <c r="I83" s="1301"/>
      <c r="J83" s="1302" t="str">
        <f t="shared" si="96"/>
        <v/>
      </c>
      <c r="K83" s="1314"/>
      <c r="L83" s="1312"/>
      <c r="M83" s="1312"/>
      <c r="N83" s="1312"/>
      <c r="O83" s="1312"/>
      <c r="P83" s="1313"/>
      <c r="S83" s="434">
        <f t="shared" si="98"/>
        <v>0</v>
      </c>
      <c r="T83" s="569" t="str">
        <f t="shared" si="87"/>
        <v>-</v>
      </c>
      <c r="U83" s="569" t="str">
        <f t="shared" si="88"/>
        <v>-</v>
      </c>
      <c r="V83" s="569" t="str">
        <f t="shared" si="89"/>
        <v>-</v>
      </c>
      <c r="W83" s="569" t="str">
        <f t="shared" si="90"/>
        <v>-</v>
      </c>
      <c r="X83" s="569" t="str">
        <f t="shared" si="91"/>
        <v>-</v>
      </c>
      <c r="Y83" s="569" t="str">
        <f t="shared" si="92"/>
        <v/>
      </c>
    </row>
    <row r="84" spans="1:25">
      <c r="A84" s="1294"/>
      <c r="B84" s="1295"/>
      <c r="C84" s="1296"/>
      <c r="D84" s="1297"/>
      <c r="E84" s="1298"/>
      <c r="F84" s="1307"/>
      <c r="G84" s="1300"/>
      <c r="H84" s="1301"/>
      <c r="I84" s="1301"/>
      <c r="J84" s="1302" t="str">
        <f t="shared" si="96"/>
        <v/>
      </c>
      <c r="K84" s="1314"/>
      <c r="L84" s="1312"/>
      <c r="M84" s="1312"/>
      <c r="N84" s="1312"/>
      <c r="O84" s="1312"/>
      <c r="P84" s="1313"/>
      <c r="S84" s="434">
        <f t="shared" si="98"/>
        <v>0</v>
      </c>
      <c r="T84" s="569" t="str">
        <f t="shared" si="87"/>
        <v>-</v>
      </c>
      <c r="U84" s="569" t="str">
        <f t="shared" si="88"/>
        <v>-</v>
      </c>
      <c r="V84" s="569" t="str">
        <f t="shared" si="89"/>
        <v>-</v>
      </c>
      <c r="W84" s="569" t="str">
        <f t="shared" si="90"/>
        <v>-</v>
      </c>
      <c r="X84" s="569" t="str">
        <f t="shared" si="91"/>
        <v>-</v>
      </c>
      <c r="Y84" s="569" t="str">
        <f t="shared" si="92"/>
        <v/>
      </c>
    </row>
    <row r="85" spans="1:25">
      <c r="A85" s="1294"/>
      <c r="B85" s="1295"/>
      <c r="C85" s="1296"/>
      <c r="D85" s="1297"/>
      <c r="E85" s="1298"/>
      <c r="F85" s="1307"/>
      <c r="G85" s="1300"/>
      <c r="H85" s="1301"/>
      <c r="I85" s="1301"/>
      <c r="J85" s="1302" t="str">
        <f t="shared" si="96"/>
        <v/>
      </c>
      <c r="K85" s="1314"/>
      <c r="L85" s="1312"/>
      <c r="M85" s="1312"/>
      <c r="N85" s="1312"/>
      <c r="O85" s="1312"/>
      <c r="P85" s="1313"/>
      <c r="S85" s="434">
        <f t="shared" si="98"/>
        <v>0</v>
      </c>
      <c r="T85" s="569" t="str">
        <f t="shared" si="87"/>
        <v>-</v>
      </c>
      <c r="U85" s="569" t="str">
        <f t="shared" si="88"/>
        <v>-</v>
      </c>
      <c r="V85" s="569" t="str">
        <f t="shared" si="89"/>
        <v>-</v>
      </c>
      <c r="W85" s="569" t="str">
        <f t="shared" si="90"/>
        <v>-</v>
      </c>
      <c r="X85" s="569" t="str">
        <f t="shared" si="91"/>
        <v>-</v>
      </c>
      <c r="Y85" s="569" t="str">
        <f t="shared" si="92"/>
        <v/>
      </c>
    </row>
    <row r="86" spans="1:25" ht="14.25" thickBot="1">
      <c r="A86" s="1336"/>
      <c r="B86" s="1337"/>
      <c r="C86" s="1338" t="s">
        <v>616</v>
      </c>
      <c r="D86" s="1318">
        <f>SUM(D76:D85)</f>
        <v>0</v>
      </c>
      <c r="E86" s="1319"/>
      <c r="F86" s="2526" t="s">
        <v>617</v>
      </c>
      <c r="G86" s="2527"/>
      <c r="H86" s="2527"/>
      <c r="I86" s="2528"/>
      <c r="J86" s="1320">
        <f>SUM(J76:J85)</f>
        <v>0</v>
      </c>
      <c r="K86" s="1321"/>
      <c r="L86" s="1322"/>
      <c r="M86" s="1323"/>
      <c r="N86" s="1324"/>
      <c r="O86" s="1324"/>
      <c r="P86" s="1325"/>
      <c r="S86" s="434">
        <f t="shared" si="98"/>
        <v>0</v>
      </c>
      <c r="T86" s="569" t="str">
        <f t="shared" si="87"/>
        <v>-</v>
      </c>
      <c r="U86" s="569" t="str">
        <f t="shared" si="88"/>
        <v>-</v>
      </c>
      <c r="V86" s="569" t="str">
        <f t="shared" si="89"/>
        <v>-</v>
      </c>
      <c r="W86" s="569" t="str">
        <f t="shared" si="90"/>
        <v>-</v>
      </c>
      <c r="X86" s="569" t="str">
        <f t="shared" si="91"/>
        <v>-</v>
      </c>
      <c r="Y86" s="569" t="str">
        <f t="shared" si="92"/>
        <v/>
      </c>
    </row>
    <row r="87" spans="1:25" ht="14.25" thickTop="1">
      <c r="A87" s="1281"/>
      <c r="B87" s="1282"/>
      <c r="C87" s="1283"/>
      <c r="D87" s="1327"/>
      <c r="E87" s="1285"/>
      <c r="F87" s="1328"/>
      <c r="G87" s="1329"/>
      <c r="H87" s="1330"/>
      <c r="I87" s="1330"/>
      <c r="J87" s="1331" t="str">
        <f>IF(F87="","",G87*H87*I87)</f>
        <v/>
      </c>
      <c r="K87" s="2524" t="s">
        <v>614</v>
      </c>
      <c r="L87" s="1332" t="s">
        <v>319</v>
      </c>
      <c r="M87" s="1333">
        <f>AA97</f>
        <v>0</v>
      </c>
      <c r="N87" s="1334" t="str">
        <f>IF(M87=0,"-",M87/$M$32*100)</f>
        <v>-</v>
      </c>
      <c r="O87" s="1334" t="str">
        <f t="shared" ref="O87:O92" si="99">IF($A$87="","",$R$5)</f>
        <v/>
      </c>
      <c r="P87" s="1335" t="str">
        <f t="shared" ref="P87:P88" si="100">IF(N87="-","-",IF(N87=100,N87,N87-O87))</f>
        <v>-</v>
      </c>
      <c r="S87" s="434">
        <f t="shared" si="98"/>
        <v>0</v>
      </c>
      <c r="T87" s="569" t="str">
        <f t="shared" si="87"/>
        <v>-</v>
      </c>
      <c r="U87" s="569" t="str">
        <f t="shared" si="88"/>
        <v>-</v>
      </c>
      <c r="V87" s="569" t="str">
        <f t="shared" si="89"/>
        <v>-</v>
      </c>
      <c r="W87" s="569" t="str">
        <f t="shared" si="90"/>
        <v>-</v>
      </c>
      <c r="X87" s="569" t="str">
        <f t="shared" si="91"/>
        <v>-</v>
      </c>
      <c r="Y87" s="569" t="str">
        <f t="shared" si="92"/>
        <v/>
      </c>
    </row>
    <row r="88" spans="1:25">
      <c r="A88" s="1294"/>
      <c r="B88" s="1295"/>
      <c r="C88" s="1296"/>
      <c r="D88" s="1297"/>
      <c r="E88" s="1298"/>
      <c r="F88" s="1299"/>
      <c r="G88" s="1300"/>
      <c r="H88" s="1301"/>
      <c r="I88" s="1301"/>
      <c r="J88" s="1302" t="str">
        <f t="shared" ref="J88:J96" si="101">IF(F88="","",G88*H88*I88)</f>
        <v/>
      </c>
      <c r="K88" s="2525"/>
      <c r="L88" s="1303" t="s">
        <v>320</v>
      </c>
      <c r="M88" s="1304">
        <f>AB97</f>
        <v>0</v>
      </c>
      <c r="N88" s="1305" t="str">
        <f t="shared" ref="N88:N91" si="102">IF(M88=0,"-",M88/$M$32*100)</f>
        <v>-</v>
      </c>
      <c r="O88" s="1305" t="str">
        <f t="shared" si="99"/>
        <v/>
      </c>
      <c r="P88" s="1306" t="str">
        <f t="shared" si="100"/>
        <v>-</v>
      </c>
      <c r="R88" s="570"/>
      <c r="S88" s="434">
        <f t="shared" si="98"/>
        <v>0</v>
      </c>
      <c r="T88" s="569" t="str">
        <f t="shared" si="87"/>
        <v>-</v>
      </c>
      <c r="U88" s="569" t="str">
        <f t="shared" si="88"/>
        <v>-</v>
      </c>
      <c r="V88" s="569" t="str">
        <f t="shared" si="89"/>
        <v>-</v>
      </c>
      <c r="W88" s="569" t="str">
        <f t="shared" si="90"/>
        <v>-</v>
      </c>
      <c r="X88" s="569" t="str">
        <f t="shared" si="91"/>
        <v>-</v>
      </c>
      <c r="Y88" s="569" t="str">
        <f t="shared" si="92"/>
        <v/>
      </c>
    </row>
    <row r="89" spans="1:25">
      <c r="A89" s="1294"/>
      <c r="B89" s="1295"/>
      <c r="C89" s="1296"/>
      <c r="D89" s="1297"/>
      <c r="E89" s="1298"/>
      <c r="F89" s="1299"/>
      <c r="G89" s="1346"/>
      <c r="H89" s="1301"/>
      <c r="I89" s="1301"/>
      <c r="J89" s="1302" t="str">
        <f t="shared" si="101"/>
        <v/>
      </c>
      <c r="K89" s="2525"/>
      <c r="L89" s="1303" t="s">
        <v>321</v>
      </c>
      <c r="M89" s="1304">
        <f>AC97</f>
        <v>0</v>
      </c>
      <c r="N89" s="1305" t="str">
        <f t="shared" si="102"/>
        <v>-</v>
      </c>
      <c r="O89" s="1305" t="str">
        <f t="shared" si="99"/>
        <v/>
      </c>
      <c r="P89" s="1306" t="str">
        <f>IF(N89="-","-",IF(N89=100,N89,N89-O89))</f>
        <v>-</v>
      </c>
      <c r="S89" s="434">
        <f t="shared" si="98"/>
        <v>0</v>
      </c>
      <c r="T89" s="569" t="str">
        <f t="shared" si="87"/>
        <v>-</v>
      </c>
      <c r="U89" s="569" t="str">
        <f t="shared" si="88"/>
        <v>-</v>
      </c>
      <c r="V89" s="569" t="str">
        <f t="shared" si="89"/>
        <v>-</v>
      </c>
      <c r="W89" s="569" t="str">
        <f t="shared" si="90"/>
        <v>-</v>
      </c>
      <c r="X89" s="569" t="str">
        <f t="shared" si="91"/>
        <v>-</v>
      </c>
      <c r="Y89" s="569" t="str">
        <f t="shared" si="92"/>
        <v/>
      </c>
    </row>
    <row r="90" spans="1:25">
      <c r="A90" s="1294"/>
      <c r="B90" s="1295"/>
      <c r="C90" s="1296"/>
      <c r="D90" s="1297"/>
      <c r="E90" s="1298"/>
      <c r="F90" s="1307"/>
      <c r="G90" s="1300"/>
      <c r="H90" s="1301"/>
      <c r="I90" s="1301"/>
      <c r="J90" s="1302" t="str">
        <f t="shared" si="101"/>
        <v/>
      </c>
      <c r="K90" s="2525"/>
      <c r="L90" s="1303" t="s">
        <v>322</v>
      </c>
      <c r="M90" s="1304">
        <f>AD97</f>
        <v>0</v>
      </c>
      <c r="N90" s="1305" t="str">
        <f t="shared" si="102"/>
        <v>-</v>
      </c>
      <c r="O90" s="1305" t="str">
        <f t="shared" si="99"/>
        <v/>
      </c>
      <c r="P90" s="1306" t="str">
        <f t="shared" ref="P90:P91" si="103">IF(N90="-","-",IF(N90=100,N90,N90-O90))</f>
        <v>-</v>
      </c>
      <c r="S90" s="434" t="e">
        <f>#REF!</f>
        <v>#REF!</v>
      </c>
      <c r="T90" s="569" t="e">
        <f>#REF!</f>
        <v>#REF!</v>
      </c>
      <c r="U90" s="569" t="e">
        <f>#REF!</f>
        <v>#REF!</v>
      </c>
      <c r="V90" s="569" t="e">
        <f>#REF!</f>
        <v>#REF!</v>
      </c>
      <c r="W90" s="569" t="e">
        <f>#REF!</f>
        <v>#REF!</v>
      </c>
      <c r="X90" s="569" t="e">
        <f>#REF!</f>
        <v>#REF!</v>
      </c>
      <c r="Y90" s="569" t="e">
        <f>#REF!</f>
        <v>#REF!</v>
      </c>
    </row>
    <row r="91" spans="1:25">
      <c r="A91" s="1294"/>
      <c r="B91" s="1295"/>
      <c r="C91" s="1296"/>
      <c r="D91" s="1297"/>
      <c r="E91" s="1298"/>
      <c r="F91" s="1307"/>
      <c r="G91" s="1300"/>
      <c r="H91" s="1301"/>
      <c r="I91" s="1301"/>
      <c r="J91" s="1302" t="str">
        <f t="shared" si="101"/>
        <v/>
      </c>
      <c r="K91" s="2525"/>
      <c r="L91" s="1303" t="s">
        <v>323</v>
      </c>
      <c r="M91" s="1304">
        <f>AE97</f>
        <v>0</v>
      </c>
      <c r="N91" s="1305" t="str">
        <f t="shared" si="102"/>
        <v>-</v>
      </c>
      <c r="O91" s="1305" t="str">
        <f t="shared" si="99"/>
        <v/>
      </c>
      <c r="P91" s="1306" t="str">
        <f t="shared" si="103"/>
        <v>-</v>
      </c>
      <c r="S91" s="434" t="e">
        <f>#REF!</f>
        <v>#REF!</v>
      </c>
      <c r="T91" s="569" t="e">
        <f>#REF!</f>
        <v>#REF!</v>
      </c>
      <c r="U91" s="569" t="e">
        <f>#REF!</f>
        <v>#REF!</v>
      </c>
      <c r="V91" s="569" t="e">
        <f>#REF!</f>
        <v>#REF!</v>
      </c>
      <c r="W91" s="569" t="e">
        <f>#REF!</f>
        <v>#REF!</v>
      </c>
      <c r="X91" s="569" t="e">
        <f>#REF!</f>
        <v>#REF!</v>
      </c>
      <c r="Y91" s="569" t="e">
        <f>#REF!</f>
        <v>#REF!</v>
      </c>
    </row>
    <row r="92" spans="1:25">
      <c r="A92" s="1294"/>
      <c r="B92" s="1295"/>
      <c r="C92" s="1296"/>
      <c r="D92" s="1297"/>
      <c r="E92" s="1298"/>
      <c r="F92" s="1307"/>
      <c r="G92" s="1300"/>
      <c r="H92" s="1301"/>
      <c r="I92" s="1301"/>
      <c r="J92" s="1302" t="str">
        <f t="shared" si="101"/>
        <v/>
      </c>
      <c r="K92" s="2529" t="s">
        <v>615</v>
      </c>
      <c r="L92" s="2530"/>
      <c r="M92" s="1308">
        <f>SUM(M87:M91)</f>
        <v>0</v>
      </c>
      <c r="N92" s="1309" t="str">
        <f>IF(A87="","",M92/D97*100)</f>
        <v/>
      </c>
      <c r="O92" s="1309" t="str">
        <f t="shared" si="99"/>
        <v/>
      </c>
      <c r="P92" s="1310" t="str">
        <f>IF(A87="","",N92-O92)</f>
        <v/>
      </c>
      <c r="S92" s="434" t="e">
        <f>#REF!</f>
        <v>#REF!</v>
      </c>
      <c r="T92" s="569" t="e">
        <f>#REF!</f>
        <v>#REF!</v>
      </c>
      <c r="U92" s="569" t="e">
        <f>#REF!</f>
        <v>#REF!</v>
      </c>
      <c r="V92" s="569" t="e">
        <f>#REF!</f>
        <v>#REF!</v>
      </c>
      <c r="W92" s="569" t="e">
        <f>#REF!</f>
        <v>#REF!</v>
      </c>
      <c r="X92" s="569" t="e">
        <f>#REF!</f>
        <v>#REF!</v>
      </c>
      <c r="Y92" s="569" t="e">
        <f>#REF!</f>
        <v>#REF!</v>
      </c>
    </row>
    <row r="93" spans="1:25">
      <c r="A93" s="1294"/>
      <c r="B93" s="1295"/>
      <c r="C93" s="1296"/>
      <c r="D93" s="1297"/>
      <c r="E93" s="1298"/>
      <c r="F93" s="1307"/>
      <c r="G93" s="1300"/>
      <c r="H93" s="1301"/>
      <c r="I93" s="1301"/>
      <c r="J93" s="1302" t="str">
        <f t="shared" si="101"/>
        <v/>
      </c>
      <c r="K93" s="1311"/>
      <c r="L93" s="1312"/>
      <c r="M93" s="1312"/>
      <c r="N93" s="1312"/>
      <c r="O93" s="1312"/>
      <c r="P93" s="1313"/>
      <c r="S93" s="434" t="e">
        <f>#REF!</f>
        <v>#REF!</v>
      </c>
      <c r="T93" s="569" t="e">
        <f>#REF!</f>
        <v>#REF!</v>
      </c>
      <c r="U93" s="569" t="e">
        <f>#REF!</f>
        <v>#REF!</v>
      </c>
      <c r="V93" s="569" t="e">
        <f>#REF!</f>
        <v>#REF!</v>
      </c>
      <c r="W93" s="569" t="e">
        <f>#REF!</f>
        <v>#REF!</v>
      </c>
      <c r="X93" s="569" t="e">
        <f>#REF!</f>
        <v>#REF!</v>
      </c>
      <c r="Y93" s="569" t="e">
        <f>#REF!</f>
        <v>#REF!</v>
      </c>
    </row>
    <row r="94" spans="1:25">
      <c r="A94" s="1294"/>
      <c r="B94" s="1295"/>
      <c r="C94" s="1296"/>
      <c r="D94" s="1297"/>
      <c r="E94" s="1298"/>
      <c r="F94" s="1307"/>
      <c r="G94" s="1300"/>
      <c r="H94" s="1301"/>
      <c r="I94" s="1301"/>
      <c r="J94" s="1302" t="str">
        <f t="shared" si="101"/>
        <v/>
      </c>
      <c r="K94" s="1314"/>
      <c r="L94" s="1312"/>
      <c r="M94" s="1312"/>
      <c r="N94" s="1312"/>
      <c r="O94" s="1312"/>
      <c r="P94" s="1313"/>
      <c r="S94" s="434" t="e">
        <f>#REF!</f>
        <v>#REF!</v>
      </c>
      <c r="T94" s="569" t="e">
        <f>#REF!</f>
        <v>#REF!</v>
      </c>
      <c r="U94" s="569" t="e">
        <f>#REF!</f>
        <v>#REF!</v>
      </c>
      <c r="V94" s="569" t="e">
        <f>#REF!</f>
        <v>#REF!</v>
      </c>
      <c r="W94" s="569" t="e">
        <f>#REF!</f>
        <v>#REF!</v>
      </c>
      <c r="X94" s="569" t="e">
        <f>#REF!</f>
        <v>#REF!</v>
      </c>
      <c r="Y94" s="569" t="e">
        <f>#REF!</f>
        <v>#REF!</v>
      </c>
    </row>
    <row r="95" spans="1:25">
      <c r="A95" s="1294"/>
      <c r="B95" s="1295"/>
      <c r="C95" s="1296"/>
      <c r="D95" s="1297"/>
      <c r="E95" s="1298"/>
      <c r="F95" s="1307"/>
      <c r="G95" s="1300"/>
      <c r="H95" s="1301"/>
      <c r="I95" s="1301"/>
      <c r="J95" s="1302" t="str">
        <f t="shared" si="101"/>
        <v/>
      </c>
      <c r="K95" s="1314"/>
      <c r="L95" s="1312"/>
      <c r="M95" s="1312"/>
      <c r="N95" s="1312"/>
      <c r="O95" s="1312"/>
      <c r="P95" s="1313"/>
      <c r="S95" s="434" t="e">
        <f>#REF!</f>
        <v>#REF!</v>
      </c>
      <c r="T95" s="569" t="e">
        <f>#REF!</f>
        <v>#REF!</v>
      </c>
      <c r="U95" s="569" t="e">
        <f>#REF!</f>
        <v>#REF!</v>
      </c>
      <c r="V95" s="569" t="e">
        <f>#REF!</f>
        <v>#REF!</v>
      </c>
      <c r="W95" s="569" t="e">
        <f>#REF!</f>
        <v>#REF!</v>
      </c>
      <c r="X95" s="569" t="e">
        <f>#REF!</f>
        <v>#REF!</v>
      </c>
      <c r="Y95" s="569" t="e">
        <f>#REF!</f>
        <v>#REF!</v>
      </c>
    </row>
    <row r="96" spans="1:25">
      <c r="A96" s="1294"/>
      <c r="B96" s="1295"/>
      <c r="C96" s="1296"/>
      <c r="D96" s="1297"/>
      <c r="E96" s="1298"/>
      <c r="F96" s="1307"/>
      <c r="G96" s="1300"/>
      <c r="H96" s="1301"/>
      <c r="I96" s="1301"/>
      <c r="J96" s="1302" t="str">
        <f t="shared" si="101"/>
        <v/>
      </c>
      <c r="K96" s="1314"/>
      <c r="L96" s="1312"/>
      <c r="M96" s="1312"/>
      <c r="N96" s="1312"/>
      <c r="O96" s="1312"/>
      <c r="P96" s="1313"/>
      <c r="S96" s="434" t="e">
        <f>#REF!</f>
        <v>#REF!</v>
      </c>
      <c r="T96" s="569" t="e">
        <f>#REF!</f>
        <v>#REF!</v>
      </c>
      <c r="U96" s="569" t="e">
        <f>#REF!</f>
        <v>#REF!</v>
      </c>
      <c r="V96" s="569" t="e">
        <f>#REF!</f>
        <v>#REF!</v>
      </c>
      <c r="W96" s="569" t="e">
        <f>#REF!</f>
        <v>#REF!</v>
      </c>
      <c r="X96" s="569" t="e">
        <f>#REF!</f>
        <v>#REF!</v>
      </c>
      <c r="Y96" s="569" t="e">
        <f>#REF!</f>
        <v>#REF!</v>
      </c>
    </row>
    <row r="97" spans="1:25" ht="14.25" thickBot="1">
      <c r="A97" s="1336"/>
      <c r="B97" s="1337"/>
      <c r="C97" s="1338" t="s">
        <v>616</v>
      </c>
      <c r="D97" s="1318">
        <f>SUM(D87:D96)</f>
        <v>0</v>
      </c>
      <c r="E97" s="1319"/>
      <c r="F97" s="2526" t="s">
        <v>617</v>
      </c>
      <c r="G97" s="2527"/>
      <c r="H97" s="2527"/>
      <c r="I97" s="2528"/>
      <c r="J97" s="1320">
        <f>SUM(J87:J96)</f>
        <v>0</v>
      </c>
      <c r="K97" s="1321"/>
      <c r="L97" s="1322"/>
      <c r="M97" s="1323"/>
      <c r="N97" s="1324"/>
      <c r="O97" s="1324"/>
      <c r="P97" s="1325"/>
      <c r="S97" s="434" t="e">
        <f>#REF!</f>
        <v>#REF!</v>
      </c>
      <c r="T97" s="569" t="e">
        <f>#REF!</f>
        <v>#REF!</v>
      </c>
      <c r="U97" s="569" t="e">
        <f>#REF!</f>
        <v>#REF!</v>
      </c>
      <c r="V97" s="569" t="e">
        <f>#REF!</f>
        <v>#REF!</v>
      </c>
      <c r="W97" s="569" t="e">
        <f>#REF!</f>
        <v>#REF!</v>
      </c>
      <c r="X97" s="569" t="e">
        <f>#REF!</f>
        <v>#REF!</v>
      </c>
      <c r="Y97" s="569" t="e">
        <f>#REF!</f>
        <v>#REF!</v>
      </c>
    </row>
    <row r="98" spans="1:25" ht="14.25" thickTop="1">
      <c r="A98" s="1281"/>
      <c r="B98" s="1282"/>
      <c r="C98" s="1283"/>
      <c r="D98" s="1327"/>
      <c r="E98" s="1285"/>
      <c r="F98" s="1328"/>
      <c r="G98" s="1329"/>
      <c r="H98" s="1330"/>
      <c r="I98" s="1330"/>
      <c r="J98" s="1331" t="str">
        <f>IF(F98="","",G98*H98*I98)</f>
        <v/>
      </c>
      <c r="K98" s="2524" t="s">
        <v>614</v>
      </c>
      <c r="L98" s="1332" t="s">
        <v>319</v>
      </c>
      <c r="M98" s="1333">
        <f>AA108</f>
        <v>0</v>
      </c>
      <c r="N98" s="1334" t="str">
        <f>IF(M98=0,"-",M98/$M$43*100)</f>
        <v>-</v>
      </c>
      <c r="O98" s="1334" t="str">
        <f t="shared" ref="O98:O103" si="104">IF($A$98="","",$R$5)</f>
        <v/>
      </c>
      <c r="P98" s="1335" t="str">
        <f>IF(N98="-","-",IF(N98=100,N98,N98-O98))</f>
        <v>-</v>
      </c>
      <c r="S98" s="434" t="e">
        <f>#REF!</f>
        <v>#REF!</v>
      </c>
      <c r="T98" s="569" t="e">
        <f>#REF!</f>
        <v>#REF!</v>
      </c>
      <c r="U98" s="569" t="e">
        <f>#REF!</f>
        <v>#REF!</v>
      </c>
      <c r="V98" s="569" t="e">
        <f>#REF!</f>
        <v>#REF!</v>
      </c>
      <c r="W98" s="569" t="e">
        <f>#REF!</f>
        <v>#REF!</v>
      </c>
      <c r="X98" s="569" t="e">
        <f>#REF!</f>
        <v>#REF!</v>
      </c>
      <c r="Y98" s="569" t="e">
        <f>#REF!</f>
        <v>#REF!</v>
      </c>
    </row>
    <row r="99" spans="1:25">
      <c r="A99" s="1294"/>
      <c r="B99" s="1295"/>
      <c r="C99" s="1296"/>
      <c r="D99" s="1297"/>
      <c r="E99" s="1298"/>
      <c r="F99" s="1299"/>
      <c r="G99" s="1300"/>
      <c r="H99" s="1301"/>
      <c r="I99" s="1301"/>
      <c r="J99" s="1302" t="str">
        <f t="shared" ref="J99:J107" si="105">IF(F99="","",G99*H99*I99)</f>
        <v/>
      </c>
      <c r="K99" s="2525"/>
      <c r="L99" s="1303" t="s">
        <v>320</v>
      </c>
      <c r="M99" s="1304">
        <f>AB108</f>
        <v>0</v>
      </c>
      <c r="N99" s="1305" t="str">
        <f>IF(M99=0,"-",M99/$M$43*100)</f>
        <v>-</v>
      </c>
      <c r="O99" s="1305" t="str">
        <f t="shared" si="104"/>
        <v/>
      </c>
      <c r="P99" s="1306" t="str">
        <f t="shared" ref="P99" si="106">IF(N99="-","-",IF(N99=100,N99,N99-O99))</f>
        <v>-</v>
      </c>
      <c r="S99" s="434" t="e">
        <f>#REF!</f>
        <v>#REF!</v>
      </c>
      <c r="T99" s="569" t="e">
        <f>#REF!</f>
        <v>#REF!</v>
      </c>
      <c r="U99" s="569" t="e">
        <f>#REF!</f>
        <v>#REF!</v>
      </c>
      <c r="V99" s="569" t="e">
        <f>#REF!</f>
        <v>#REF!</v>
      </c>
      <c r="W99" s="569" t="e">
        <f>#REF!</f>
        <v>#REF!</v>
      </c>
      <c r="X99" s="569" t="e">
        <f>#REF!</f>
        <v>#REF!</v>
      </c>
      <c r="Y99" s="569" t="e">
        <f>#REF!</f>
        <v>#REF!</v>
      </c>
    </row>
    <row r="100" spans="1:25">
      <c r="A100" s="1294"/>
      <c r="B100" s="1295"/>
      <c r="C100" s="1296"/>
      <c r="D100" s="1297"/>
      <c r="E100" s="1298"/>
      <c r="F100" s="1299"/>
      <c r="G100" s="1346"/>
      <c r="H100" s="1301"/>
      <c r="I100" s="1301"/>
      <c r="J100" s="1302" t="str">
        <f t="shared" si="105"/>
        <v/>
      </c>
      <c r="K100" s="2525"/>
      <c r="L100" s="1303" t="s">
        <v>321</v>
      </c>
      <c r="M100" s="1304">
        <f>AC108</f>
        <v>0</v>
      </c>
      <c r="N100" s="1305" t="str">
        <f t="shared" ref="N100:N102" si="107">IF(M100=0,"-",M100/$M$43*100)</f>
        <v>-</v>
      </c>
      <c r="O100" s="1305" t="str">
        <f t="shared" si="104"/>
        <v/>
      </c>
      <c r="P100" s="1306" t="str">
        <f>IF(N100="-","-",IF(N100=100,N100,N100-O100))</f>
        <v>-</v>
      </c>
      <c r="S100" s="434" t="e">
        <f>#REF!</f>
        <v>#REF!</v>
      </c>
      <c r="T100" s="569" t="e">
        <f>#REF!</f>
        <v>#REF!</v>
      </c>
      <c r="U100" s="569" t="e">
        <f>#REF!</f>
        <v>#REF!</v>
      </c>
      <c r="V100" s="569" t="e">
        <f>#REF!</f>
        <v>#REF!</v>
      </c>
      <c r="W100" s="569" t="e">
        <f>#REF!</f>
        <v>#REF!</v>
      </c>
      <c r="X100" s="569" t="e">
        <f>#REF!</f>
        <v>#REF!</v>
      </c>
      <c r="Y100" s="569" t="e">
        <f>#REF!</f>
        <v>#REF!</v>
      </c>
    </row>
    <row r="101" spans="1:25">
      <c r="A101" s="1294"/>
      <c r="B101" s="1295"/>
      <c r="C101" s="1296"/>
      <c r="D101" s="1297"/>
      <c r="E101" s="1298"/>
      <c r="F101" s="1307"/>
      <c r="G101" s="1300"/>
      <c r="H101" s="1301"/>
      <c r="I101" s="1301"/>
      <c r="J101" s="1302" t="str">
        <f t="shared" si="105"/>
        <v/>
      </c>
      <c r="K101" s="2525"/>
      <c r="L101" s="1303" t="s">
        <v>322</v>
      </c>
      <c r="M101" s="1304">
        <f>AD108</f>
        <v>0</v>
      </c>
      <c r="N101" s="1305" t="str">
        <f t="shared" si="107"/>
        <v>-</v>
      </c>
      <c r="O101" s="1305" t="str">
        <f t="shared" si="104"/>
        <v/>
      </c>
      <c r="P101" s="1306" t="str">
        <f t="shared" ref="P101:P102" si="108">IF(N101="-","-",IF(N101=100,N101,N101-O101))</f>
        <v>-</v>
      </c>
      <c r="S101" s="434" t="e">
        <f>#REF!</f>
        <v>#REF!</v>
      </c>
      <c r="T101" s="569" t="e">
        <f>#REF!</f>
        <v>#REF!</v>
      </c>
      <c r="U101" s="569" t="e">
        <f>#REF!</f>
        <v>#REF!</v>
      </c>
      <c r="V101" s="569" t="e">
        <f>#REF!</f>
        <v>#REF!</v>
      </c>
      <c r="W101" s="569" t="e">
        <f>#REF!</f>
        <v>#REF!</v>
      </c>
      <c r="X101" s="569" t="e">
        <f>#REF!</f>
        <v>#REF!</v>
      </c>
      <c r="Y101" s="569" t="e">
        <f>#REF!</f>
        <v>#REF!</v>
      </c>
    </row>
    <row r="102" spans="1:25">
      <c r="A102" s="1294"/>
      <c r="B102" s="1295"/>
      <c r="C102" s="1296"/>
      <c r="D102" s="1297"/>
      <c r="E102" s="1298"/>
      <c r="F102" s="1307"/>
      <c r="G102" s="1300"/>
      <c r="H102" s="1301"/>
      <c r="I102" s="1301"/>
      <c r="J102" s="1302" t="str">
        <f t="shared" si="105"/>
        <v/>
      </c>
      <c r="K102" s="2525"/>
      <c r="L102" s="1303" t="s">
        <v>323</v>
      </c>
      <c r="M102" s="1304">
        <f>AE108</f>
        <v>0</v>
      </c>
      <c r="N102" s="1305" t="str">
        <f t="shared" si="107"/>
        <v>-</v>
      </c>
      <c r="O102" s="1305" t="str">
        <f t="shared" si="104"/>
        <v/>
      </c>
      <c r="P102" s="1306" t="str">
        <f t="shared" si="108"/>
        <v>-</v>
      </c>
      <c r="S102" s="434" t="e">
        <f>#REF!</f>
        <v>#REF!</v>
      </c>
      <c r="T102" s="569" t="e">
        <f>#REF!</f>
        <v>#REF!</v>
      </c>
      <c r="U102" s="569" t="e">
        <f>#REF!</f>
        <v>#REF!</v>
      </c>
      <c r="V102" s="569" t="e">
        <f>#REF!</f>
        <v>#REF!</v>
      </c>
      <c r="W102" s="569" t="e">
        <f>#REF!</f>
        <v>#REF!</v>
      </c>
      <c r="X102" s="569" t="e">
        <f>#REF!</f>
        <v>#REF!</v>
      </c>
      <c r="Y102" s="569" t="e">
        <f>#REF!</f>
        <v>#REF!</v>
      </c>
    </row>
    <row r="103" spans="1:25">
      <c r="A103" s="1294"/>
      <c r="B103" s="1295"/>
      <c r="C103" s="1296"/>
      <c r="D103" s="1297"/>
      <c r="E103" s="1298"/>
      <c r="F103" s="1307"/>
      <c r="G103" s="1300"/>
      <c r="H103" s="1301"/>
      <c r="I103" s="1301"/>
      <c r="J103" s="1302" t="str">
        <f t="shared" si="105"/>
        <v/>
      </c>
      <c r="K103" s="2529" t="s">
        <v>615</v>
      </c>
      <c r="L103" s="2530"/>
      <c r="M103" s="1308">
        <f>SUM(M98:M102)</f>
        <v>0</v>
      </c>
      <c r="N103" s="1309" t="str">
        <f>IF(A98="","",M103/D108*100)</f>
        <v/>
      </c>
      <c r="O103" s="1309" t="str">
        <f t="shared" si="104"/>
        <v/>
      </c>
      <c r="P103" s="1310" t="str">
        <f>IF(A98="","",N103-O103)</f>
        <v/>
      </c>
      <c r="S103" s="434" t="e">
        <f>#REF!</f>
        <v>#REF!</v>
      </c>
      <c r="T103" s="569" t="e">
        <f>#REF!</f>
        <v>#REF!</v>
      </c>
      <c r="U103" s="569" t="e">
        <f>#REF!</f>
        <v>#REF!</v>
      </c>
      <c r="V103" s="569" t="e">
        <f>#REF!</f>
        <v>#REF!</v>
      </c>
      <c r="W103" s="569" t="e">
        <f>#REF!</f>
        <v>#REF!</v>
      </c>
      <c r="X103" s="569" t="e">
        <f>#REF!</f>
        <v>#REF!</v>
      </c>
      <c r="Y103" s="569" t="e">
        <f>#REF!</f>
        <v>#REF!</v>
      </c>
    </row>
    <row r="104" spans="1:25">
      <c r="A104" s="1294"/>
      <c r="B104" s="1295"/>
      <c r="C104" s="1296"/>
      <c r="D104" s="1297"/>
      <c r="E104" s="1298"/>
      <c r="F104" s="1307"/>
      <c r="G104" s="1300"/>
      <c r="H104" s="1301"/>
      <c r="I104" s="1301"/>
      <c r="J104" s="1302" t="str">
        <f t="shared" si="105"/>
        <v/>
      </c>
      <c r="K104" s="1311"/>
      <c r="L104" s="1312"/>
      <c r="M104" s="1312"/>
      <c r="N104" s="1312"/>
      <c r="O104" s="1312"/>
      <c r="P104" s="1313"/>
      <c r="S104" s="434" t="e">
        <f>#REF!</f>
        <v>#REF!</v>
      </c>
      <c r="T104" s="569" t="e">
        <f>#REF!</f>
        <v>#REF!</v>
      </c>
      <c r="U104" s="569" t="e">
        <f>#REF!</f>
        <v>#REF!</v>
      </c>
      <c r="V104" s="569" t="e">
        <f>#REF!</f>
        <v>#REF!</v>
      </c>
      <c r="W104" s="569" t="e">
        <f>#REF!</f>
        <v>#REF!</v>
      </c>
      <c r="X104" s="569" t="e">
        <f>#REF!</f>
        <v>#REF!</v>
      </c>
      <c r="Y104" s="569" t="e">
        <f>#REF!</f>
        <v>#REF!</v>
      </c>
    </row>
    <row r="105" spans="1:25">
      <c r="A105" s="1294"/>
      <c r="B105" s="1295"/>
      <c r="C105" s="1296"/>
      <c r="D105" s="1297"/>
      <c r="E105" s="1298"/>
      <c r="F105" s="1307"/>
      <c r="G105" s="1300"/>
      <c r="H105" s="1301"/>
      <c r="I105" s="1301"/>
      <c r="J105" s="1302" t="str">
        <f t="shared" si="105"/>
        <v/>
      </c>
      <c r="K105" s="1314"/>
      <c r="L105" s="1312"/>
      <c r="M105" s="1312"/>
      <c r="N105" s="1312"/>
      <c r="O105" s="1312"/>
      <c r="P105" s="1313"/>
      <c r="S105" s="434" t="e">
        <f>#REF!</f>
        <v>#REF!</v>
      </c>
      <c r="T105" s="569" t="e">
        <f>#REF!</f>
        <v>#REF!</v>
      </c>
      <c r="U105" s="569" t="e">
        <f>#REF!</f>
        <v>#REF!</v>
      </c>
      <c r="V105" s="569" t="e">
        <f>#REF!</f>
        <v>#REF!</v>
      </c>
      <c r="W105" s="569" t="e">
        <f>#REF!</f>
        <v>#REF!</v>
      </c>
      <c r="X105" s="569" t="e">
        <f>#REF!</f>
        <v>#REF!</v>
      </c>
      <c r="Y105" s="569" t="e">
        <f>#REF!</f>
        <v>#REF!</v>
      </c>
    </row>
    <row r="106" spans="1:25">
      <c r="A106" s="1294"/>
      <c r="B106" s="1295"/>
      <c r="C106" s="1296"/>
      <c r="D106" s="1297"/>
      <c r="E106" s="1298"/>
      <c r="F106" s="1307"/>
      <c r="G106" s="1300"/>
      <c r="H106" s="1301"/>
      <c r="I106" s="1301"/>
      <c r="J106" s="1302" t="str">
        <f t="shared" si="105"/>
        <v/>
      </c>
      <c r="K106" s="1314"/>
      <c r="L106" s="1312"/>
      <c r="M106" s="1312"/>
      <c r="N106" s="1312"/>
      <c r="O106" s="1312"/>
      <c r="P106" s="1313"/>
      <c r="S106" s="434" t="e">
        <f>#REF!</f>
        <v>#REF!</v>
      </c>
      <c r="T106" s="569" t="e">
        <f>#REF!</f>
        <v>#REF!</v>
      </c>
      <c r="U106" s="569" t="e">
        <f>#REF!</f>
        <v>#REF!</v>
      </c>
      <c r="V106" s="569" t="e">
        <f>#REF!</f>
        <v>#REF!</v>
      </c>
      <c r="W106" s="569" t="e">
        <f>#REF!</f>
        <v>#REF!</v>
      </c>
      <c r="X106" s="569" t="e">
        <f>#REF!</f>
        <v>#REF!</v>
      </c>
      <c r="Y106" s="569" t="e">
        <f>#REF!</f>
        <v>#REF!</v>
      </c>
    </row>
    <row r="107" spans="1:25">
      <c r="A107" s="1294"/>
      <c r="B107" s="1295"/>
      <c r="C107" s="1296"/>
      <c r="D107" s="1297"/>
      <c r="E107" s="1298"/>
      <c r="F107" s="1307"/>
      <c r="G107" s="1300"/>
      <c r="H107" s="1301"/>
      <c r="I107" s="1301"/>
      <c r="J107" s="1302" t="str">
        <f t="shared" si="105"/>
        <v/>
      </c>
      <c r="K107" s="1314"/>
      <c r="L107" s="1312"/>
      <c r="M107" s="1312"/>
      <c r="N107" s="1312"/>
      <c r="O107" s="1312"/>
      <c r="P107" s="1313"/>
      <c r="S107" s="434" t="e">
        <f>#REF!</f>
        <v>#REF!</v>
      </c>
      <c r="T107" s="569" t="e">
        <f>#REF!</f>
        <v>#REF!</v>
      </c>
      <c r="U107" s="569" t="e">
        <f>#REF!</f>
        <v>#REF!</v>
      </c>
      <c r="V107" s="569" t="e">
        <f>#REF!</f>
        <v>#REF!</v>
      </c>
      <c r="W107" s="569" t="e">
        <f>#REF!</f>
        <v>#REF!</v>
      </c>
      <c r="X107" s="569" t="e">
        <f>#REF!</f>
        <v>#REF!</v>
      </c>
      <c r="Y107" s="569" t="e">
        <f>#REF!</f>
        <v>#REF!</v>
      </c>
    </row>
    <row r="108" spans="1:25" ht="14.25" thickBot="1">
      <c r="A108" s="1336"/>
      <c r="B108" s="1337"/>
      <c r="C108" s="1338" t="s">
        <v>616</v>
      </c>
      <c r="D108" s="1318">
        <f>SUM(D98:D107)</f>
        <v>0</v>
      </c>
      <c r="E108" s="1319"/>
      <c r="F108" s="2526" t="s">
        <v>617</v>
      </c>
      <c r="G108" s="2527"/>
      <c r="H108" s="2527"/>
      <c r="I108" s="2528"/>
      <c r="J108" s="1320">
        <f>SUM(J98:J107)</f>
        <v>0</v>
      </c>
      <c r="K108" s="1321"/>
      <c r="L108" s="1322"/>
      <c r="M108" s="1323"/>
      <c r="N108" s="1324"/>
      <c r="O108" s="1324"/>
      <c r="P108" s="1325"/>
      <c r="S108" s="434" t="e">
        <f>#REF!</f>
        <v>#REF!</v>
      </c>
      <c r="T108" s="569" t="e">
        <f>#REF!</f>
        <v>#REF!</v>
      </c>
      <c r="U108" s="569" t="e">
        <f>#REF!</f>
        <v>#REF!</v>
      </c>
      <c r="V108" s="569" t="e">
        <f>#REF!</f>
        <v>#REF!</v>
      </c>
      <c r="W108" s="569" t="e">
        <f>#REF!</f>
        <v>#REF!</v>
      </c>
      <c r="X108" s="569" t="e">
        <f>#REF!</f>
        <v>#REF!</v>
      </c>
      <c r="Y108" s="569" t="e">
        <f>#REF!</f>
        <v>#REF!</v>
      </c>
    </row>
    <row r="109" spans="1:25" ht="14.25" thickTop="1">
      <c r="A109" s="1281"/>
      <c r="B109" s="1282"/>
      <c r="C109" s="1283"/>
      <c r="D109" s="1327"/>
      <c r="E109" s="1285"/>
      <c r="F109" s="1328"/>
      <c r="G109" s="1329"/>
      <c r="H109" s="1330"/>
      <c r="I109" s="1330"/>
      <c r="J109" s="1331" t="str">
        <f>IF(F109="","",G109*H109*I109)</f>
        <v/>
      </c>
      <c r="K109" s="2524" t="s">
        <v>614</v>
      </c>
      <c r="L109" s="1332" t="s">
        <v>319</v>
      </c>
      <c r="M109" s="1333">
        <f>AA119</f>
        <v>0</v>
      </c>
      <c r="N109" s="1334" t="str">
        <f>IF(M109=0,"-",M109/$M$43*100)</f>
        <v>-</v>
      </c>
      <c r="O109" s="1334" t="str">
        <f t="shared" ref="O109:O114" si="109">IF($A$109="","",$R$5)</f>
        <v/>
      </c>
      <c r="P109" s="1335" t="str">
        <f>IF(N109="-","-",IF(N109=100,N109,N109-O109))</f>
        <v>-</v>
      </c>
      <c r="S109" s="434" t="e">
        <f>#REF!</f>
        <v>#REF!</v>
      </c>
      <c r="T109" s="569" t="e">
        <f>#REF!</f>
        <v>#REF!</v>
      </c>
      <c r="U109" s="569" t="e">
        <f>#REF!</f>
        <v>#REF!</v>
      </c>
      <c r="V109" s="569" t="e">
        <f>#REF!</f>
        <v>#REF!</v>
      </c>
      <c r="W109" s="569" t="e">
        <f>#REF!</f>
        <v>#REF!</v>
      </c>
      <c r="X109" s="569" t="e">
        <f>#REF!</f>
        <v>#REF!</v>
      </c>
      <c r="Y109" s="569" t="e">
        <f>#REF!</f>
        <v>#REF!</v>
      </c>
    </row>
    <row r="110" spans="1:25">
      <c r="A110" s="1294"/>
      <c r="B110" s="1295"/>
      <c r="C110" s="1296"/>
      <c r="D110" s="1297"/>
      <c r="E110" s="1298"/>
      <c r="F110" s="1299"/>
      <c r="G110" s="1300"/>
      <c r="H110" s="1301"/>
      <c r="I110" s="1301"/>
      <c r="J110" s="1302" t="str">
        <f t="shared" ref="J110:J118" si="110">IF(F110="","",G110*H110*I110)</f>
        <v/>
      </c>
      <c r="K110" s="2525"/>
      <c r="L110" s="1303" t="s">
        <v>320</v>
      </c>
      <c r="M110" s="1304">
        <f>AB119</f>
        <v>0</v>
      </c>
      <c r="N110" s="1305" t="str">
        <f>IF(M110=0,"-",M110/$M$43*100)</f>
        <v>-</v>
      </c>
      <c r="O110" s="1305" t="str">
        <f t="shared" si="109"/>
        <v/>
      </c>
      <c r="P110" s="1306" t="str">
        <f t="shared" ref="P110" si="111">IF(N110="-","-",IF(N110=100,N110,N110-O110))</f>
        <v>-</v>
      </c>
    </row>
    <row r="111" spans="1:25">
      <c r="A111" s="1294"/>
      <c r="B111" s="1295"/>
      <c r="C111" s="1296"/>
      <c r="D111" s="1297"/>
      <c r="E111" s="1298"/>
      <c r="F111" s="1299"/>
      <c r="G111" s="1346"/>
      <c r="H111" s="1301"/>
      <c r="I111" s="1301"/>
      <c r="J111" s="1302" t="str">
        <f t="shared" si="110"/>
        <v/>
      </c>
      <c r="K111" s="2525"/>
      <c r="L111" s="1303" t="s">
        <v>321</v>
      </c>
      <c r="M111" s="1304">
        <f>AC119</f>
        <v>0</v>
      </c>
      <c r="N111" s="1305" t="str">
        <f t="shared" ref="N111:N113" si="112">IF(M111=0,"-",M111/$M$43*100)</f>
        <v>-</v>
      </c>
      <c r="O111" s="1305" t="str">
        <f t="shared" si="109"/>
        <v/>
      </c>
      <c r="P111" s="1306" t="str">
        <f>IF(N111="-","-",IF(N111=100,N111,N111-O111))</f>
        <v>-</v>
      </c>
    </row>
    <row r="112" spans="1:25">
      <c r="A112" s="1294"/>
      <c r="B112" s="1295"/>
      <c r="C112" s="1296"/>
      <c r="D112" s="1297"/>
      <c r="E112" s="1298"/>
      <c r="F112" s="1307"/>
      <c r="G112" s="1300"/>
      <c r="H112" s="1301"/>
      <c r="I112" s="1301"/>
      <c r="J112" s="1302" t="str">
        <f t="shared" si="110"/>
        <v/>
      </c>
      <c r="K112" s="2525"/>
      <c r="L112" s="1303" t="s">
        <v>322</v>
      </c>
      <c r="M112" s="1304">
        <f>AD119</f>
        <v>0</v>
      </c>
      <c r="N112" s="1305" t="str">
        <f t="shared" si="112"/>
        <v>-</v>
      </c>
      <c r="O112" s="1305" t="str">
        <f t="shared" si="109"/>
        <v/>
      </c>
      <c r="P112" s="1306" t="str">
        <f t="shared" ref="P112:P113" si="113">IF(N112="-","-",IF(N112=100,N112,N112-O112))</f>
        <v>-</v>
      </c>
    </row>
    <row r="113" spans="1:16">
      <c r="A113" s="1294"/>
      <c r="B113" s="1295"/>
      <c r="C113" s="1296"/>
      <c r="D113" s="1297"/>
      <c r="E113" s="1298"/>
      <c r="F113" s="1307"/>
      <c r="G113" s="1300"/>
      <c r="H113" s="1301"/>
      <c r="I113" s="1301"/>
      <c r="J113" s="1302" t="str">
        <f t="shared" si="110"/>
        <v/>
      </c>
      <c r="K113" s="2525"/>
      <c r="L113" s="1303" t="s">
        <v>323</v>
      </c>
      <c r="M113" s="1304">
        <f>AE119</f>
        <v>0</v>
      </c>
      <c r="N113" s="1305" t="str">
        <f t="shared" si="112"/>
        <v>-</v>
      </c>
      <c r="O113" s="1305" t="str">
        <f t="shared" si="109"/>
        <v/>
      </c>
      <c r="P113" s="1306" t="str">
        <f t="shared" si="113"/>
        <v>-</v>
      </c>
    </row>
    <row r="114" spans="1:16">
      <c r="A114" s="1294"/>
      <c r="B114" s="1295"/>
      <c r="C114" s="1296"/>
      <c r="D114" s="1297"/>
      <c r="E114" s="1298"/>
      <c r="F114" s="1307"/>
      <c r="G114" s="1300"/>
      <c r="H114" s="1301"/>
      <c r="I114" s="1301"/>
      <c r="J114" s="1302" t="str">
        <f t="shared" si="110"/>
        <v/>
      </c>
      <c r="K114" s="2529" t="s">
        <v>615</v>
      </c>
      <c r="L114" s="2530"/>
      <c r="M114" s="1308">
        <f>SUM(M109:M113)</f>
        <v>0</v>
      </c>
      <c r="N114" s="1309" t="str">
        <f>IF(A109="","",M114/D119*100)</f>
        <v/>
      </c>
      <c r="O114" s="1309" t="str">
        <f t="shared" si="109"/>
        <v/>
      </c>
      <c r="P114" s="1310" t="str">
        <f>IF(A109="","",N114-O114)</f>
        <v/>
      </c>
    </row>
    <row r="115" spans="1:16">
      <c r="A115" s="1294"/>
      <c r="B115" s="1295"/>
      <c r="C115" s="1296"/>
      <c r="D115" s="1297"/>
      <c r="E115" s="1298"/>
      <c r="F115" s="1307"/>
      <c r="G115" s="1300"/>
      <c r="H115" s="1301"/>
      <c r="I115" s="1301"/>
      <c r="J115" s="1302" t="str">
        <f t="shared" si="110"/>
        <v/>
      </c>
      <c r="K115" s="1311"/>
      <c r="L115" s="1312"/>
      <c r="M115" s="1312"/>
      <c r="N115" s="1312"/>
      <c r="O115" s="1312"/>
      <c r="P115" s="1313"/>
    </row>
    <row r="116" spans="1:16">
      <c r="A116" s="1294"/>
      <c r="B116" s="1295"/>
      <c r="C116" s="1296"/>
      <c r="D116" s="1297"/>
      <c r="E116" s="1298"/>
      <c r="F116" s="1307"/>
      <c r="G116" s="1300"/>
      <c r="H116" s="1301"/>
      <c r="I116" s="1301"/>
      <c r="J116" s="1302" t="str">
        <f t="shared" si="110"/>
        <v/>
      </c>
      <c r="K116" s="1314"/>
      <c r="L116" s="1312"/>
      <c r="M116" s="1312"/>
      <c r="N116" s="1312"/>
      <c r="O116" s="1312"/>
      <c r="P116" s="1313"/>
    </row>
    <row r="117" spans="1:16">
      <c r="A117" s="1294"/>
      <c r="B117" s="1295"/>
      <c r="C117" s="1296"/>
      <c r="D117" s="1297"/>
      <c r="E117" s="1298"/>
      <c r="F117" s="1307"/>
      <c r="G117" s="1300"/>
      <c r="H117" s="1301"/>
      <c r="I117" s="1301"/>
      <c r="J117" s="1302" t="str">
        <f t="shared" si="110"/>
        <v/>
      </c>
      <c r="K117" s="1314"/>
      <c r="L117" s="1312"/>
      <c r="M117" s="1312"/>
      <c r="N117" s="1312"/>
      <c r="O117" s="1312"/>
      <c r="P117" s="1313"/>
    </row>
    <row r="118" spans="1:16">
      <c r="A118" s="1294"/>
      <c r="B118" s="1295"/>
      <c r="C118" s="1296"/>
      <c r="D118" s="1297"/>
      <c r="E118" s="1298"/>
      <c r="F118" s="1307"/>
      <c r="G118" s="1300"/>
      <c r="H118" s="1301"/>
      <c r="I118" s="1301"/>
      <c r="J118" s="1302" t="str">
        <f t="shared" si="110"/>
        <v/>
      </c>
      <c r="K118" s="1314"/>
      <c r="L118" s="1312"/>
      <c r="M118" s="1312"/>
      <c r="N118" s="1312"/>
      <c r="O118" s="1312"/>
      <c r="P118" s="1313"/>
    </row>
    <row r="119" spans="1:16" ht="14.25" thickBot="1">
      <c r="A119" s="1336"/>
      <c r="B119" s="1337"/>
      <c r="C119" s="1338" t="s">
        <v>616</v>
      </c>
      <c r="D119" s="1318">
        <f>SUM(D109:D118)</f>
        <v>0</v>
      </c>
      <c r="E119" s="1319"/>
      <c r="F119" s="2526" t="s">
        <v>617</v>
      </c>
      <c r="G119" s="2527"/>
      <c r="H119" s="2527"/>
      <c r="I119" s="2528"/>
      <c r="J119" s="1320">
        <f>SUM(J109:J118)</f>
        <v>0</v>
      </c>
      <c r="K119" s="1321"/>
      <c r="L119" s="1322"/>
      <c r="M119" s="1323"/>
      <c r="N119" s="1324"/>
      <c r="O119" s="1324"/>
      <c r="P119" s="1325"/>
    </row>
    <row r="120" spans="1:16" ht="14.25" thickTop="1"/>
  </sheetData>
  <sheetProtection algorithmName="SHA-512" hashValue="NefVcNPMsQh1+mc/8liWg7mItcCvXQD1ejmwcIMiK5d86rl/yq7cqIW7E/45TG2Ob3no4x0NrbvFxxDnYXpwVQ==" saltValue="VXIUBVvHkdIB3SEqaK/nyg==" spinCount="100000" sheet="1" objects="1" scenarios="1"/>
  <mergeCells count="50">
    <mergeCell ref="K103:L103"/>
    <mergeCell ref="F108:I108"/>
    <mergeCell ref="K109:K113"/>
    <mergeCell ref="K114:L114"/>
    <mergeCell ref="F119:I119"/>
    <mergeCell ref="F86:I86"/>
    <mergeCell ref="K87:K91"/>
    <mergeCell ref="K92:L92"/>
    <mergeCell ref="F97:I97"/>
    <mergeCell ref="K98:K102"/>
    <mergeCell ref="K65:K69"/>
    <mergeCell ref="K70:L70"/>
    <mergeCell ref="F75:I75"/>
    <mergeCell ref="K76:K80"/>
    <mergeCell ref="K81:L81"/>
    <mergeCell ref="A62:B62"/>
    <mergeCell ref="E62:E64"/>
    <mergeCell ref="F62:J62"/>
    <mergeCell ref="K62:L64"/>
    <mergeCell ref="M62:P62"/>
    <mergeCell ref="A63:A64"/>
    <mergeCell ref="B63:B64"/>
    <mergeCell ref="C63:C64"/>
    <mergeCell ref="F63:F64"/>
    <mergeCell ref="I63:I64"/>
    <mergeCell ref="A2:B2"/>
    <mergeCell ref="A3:A4"/>
    <mergeCell ref="B3:B4"/>
    <mergeCell ref="K27:K31"/>
    <mergeCell ref="K32:L32"/>
    <mergeCell ref="K16:K20"/>
    <mergeCell ref="K21:L21"/>
    <mergeCell ref="F26:I26"/>
    <mergeCell ref="K5:K9"/>
    <mergeCell ref="K10:L10"/>
    <mergeCell ref="F15:I15"/>
    <mergeCell ref="C3:C4"/>
    <mergeCell ref="F3:F4"/>
    <mergeCell ref="I3:I4"/>
    <mergeCell ref="E2:E4"/>
    <mergeCell ref="F2:J2"/>
    <mergeCell ref="M2:P2"/>
    <mergeCell ref="K2:L4"/>
    <mergeCell ref="K38:K42"/>
    <mergeCell ref="F59:I59"/>
    <mergeCell ref="F37:I37"/>
    <mergeCell ref="K43:L43"/>
    <mergeCell ref="K49:K53"/>
    <mergeCell ref="F48:I48"/>
    <mergeCell ref="K54:L54"/>
  </mergeCells>
  <phoneticPr fontId="3"/>
  <dataValidations count="2">
    <dataValidation type="list" allowBlank="1" showInputMessage="1" showErrorMessage="1" sqref="E5:E14 E16:E25 E27:E36 E38:E47 E49:E58 E65:E74 E76:E85 E87:E96 E98:E107 E109:E118" xr:uid="{00000000-0002-0000-0900-000000000000}">
      <formula1>"北,東,南,西,真上"</formula1>
    </dataValidation>
    <dataValidation type="list" allowBlank="1" showInputMessage="1" showErrorMessage="1" sqref="C38:C47 C16:C25 C27:C36 C5:C14 C49:C58 C98:C107 C76:C85 C87:C96 C65:C74 C109:C118" xr:uid="{00000000-0002-0000-0900-000001000000}">
      <formula1>$R$8:$R$15</formula1>
    </dataValidation>
  </dataValidations>
  <pageMargins left="0.51181102362204722" right="0.51181102362204722" top="0.35433070866141736" bottom="0.35433070866141736" header="0.31496062992125984" footer="0.31496062992125984"/>
  <pageSetup paperSize="9" scale="97" orientation="portrait" blackAndWhite="1" r:id="rId1"/>
  <rowBreaks count="1" manualBreakCount="1">
    <brk id="60" max="15" man="1"/>
  </rowBreak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C73A3-948E-4565-8921-299084BCB725}">
  <sheetPr>
    <tabColor rgb="FFFFFF00"/>
    <pageSetUpPr fitToPage="1"/>
  </sheetPr>
  <dimension ref="A1:BX30"/>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1220</v>
      </c>
    </row>
    <row r="2" spans="1:76"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05" t="s">
        <v>1063</v>
      </c>
      <c r="AF5" s="1739"/>
      <c r="AG5" s="1739"/>
      <c r="AH5" s="1739"/>
      <c r="AI5" s="1739"/>
      <c r="AJ5" s="1739"/>
      <c r="AK5" s="1739"/>
      <c r="AL5" s="1739"/>
      <c r="AM5" s="1739"/>
      <c r="AN5" s="1739"/>
      <c r="AO5" s="1739"/>
      <c r="AP5" s="1739"/>
      <c r="AQ5" s="1739"/>
      <c r="AR5" s="1739"/>
      <c r="AS5" s="1739"/>
      <c r="AT5" s="1739"/>
      <c r="AU5" s="1739"/>
      <c r="AV5" s="1739"/>
      <c r="AW5" s="1739"/>
      <c r="AX5" s="1739"/>
      <c r="AY5" s="1739"/>
      <c r="AZ5" s="1739"/>
      <c r="BA5" s="1739"/>
      <c r="BB5" s="1739"/>
      <c r="BC5" s="1739"/>
      <c r="BD5" s="1739"/>
      <c r="BE5" s="1739"/>
      <c r="BF5" s="1739"/>
      <c r="BG5" s="1739"/>
      <c r="BH5" s="1739"/>
      <c r="BI5" s="1739"/>
      <c r="BJ5" s="1739"/>
      <c r="BK5" s="1739"/>
      <c r="BL5" s="1739"/>
      <c r="BM5" s="1739"/>
      <c r="BN5" s="1739"/>
      <c r="BO5" s="1739"/>
      <c r="BP5" s="1739"/>
      <c r="BQ5" s="1739"/>
      <c r="BR5" s="2306"/>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20">
        <v>101</v>
      </c>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1"/>
      <c r="BC6" s="2321"/>
      <c r="BD6" s="2321"/>
      <c r="BE6" s="2321"/>
      <c r="BF6" s="2321"/>
      <c r="BG6" s="2321"/>
      <c r="BH6" s="2321"/>
      <c r="BI6" s="2321"/>
      <c r="BJ6" s="2321"/>
      <c r="BK6" s="2321"/>
      <c r="BL6" s="2321"/>
      <c r="BM6" s="2321"/>
      <c r="BN6" s="2321"/>
      <c r="BO6" s="2321"/>
      <c r="BP6" s="2321"/>
      <c r="BQ6" s="2321"/>
      <c r="BR6" s="2322"/>
    </row>
    <row r="7" spans="1:76" ht="27" customHeight="1">
      <c r="A7" s="158"/>
      <c r="B7" s="1772" t="s">
        <v>8</v>
      </c>
      <c r="C7" s="1736"/>
      <c r="D7" s="1736"/>
      <c r="E7" s="2081"/>
      <c r="F7" s="1736" t="s">
        <v>11</v>
      </c>
      <c r="G7" s="1736"/>
      <c r="H7" s="1737"/>
      <c r="I7" s="1738" t="s">
        <v>12</v>
      </c>
      <c r="J7" s="1739"/>
      <c r="K7" s="1739"/>
      <c r="L7" s="1739"/>
      <c r="M7" s="1739"/>
      <c r="N7" s="1739"/>
      <c r="O7" s="1739"/>
      <c r="P7" s="1739"/>
      <c r="Q7" s="1739"/>
      <c r="R7" s="1739"/>
      <c r="S7" s="1739"/>
      <c r="T7" s="1739"/>
      <c r="U7" s="1739"/>
      <c r="V7" s="1739"/>
      <c r="W7" s="1739"/>
      <c r="X7" s="1739"/>
      <c r="Y7" s="1739"/>
      <c r="Z7" s="1739"/>
      <c r="AA7" s="1739"/>
      <c r="AB7" s="1739"/>
      <c r="AC7" s="1739"/>
      <c r="AD7" s="1740"/>
      <c r="AE7" s="2084"/>
      <c r="AF7" s="2084"/>
      <c r="AG7" s="2084"/>
      <c r="AH7" s="2084"/>
      <c r="AI7" s="2084"/>
      <c r="AJ7" s="2084"/>
      <c r="AK7" s="2084"/>
      <c r="AL7" s="2084"/>
      <c r="AM7" s="2084"/>
      <c r="AN7" s="2084"/>
      <c r="AO7" s="2084"/>
      <c r="AP7" s="2084"/>
      <c r="AQ7" s="2084"/>
      <c r="AR7" s="2084"/>
      <c r="AS7" s="2084"/>
      <c r="AT7" s="2084"/>
      <c r="AU7" s="2084"/>
      <c r="AV7" s="2084"/>
      <c r="AW7" s="2084"/>
      <c r="AX7" s="2084"/>
      <c r="AY7" s="2084"/>
      <c r="AZ7" s="2084"/>
      <c r="BA7" s="2084"/>
      <c r="BB7" s="2084"/>
      <c r="BC7" s="2084"/>
      <c r="BD7" s="2084"/>
      <c r="BE7" s="2084"/>
      <c r="BF7" s="2084"/>
      <c r="BG7" s="2084"/>
      <c r="BH7" s="2084"/>
      <c r="BI7" s="2084"/>
      <c r="BJ7" s="2084"/>
      <c r="BK7" s="2084"/>
      <c r="BL7" s="2084"/>
      <c r="BM7" s="2084"/>
      <c r="BN7" s="2084"/>
      <c r="BO7" s="2084"/>
      <c r="BP7" s="2084"/>
      <c r="BQ7" s="2084"/>
      <c r="BR7" s="2084"/>
      <c r="BS7" s="1696" t="s">
        <v>17</v>
      </c>
      <c r="BT7" s="1688"/>
      <c r="BU7" s="1688"/>
      <c r="BV7" s="1689"/>
      <c r="BW7" s="1749" t="s">
        <v>13</v>
      </c>
      <c r="BX7" s="1750"/>
    </row>
    <row r="8" spans="1:76" ht="27" customHeight="1" thickBot="1">
      <c r="A8" s="159"/>
      <c r="B8" s="1775" t="s">
        <v>14</v>
      </c>
      <c r="C8" s="1673"/>
      <c r="D8" s="1673"/>
      <c r="E8" s="2088"/>
      <c r="F8" s="1673" t="s">
        <v>15</v>
      </c>
      <c r="G8" s="1673"/>
      <c r="H8" s="1674"/>
      <c r="I8" s="1675" t="s">
        <v>15</v>
      </c>
      <c r="J8" s="1676"/>
      <c r="K8" s="1676"/>
      <c r="L8" s="1677"/>
      <c r="M8" s="1741" t="s">
        <v>16</v>
      </c>
      <c r="N8" s="1742"/>
      <c r="O8" s="1742"/>
      <c r="P8" s="1742"/>
      <c r="Q8" s="1742"/>
      <c r="R8" s="1742"/>
      <c r="S8" s="1742"/>
      <c r="T8" s="1742"/>
      <c r="U8" s="1742"/>
      <c r="V8" s="1742"/>
      <c r="W8" s="1742"/>
      <c r="X8" s="1742"/>
      <c r="Y8" s="1742"/>
      <c r="Z8" s="1742"/>
      <c r="AA8" s="1742"/>
      <c r="AB8" s="1742"/>
      <c r="AC8" s="1742"/>
      <c r="AD8" s="1743"/>
      <c r="AE8" s="2085" t="s">
        <v>1535</v>
      </c>
      <c r="AF8" s="2086"/>
      <c r="AG8" s="2086"/>
      <c r="AH8" s="2086"/>
      <c r="AI8" s="2086"/>
      <c r="AJ8" s="2086"/>
      <c r="AK8" s="2086"/>
      <c r="AL8" s="2087"/>
      <c r="AM8" s="2085" t="s">
        <v>1535</v>
      </c>
      <c r="AN8" s="2086"/>
      <c r="AO8" s="2086"/>
      <c r="AP8" s="2086"/>
      <c r="AQ8" s="2086"/>
      <c r="AR8" s="2086"/>
      <c r="AS8" s="2086"/>
      <c r="AT8" s="2087"/>
      <c r="AU8" s="2085" t="s">
        <v>1535</v>
      </c>
      <c r="AV8" s="2086"/>
      <c r="AW8" s="2086"/>
      <c r="AX8" s="2086"/>
      <c r="AY8" s="2086"/>
      <c r="AZ8" s="2086"/>
      <c r="BA8" s="2086"/>
      <c r="BB8" s="2087"/>
      <c r="BC8" s="2085" t="s">
        <v>1535</v>
      </c>
      <c r="BD8" s="2086"/>
      <c r="BE8" s="2086"/>
      <c r="BF8" s="2086"/>
      <c r="BG8" s="2086"/>
      <c r="BH8" s="2086"/>
      <c r="BI8" s="2086"/>
      <c r="BJ8" s="2087"/>
      <c r="BK8" s="2085" t="s">
        <v>1535</v>
      </c>
      <c r="BL8" s="2086"/>
      <c r="BM8" s="2086"/>
      <c r="BN8" s="2086"/>
      <c r="BO8" s="2086"/>
      <c r="BP8" s="2086"/>
      <c r="BQ8" s="2086"/>
      <c r="BR8" s="2087"/>
      <c r="BS8" s="1963"/>
      <c r="BT8" s="1964"/>
      <c r="BU8" s="1964"/>
      <c r="BV8" s="1965"/>
      <c r="BW8" s="1751"/>
      <c r="BX8" s="1752"/>
    </row>
    <row r="9" spans="1:76" ht="13.5" customHeight="1">
      <c r="A9" s="1694" t="s">
        <v>1195</v>
      </c>
      <c r="B9" s="85" t="s">
        <v>621</v>
      </c>
      <c r="C9" s="18"/>
      <c r="D9" s="18"/>
      <c r="E9" s="123"/>
      <c r="F9" s="1667" t="s">
        <v>1200</v>
      </c>
      <c r="G9" s="1646"/>
      <c r="H9" s="1647"/>
      <c r="I9" s="2550" t="s">
        <v>943</v>
      </c>
      <c r="J9" s="2550"/>
      <c r="K9" s="2550"/>
      <c r="L9" s="2550"/>
      <c r="M9" s="2550"/>
      <c r="N9" s="2550"/>
      <c r="O9" s="2550"/>
      <c r="P9" s="2550"/>
      <c r="Q9" s="2550"/>
      <c r="R9" s="2550"/>
      <c r="S9" s="2550"/>
      <c r="T9" s="2550"/>
      <c r="U9" s="2550"/>
      <c r="V9" s="2550"/>
      <c r="W9" s="2550"/>
      <c r="X9" s="2550"/>
      <c r="Y9" s="2550"/>
      <c r="Z9" s="2550"/>
      <c r="AA9" s="2550"/>
      <c r="AB9" s="2550"/>
      <c r="AC9" s="2550"/>
      <c r="AD9" s="2550"/>
      <c r="AE9" s="2386" t="str">
        <f>IFERROR(IF(VLOOKUP($AE$6,自己評価書!$B$35:$FY488,141,FALSE)=0,"■","□"),"□")</f>
        <v>■</v>
      </c>
      <c r="AF9" s="2387"/>
      <c r="AG9" s="2387"/>
      <c r="AH9" s="2387"/>
      <c r="AI9" s="2387"/>
      <c r="AJ9" s="2387"/>
      <c r="AK9" s="2387"/>
      <c r="AL9" s="2388"/>
      <c r="AM9" s="2386" t="str">
        <f>IFERROR(IF(VLOOKUP($AM$6,自己評価書!$B$35:$FY488,141,FALSE)=0,"■","□"),"□")</f>
        <v>□</v>
      </c>
      <c r="AN9" s="2387"/>
      <c r="AO9" s="2387"/>
      <c r="AP9" s="2387"/>
      <c r="AQ9" s="2387"/>
      <c r="AR9" s="2387"/>
      <c r="AS9" s="2387"/>
      <c r="AT9" s="2388"/>
      <c r="AU9" s="2386" t="str">
        <f>IFERROR(IF(VLOOKUP($AU$6,自己評価書!$B$35:$FY488,141,FALSE)=0,"■","□"),"□")</f>
        <v>□</v>
      </c>
      <c r="AV9" s="2387"/>
      <c r="AW9" s="2387"/>
      <c r="AX9" s="2387"/>
      <c r="AY9" s="2387"/>
      <c r="AZ9" s="2387"/>
      <c r="BA9" s="2387"/>
      <c r="BB9" s="2388"/>
      <c r="BC9" s="2386" t="str">
        <f>IFERROR(IF(VLOOKUP($BC$6,自己評価書!$B$35:$FY488,141,FALSE)=0,"■","□"),"□")</f>
        <v>□</v>
      </c>
      <c r="BD9" s="2387"/>
      <c r="BE9" s="2387"/>
      <c r="BF9" s="2387"/>
      <c r="BG9" s="2387"/>
      <c r="BH9" s="2387"/>
      <c r="BI9" s="2387"/>
      <c r="BJ9" s="2388"/>
      <c r="BK9" s="2386" t="str">
        <f>IFERROR(IF(VLOOKUP($BK$6,自己評価書!$B$35:$FY488,141,FALSE)=0,"■","□"),"□")</f>
        <v>□</v>
      </c>
      <c r="BL9" s="2387"/>
      <c r="BM9" s="2387"/>
      <c r="BN9" s="2387"/>
      <c r="BO9" s="2387"/>
      <c r="BP9" s="2387"/>
      <c r="BQ9" s="2387"/>
      <c r="BR9" s="2388"/>
      <c r="BS9" s="16" t="s">
        <v>22</v>
      </c>
      <c r="BT9" s="1643"/>
      <c r="BU9" s="1643"/>
      <c r="BV9" s="1644"/>
      <c r="BW9" s="114"/>
      <c r="BX9" s="119"/>
    </row>
    <row r="10" spans="1:76" ht="13.5" customHeight="1">
      <c r="A10" s="1694"/>
      <c r="B10" s="1904" t="s">
        <v>1196</v>
      </c>
      <c r="C10" s="1905"/>
      <c r="D10" s="1905"/>
      <c r="E10" s="2398"/>
      <c r="F10" s="1667" t="s">
        <v>1201</v>
      </c>
      <c r="G10" s="1646"/>
      <c r="H10" s="1647"/>
      <c r="I10" s="1937" t="s">
        <v>1202</v>
      </c>
      <c r="J10" s="1935"/>
      <c r="K10" s="1935"/>
      <c r="L10" s="1936"/>
      <c r="M10" s="934" t="s">
        <v>1203</v>
      </c>
      <c r="N10" s="935"/>
      <c r="O10" s="935"/>
      <c r="P10" s="935"/>
      <c r="Q10" s="935"/>
      <c r="R10" s="935"/>
      <c r="S10" s="838"/>
      <c r="T10" s="838"/>
      <c r="U10" s="838"/>
      <c r="V10" s="838"/>
      <c r="W10" s="838"/>
      <c r="X10" s="838"/>
      <c r="Y10" s="838"/>
      <c r="Z10" s="838"/>
      <c r="AA10" s="838"/>
      <c r="AB10" s="838"/>
      <c r="AC10" s="838"/>
      <c r="AD10" s="181"/>
      <c r="AE10" s="2060" t="s">
        <v>22</v>
      </c>
      <c r="AF10" s="2061"/>
      <c r="AG10" s="2061"/>
      <c r="AH10" s="2061"/>
      <c r="AI10" s="2061"/>
      <c r="AJ10" s="2061"/>
      <c r="AK10" s="2061"/>
      <c r="AL10" s="2062"/>
      <c r="AM10" s="2060" t="s">
        <v>22</v>
      </c>
      <c r="AN10" s="2061"/>
      <c r="AO10" s="2061"/>
      <c r="AP10" s="2061"/>
      <c r="AQ10" s="2061"/>
      <c r="AR10" s="2061"/>
      <c r="AS10" s="2061"/>
      <c r="AT10" s="2062"/>
      <c r="AU10" s="2060" t="s">
        <v>22</v>
      </c>
      <c r="AV10" s="2061"/>
      <c r="AW10" s="2061"/>
      <c r="AX10" s="2061"/>
      <c r="AY10" s="2061"/>
      <c r="AZ10" s="2061"/>
      <c r="BA10" s="2061"/>
      <c r="BB10" s="2062"/>
      <c r="BC10" s="2060" t="s">
        <v>22</v>
      </c>
      <c r="BD10" s="2061"/>
      <c r="BE10" s="2061"/>
      <c r="BF10" s="2061"/>
      <c r="BG10" s="2061"/>
      <c r="BH10" s="2061"/>
      <c r="BI10" s="2061"/>
      <c r="BJ10" s="2062"/>
      <c r="BK10" s="2060" t="s">
        <v>22</v>
      </c>
      <c r="BL10" s="2061"/>
      <c r="BM10" s="2061"/>
      <c r="BN10" s="2061"/>
      <c r="BO10" s="2061"/>
      <c r="BP10" s="2061"/>
      <c r="BQ10" s="2061"/>
      <c r="BR10" s="2062"/>
      <c r="BS10" s="16" t="s">
        <v>22</v>
      </c>
      <c r="BT10" s="1643"/>
      <c r="BU10" s="1643"/>
      <c r="BV10" s="1644"/>
      <c r="BW10" s="1746" t="s">
        <v>25</v>
      </c>
      <c r="BX10" s="1747"/>
    </row>
    <row r="11" spans="1:76" ht="13.5" customHeight="1">
      <c r="A11" s="1694"/>
      <c r="B11" s="2001" t="s">
        <v>1062</v>
      </c>
      <c r="C11" s="1704"/>
      <c r="D11" s="1704"/>
      <c r="E11" s="2389"/>
      <c r="F11" s="188"/>
      <c r="G11" s="18"/>
      <c r="H11" s="20"/>
      <c r="I11" s="1658" t="s">
        <v>1204</v>
      </c>
      <c r="J11" s="1659"/>
      <c r="K11" s="1659"/>
      <c r="L11" s="1660"/>
      <c r="M11" s="882" t="s">
        <v>1206</v>
      </c>
      <c r="N11" s="883"/>
      <c r="O11" s="883"/>
      <c r="P11" s="883"/>
      <c r="Q11" s="883"/>
      <c r="R11" s="883"/>
      <c r="S11" s="113"/>
      <c r="T11" s="113"/>
      <c r="U11" s="113"/>
      <c r="V11" s="113"/>
      <c r="W11" s="113"/>
      <c r="X11" s="113"/>
      <c r="Y11" s="113"/>
      <c r="Z11" s="113"/>
      <c r="AA11" s="113"/>
      <c r="AB11" s="113"/>
      <c r="AC11" s="113"/>
      <c r="AD11" s="915" t="s">
        <v>1207</v>
      </c>
      <c r="AE11" s="1886" t="s">
        <v>22</v>
      </c>
      <c r="AF11" s="1890"/>
      <c r="AG11" s="1890"/>
      <c r="AH11" s="1890"/>
      <c r="AI11" s="1890"/>
      <c r="AJ11" s="1890"/>
      <c r="AK11" s="1890"/>
      <c r="AL11" s="2307"/>
      <c r="AM11" s="1886" t="s">
        <v>22</v>
      </c>
      <c r="AN11" s="1890"/>
      <c r="AO11" s="1890"/>
      <c r="AP11" s="1890"/>
      <c r="AQ11" s="1890"/>
      <c r="AR11" s="1890"/>
      <c r="AS11" s="1890"/>
      <c r="AT11" s="2307"/>
      <c r="AU11" s="1886" t="s">
        <v>22</v>
      </c>
      <c r="AV11" s="1890"/>
      <c r="AW11" s="1890"/>
      <c r="AX11" s="1890"/>
      <c r="AY11" s="1890"/>
      <c r="AZ11" s="1890"/>
      <c r="BA11" s="1890"/>
      <c r="BB11" s="2307"/>
      <c r="BC11" s="1886" t="s">
        <v>22</v>
      </c>
      <c r="BD11" s="1890"/>
      <c r="BE11" s="1890"/>
      <c r="BF11" s="1890"/>
      <c r="BG11" s="1890"/>
      <c r="BH11" s="1890"/>
      <c r="BI11" s="1890"/>
      <c r="BJ11" s="2307"/>
      <c r="BK11" s="1886" t="s">
        <v>22</v>
      </c>
      <c r="BL11" s="1890"/>
      <c r="BM11" s="1890"/>
      <c r="BN11" s="1890"/>
      <c r="BO11" s="1890"/>
      <c r="BP11" s="1890"/>
      <c r="BQ11" s="1890"/>
      <c r="BR11" s="2307"/>
      <c r="BS11" s="16" t="s">
        <v>22</v>
      </c>
      <c r="BT11" s="1643"/>
      <c r="BU11" s="1643"/>
      <c r="BV11" s="1644"/>
      <c r="BW11" s="1746"/>
      <c r="BX11" s="1747"/>
    </row>
    <row r="12" spans="1:76" ht="13.5" customHeight="1">
      <c r="A12" s="1694"/>
      <c r="B12" s="2001" t="s">
        <v>1197</v>
      </c>
      <c r="C12" s="1704"/>
      <c r="D12" s="1704"/>
      <c r="E12" s="2389"/>
      <c r="F12" s="188"/>
      <c r="G12" s="18"/>
      <c r="H12" s="20"/>
      <c r="I12" s="1645" t="s">
        <v>1205</v>
      </c>
      <c r="J12" s="1646"/>
      <c r="K12" s="1646"/>
      <c r="L12" s="1647"/>
      <c r="M12" s="877" t="s">
        <v>1208</v>
      </c>
      <c r="N12" s="889"/>
      <c r="O12" s="889"/>
      <c r="P12" s="889"/>
      <c r="Q12" s="889"/>
      <c r="R12" s="889"/>
      <c r="S12" s="850"/>
      <c r="T12" s="850"/>
      <c r="U12" s="850"/>
      <c r="V12" s="850"/>
      <c r="W12" s="850"/>
      <c r="X12" s="850"/>
      <c r="Y12" s="850"/>
      <c r="Z12" s="850"/>
      <c r="AA12" s="850"/>
      <c r="AB12" s="850"/>
      <c r="AC12" s="850"/>
      <c r="AD12" s="951" t="s">
        <v>1210</v>
      </c>
      <c r="AE12" s="2268" t="s">
        <v>22</v>
      </c>
      <c r="AF12" s="2269"/>
      <c r="AG12" s="2269"/>
      <c r="AH12" s="2269"/>
      <c r="AI12" s="2269"/>
      <c r="AJ12" s="2269"/>
      <c r="AK12" s="2269"/>
      <c r="AL12" s="2270"/>
      <c r="AM12" s="2268" t="s">
        <v>22</v>
      </c>
      <c r="AN12" s="2269"/>
      <c r="AO12" s="2269"/>
      <c r="AP12" s="2269"/>
      <c r="AQ12" s="2269"/>
      <c r="AR12" s="2269"/>
      <c r="AS12" s="2269"/>
      <c r="AT12" s="2270"/>
      <c r="AU12" s="2268" t="s">
        <v>22</v>
      </c>
      <c r="AV12" s="2269"/>
      <c r="AW12" s="2269"/>
      <c r="AX12" s="2269"/>
      <c r="AY12" s="2269"/>
      <c r="AZ12" s="2269"/>
      <c r="BA12" s="2269"/>
      <c r="BB12" s="2270"/>
      <c r="BC12" s="2268" t="s">
        <v>22</v>
      </c>
      <c r="BD12" s="2269"/>
      <c r="BE12" s="2269"/>
      <c r="BF12" s="2269"/>
      <c r="BG12" s="2269"/>
      <c r="BH12" s="2269"/>
      <c r="BI12" s="2269"/>
      <c r="BJ12" s="2270"/>
      <c r="BK12" s="2268" t="s">
        <v>22</v>
      </c>
      <c r="BL12" s="2269"/>
      <c r="BM12" s="2269"/>
      <c r="BN12" s="2269"/>
      <c r="BO12" s="2269"/>
      <c r="BP12" s="2269"/>
      <c r="BQ12" s="2269"/>
      <c r="BR12" s="2270"/>
      <c r="BS12" s="16" t="s">
        <v>22</v>
      </c>
      <c r="BT12" s="1643"/>
      <c r="BU12" s="1643"/>
      <c r="BV12" s="1644"/>
      <c r="BW12" s="429"/>
      <c r="BX12" s="430"/>
    </row>
    <row r="13" spans="1:76" ht="13.5" customHeight="1">
      <c r="A13" s="1694"/>
      <c r="B13" s="945"/>
      <c r="C13" s="923"/>
      <c r="D13" s="923"/>
      <c r="E13" s="923"/>
      <c r="F13" s="188"/>
      <c r="G13" s="18"/>
      <c r="H13" s="20"/>
      <c r="I13" s="18"/>
      <c r="J13" s="18"/>
      <c r="K13" s="18"/>
      <c r="L13" s="20"/>
      <c r="M13" s="952" t="s">
        <v>1209</v>
      </c>
      <c r="N13" s="848"/>
      <c r="O13" s="848"/>
      <c r="P13" s="848"/>
      <c r="Q13" s="848"/>
      <c r="R13" s="848"/>
      <c r="S13" s="848"/>
      <c r="T13" s="848"/>
      <c r="U13" s="848"/>
      <c r="V13" s="848"/>
      <c r="W13" s="848"/>
      <c r="X13" s="848"/>
      <c r="Y13" s="848"/>
      <c r="Z13" s="848"/>
      <c r="AA13" s="848"/>
      <c r="AB13" s="848"/>
      <c r="AC13" s="848"/>
      <c r="AD13" s="953" t="s">
        <v>1211</v>
      </c>
      <c r="AE13" s="2268" t="s">
        <v>22</v>
      </c>
      <c r="AF13" s="2269"/>
      <c r="AG13" s="2269"/>
      <c r="AH13" s="2269"/>
      <c r="AI13" s="2269"/>
      <c r="AJ13" s="2269"/>
      <c r="AK13" s="2269"/>
      <c r="AL13" s="2270"/>
      <c r="AM13" s="2268" t="s">
        <v>22</v>
      </c>
      <c r="AN13" s="2269"/>
      <c r="AO13" s="2269"/>
      <c r="AP13" s="2269"/>
      <c r="AQ13" s="2269"/>
      <c r="AR13" s="2269"/>
      <c r="AS13" s="2269"/>
      <c r="AT13" s="2270"/>
      <c r="AU13" s="2268" t="s">
        <v>22</v>
      </c>
      <c r="AV13" s="2269"/>
      <c r="AW13" s="2269"/>
      <c r="AX13" s="2269"/>
      <c r="AY13" s="2269"/>
      <c r="AZ13" s="2269"/>
      <c r="BA13" s="2269"/>
      <c r="BB13" s="2270"/>
      <c r="BC13" s="2268" t="s">
        <v>22</v>
      </c>
      <c r="BD13" s="2269"/>
      <c r="BE13" s="2269"/>
      <c r="BF13" s="2269"/>
      <c r="BG13" s="2269"/>
      <c r="BH13" s="2269"/>
      <c r="BI13" s="2269"/>
      <c r="BJ13" s="2270"/>
      <c r="BK13" s="2268" t="s">
        <v>22</v>
      </c>
      <c r="BL13" s="2269"/>
      <c r="BM13" s="2269"/>
      <c r="BN13" s="2269"/>
      <c r="BO13" s="2269"/>
      <c r="BP13" s="2269"/>
      <c r="BQ13" s="2269"/>
      <c r="BR13" s="2270"/>
      <c r="BS13" s="16" t="s">
        <v>22</v>
      </c>
      <c r="BT13" s="1643"/>
      <c r="BU13" s="1643"/>
      <c r="BV13" s="1644"/>
      <c r="BW13" s="1744" t="s">
        <v>27</v>
      </c>
      <c r="BX13" s="1745"/>
    </row>
    <row r="14" spans="1:76" ht="13.5" customHeight="1">
      <c r="A14" s="1694"/>
      <c r="B14" s="945"/>
      <c r="C14" s="923"/>
      <c r="D14" s="923"/>
      <c r="E14" s="923"/>
      <c r="F14" s="188"/>
      <c r="G14" s="18"/>
      <c r="H14" s="20"/>
      <c r="I14" s="186"/>
      <c r="J14" s="22"/>
      <c r="K14" s="22"/>
      <c r="L14" s="49"/>
      <c r="M14" s="871" t="s">
        <v>822</v>
      </c>
      <c r="N14" s="872"/>
      <c r="O14" s="872"/>
      <c r="P14" s="872"/>
      <c r="Q14" s="872"/>
      <c r="R14" s="872"/>
      <c r="S14" s="189"/>
      <c r="T14" s="189"/>
      <c r="U14" s="189"/>
      <c r="V14" s="189"/>
      <c r="W14" s="189"/>
      <c r="X14" s="189"/>
      <c r="Y14" s="189"/>
      <c r="Z14" s="189"/>
      <c r="AA14" s="189"/>
      <c r="AB14" s="189"/>
      <c r="AC14" s="189"/>
      <c r="AD14" s="950" t="s">
        <v>1212</v>
      </c>
      <c r="AE14" s="1887" t="s">
        <v>22</v>
      </c>
      <c r="AF14" s="1891"/>
      <c r="AG14" s="1891"/>
      <c r="AH14" s="1891"/>
      <c r="AI14" s="1891"/>
      <c r="AJ14" s="1891"/>
      <c r="AK14" s="1891"/>
      <c r="AL14" s="2121"/>
      <c r="AM14" s="1887" t="s">
        <v>22</v>
      </c>
      <c r="AN14" s="1891"/>
      <c r="AO14" s="1891"/>
      <c r="AP14" s="1891"/>
      <c r="AQ14" s="1891"/>
      <c r="AR14" s="1891"/>
      <c r="AS14" s="1891"/>
      <c r="AT14" s="2121"/>
      <c r="AU14" s="1887" t="s">
        <v>22</v>
      </c>
      <c r="AV14" s="1891"/>
      <c r="AW14" s="1891"/>
      <c r="AX14" s="1891"/>
      <c r="AY14" s="1891"/>
      <c r="AZ14" s="1891"/>
      <c r="BA14" s="1891"/>
      <c r="BB14" s="2121"/>
      <c r="BC14" s="1887" t="s">
        <v>22</v>
      </c>
      <c r="BD14" s="1891"/>
      <c r="BE14" s="1891"/>
      <c r="BF14" s="1891"/>
      <c r="BG14" s="1891"/>
      <c r="BH14" s="1891"/>
      <c r="BI14" s="1891"/>
      <c r="BJ14" s="2121"/>
      <c r="BK14" s="1887" t="s">
        <v>22</v>
      </c>
      <c r="BL14" s="1891"/>
      <c r="BM14" s="1891"/>
      <c r="BN14" s="1891"/>
      <c r="BO14" s="1891"/>
      <c r="BP14" s="1891"/>
      <c r="BQ14" s="1891"/>
      <c r="BR14" s="2121"/>
      <c r="BS14" s="16" t="s">
        <v>22</v>
      </c>
      <c r="BT14" s="1643"/>
      <c r="BU14" s="1643"/>
      <c r="BV14" s="1644"/>
      <c r="BW14" s="210"/>
      <c r="BX14" s="403"/>
    </row>
    <row r="15" spans="1:76" ht="13.5" customHeight="1">
      <c r="A15" s="1694"/>
      <c r="B15" s="909"/>
      <c r="C15" s="925"/>
      <c r="D15" s="925"/>
      <c r="E15" s="910"/>
      <c r="F15" s="188"/>
      <c r="G15" s="18"/>
      <c r="H15" s="20"/>
      <c r="I15" s="1658" t="s">
        <v>1213</v>
      </c>
      <c r="J15" s="1659"/>
      <c r="K15" s="1659"/>
      <c r="L15" s="1660"/>
      <c r="M15" s="882" t="s">
        <v>1214</v>
      </c>
      <c r="N15" s="883"/>
      <c r="O15" s="883"/>
      <c r="P15" s="883"/>
      <c r="Q15" s="883"/>
      <c r="R15" s="883"/>
      <c r="S15" s="113"/>
      <c r="T15" s="113"/>
      <c r="U15" s="113"/>
      <c r="V15" s="113"/>
      <c r="W15" s="113"/>
      <c r="X15" s="113"/>
      <c r="Y15" s="113"/>
      <c r="Z15" s="113"/>
      <c r="AA15" s="113"/>
      <c r="AB15" s="113"/>
      <c r="AC15" s="113"/>
      <c r="AD15" s="915"/>
      <c r="AE15" s="1886" t="s">
        <v>22</v>
      </c>
      <c r="AF15" s="1890"/>
      <c r="AG15" s="1890"/>
      <c r="AH15" s="1890"/>
      <c r="AI15" s="1890"/>
      <c r="AJ15" s="1890"/>
      <c r="AK15" s="1890"/>
      <c r="AL15" s="2307"/>
      <c r="AM15" s="1886" t="s">
        <v>22</v>
      </c>
      <c r="AN15" s="1890"/>
      <c r="AO15" s="1890"/>
      <c r="AP15" s="1890"/>
      <c r="AQ15" s="1890"/>
      <c r="AR15" s="1890"/>
      <c r="AS15" s="1890"/>
      <c r="AT15" s="2307"/>
      <c r="AU15" s="1886" t="s">
        <v>22</v>
      </c>
      <c r="AV15" s="1890"/>
      <c r="AW15" s="1890"/>
      <c r="AX15" s="1890"/>
      <c r="AY15" s="1890"/>
      <c r="AZ15" s="1890"/>
      <c r="BA15" s="1890"/>
      <c r="BB15" s="2307"/>
      <c r="BC15" s="1886" t="s">
        <v>22</v>
      </c>
      <c r="BD15" s="1890"/>
      <c r="BE15" s="1890"/>
      <c r="BF15" s="1890"/>
      <c r="BG15" s="1890"/>
      <c r="BH15" s="1890"/>
      <c r="BI15" s="1890"/>
      <c r="BJ15" s="2307"/>
      <c r="BK15" s="1886" t="s">
        <v>22</v>
      </c>
      <c r="BL15" s="1890"/>
      <c r="BM15" s="1890"/>
      <c r="BN15" s="1890"/>
      <c r="BO15" s="1890"/>
      <c r="BP15" s="1890"/>
      <c r="BQ15" s="1890"/>
      <c r="BR15" s="2307"/>
      <c r="BS15" s="210"/>
      <c r="BV15" s="129"/>
      <c r="BW15" s="210"/>
      <c r="BX15" s="403"/>
    </row>
    <row r="16" spans="1:76" ht="13.5" customHeight="1">
      <c r="A16" s="1694"/>
      <c r="B16" s="909"/>
      <c r="C16" s="925"/>
      <c r="D16" s="925"/>
      <c r="E16" s="910"/>
      <c r="F16" s="108"/>
      <c r="G16" s="116"/>
      <c r="H16" s="117"/>
      <c r="I16" s="1645"/>
      <c r="J16" s="1646"/>
      <c r="K16" s="1646"/>
      <c r="L16" s="1647"/>
      <c r="M16" s="897" t="s">
        <v>1215</v>
      </c>
      <c r="N16" s="954"/>
      <c r="O16" s="954"/>
      <c r="P16" s="954"/>
      <c r="Q16" s="954"/>
      <c r="R16" s="954"/>
      <c r="S16" s="851"/>
      <c r="T16" s="851"/>
      <c r="U16" s="851"/>
      <c r="V16" s="851"/>
      <c r="W16" s="851"/>
      <c r="X16" s="851"/>
      <c r="Y16" s="851"/>
      <c r="Z16" s="851"/>
      <c r="AA16" s="851"/>
      <c r="AB16" s="851"/>
      <c r="AC16" s="851"/>
      <c r="AD16" s="955" t="s">
        <v>1216</v>
      </c>
      <c r="AE16" s="2311"/>
      <c r="AF16" s="2312"/>
      <c r="AG16" s="2312"/>
      <c r="AH16" s="2312"/>
      <c r="AI16" s="2312"/>
      <c r="AJ16" s="2312"/>
      <c r="AK16" s="2312"/>
      <c r="AL16" s="2313"/>
      <c r="AM16" s="2311"/>
      <c r="AN16" s="2312"/>
      <c r="AO16" s="2312"/>
      <c r="AP16" s="2312"/>
      <c r="AQ16" s="2312"/>
      <c r="AR16" s="2312"/>
      <c r="AS16" s="2312"/>
      <c r="AT16" s="2313"/>
      <c r="AU16" s="2311"/>
      <c r="AV16" s="2312"/>
      <c r="AW16" s="2312"/>
      <c r="AX16" s="2312"/>
      <c r="AY16" s="2312"/>
      <c r="AZ16" s="2312"/>
      <c r="BA16" s="2312"/>
      <c r="BB16" s="2313"/>
      <c r="BC16" s="2311"/>
      <c r="BD16" s="2312"/>
      <c r="BE16" s="2312"/>
      <c r="BF16" s="2312"/>
      <c r="BG16" s="2312"/>
      <c r="BH16" s="2312"/>
      <c r="BI16" s="2312"/>
      <c r="BJ16" s="2313"/>
      <c r="BK16" s="2311"/>
      <c r="BL16" s="2312"/>
      <c r="BM16" s="2312"/>
      <c r="BN16" s="2312"/>
      <c r="BO16" s="2312"/>
      <c r="BP16" s="2312"/>
      <c r="BQ16" s="2312"/>
      <c r="BR16" s="2313"/>
      <c r="BS16" s="210"/>
      <c r="BV16" s="129"/>
      <c r="BW16" s="210"/>
      <c r="BX16" s="403"/>
    </row>
    <row r="17" spans="1:76" ht="13.5" customHeight="1">
      <c r="A17" s="1694"/>
      <c r="B17" s="945"/>
      <c r="C17" s="923"/>
      <c r="D17" s="923"/>
      <c r="E17" s="946"/>
      <c r="F17" s="188"/>
      <c r="G17" s="18"/>
      <c r="H17" s="20"/>
      <c r="I17" s="18"/>
      <c r="J17" s="18"/>
      <c r="K17" s="18"/>
      <c r="L17" s="20"/>
      <c r="M17" s="952" t="s">
        <v>1217</v>
      </c>
      <c r="N17" s="848"/>
      <c r="O17" s="848"/>
      <c r="P17" s="848"/>
      <c r="Q17" s="848"/>
      <c r="R17" s="848"/>
      <c r="S17" s="848"/>
      <c r="T17" s="848"/>
      <c r="U17" s="848"/>
      <c r="V17" s="848"/>
      <c r="W17" s="848"/>
      <c r="X17" s="848"/>
      <c r="Y17" s="848"/>
      <c r="Z17" s="848"/>
      <c r="AA17" s="848"/>
      <c r="AB17" s="848"/>
      <c r="AC17" s="848"/>
      <c r="AD17" s="953" t="s">
        <v>1211</v>
      </c>
      <c r="AE17" s="2268" t="s">
        <v>22</v>
      </c>
      <c r="AF17" s="2269"/>
      <c r="AG17" s="2269"/>
      <c r="AH17" s="2269"/>
      <c r="AI17" s="2269"/>
      <c r="AJ17" s="2269"/>
      <c r="AK17" s="2269"/>
      <c r="AL17" s="2270"/>
      <c r="AM17" s="2268" t="s">
        <v>22</v>
      </c>
      <c r="AN17" s="2269"/>
      <c r="AO17" s="2269"/>
      <c r="AP17" s="2269"/>
      <c r="AQ17" s="2269"/>
      <c r="AR17" s="2269"/>
      <c r="AS17" s="2269"/>
      <c r="AT17" s="2270"/>
      <c r="AU17" s="2268" t="s">
        <v>22</v>
      </c>
      <c r="AV17" s="2269"/>
      <c r="AW17" s="2269"/>
      <c r="AX17" s="2269"/>
      <c r="AY17" s="2269"/>
      <c r="AZ17" s="2269"/>
      <c r="BA17" s="2269"/>
      <c r="BB17" s="2270"/>
      <c r="BC17" s="2268" t="s">
        <v>22</v>
      </c>
      <c r="BD17" s="2269"/>
      <c r="BE17" s="2269"/>
      <c r="BF17" s="2269"/>
      <c r="BG17" s="2269"/>
      <c r="BH17" s="2269"/>
      <c r="BI17" s="2269"/>
      <c r="BJ17" s="2270"/>
      <c r="BK17" s="2268" t="s">
        <v>22</v>
      </c>
      <c r="BL17" s="2269"/>
      <c r="BM17" s="2269"/>
      <c r="BN17" s="2269"/>
      <c r="BO17" s="2269"/>
      <c r="BP17" s="2269"/>
      <c r="BQ17" s="2269"/>
      <c r="BR17" s="2270"/>
      <c r="BS17" s="210"/>
      <c r="BV17" s="129"/>
      <c r="BW17" s="210"/>
      <c r="BX17" s="403"/>
    </row>
    <row r="18" spans="1:76" ht="13.5" customHeight="1">
      <c r="A18" s="1694"/>
      <c r="B18" s="945"/>
      <c r="C18" s="923"/>
      <c r="D18" s="923"/>
      <c r="E18" s="946"/>
      <c r="F18" s="495"/>
      <c r="G18" s="22"/>
      <c r="H18" s="49"/>
      <c r="I18" s="186"/>
      <c r="J18" s="22"/>
      <c r="K18" s="22"/>
      <c r="L18" s="49"/>
      <c r="M18" s="871" t="s">
        <v>1218</v>
      </c>
      <c r="N18" s="872"/>
      <c r="O18" s="872"/>
      <c r="P18" s="872"/>
      <c r="Q18" s="872"/>
      <c r="R18" s="872"/>
      <c r="S18" s="189"/>
      <c r="T18" s="189"/>
      <c r="U18" s="189"/>
      <c r="V18" s="189"/>
      <c r="W18" s="189"/>
      <c r="X18" s="189"/>
      <c r="Y18" s="189"/>
      <c r="Z18" s="189"/>
      <c r="AA18" s="189"/>
      <c r="AB18" s="189"/>
      <c r="AC18" s="189"/>
      <c r="AD18" s="950" t="s">
        <v>1219</v>
      </c>
      <c r="AE18" s="1887" t="s">
        <v>22</v>
      </c>
      <c r="AF18" s="1891"/>
      <c r="AG18" s="1891"/>
      <c r="AH18" s="1891"/>
      <c r="AI18" s="1891"/>
      <c r="AJ18" s="1891"/>
      <c r="AK18" s="1891"/>
      <c r="AL18" s="2121"/>
      <c r="AM18" s="1887" t="s">
        <v>22</v>
      </c>
      <c r="AN18" s="1891"/>
      <c r="AO18" s="1891"/>
      <c r="AP18" s="1891"/>
      <c r="AQ18" s="1891"/>
      <c r="AR18" s="1891"/>
      <c r="AS18" s="1891"/>
      <c r="AT18" s="2121"/>
      <c r="AU18" s="1887" t="s">
        <v>22</v>
      </c>
      <c r="AV18" s="1891"/>
      <c r="AW18" s="1891"/>
      <c r="AX18" s="1891"/>
      <c r="AY18" s="1891"/>
      <c r="AZ18" s="1891"/>
      <c r="BA18" s="1891"/>
      <c r="BB18" s="2121"/>
      <c r="BC18" s="1887" t="s">
        <v>22</v>
      </c>
      <c r="BD18" s="1891"/>
      <c r="BE18" s="1891"/>
      <c r="BF18" s="1891"/>
      <c r="BG18" s="1891"/>
      <c r="BH18" s="1891"/>
      <c r="BI18" s="1891"/>
      <c r="BJ18" s="2121"/>
      <c r="BK18" s="1887" t="s">
        <v>22</v>
      </c>
      <c r="BL18" s="1891"/>
      <c r="BM18" s="1891"/>
      <c r="BN18" s="1891"/>
      <c r="BO18" s="1891"/>
      <c r="BP18" s="1891"/>
      <c r="BQ18" s="1891"/>
      <c r="BR18" s="2121"/>
      <c r="BS18" s="210"/>
      <c r="BV18" s="129"/>
      <c r="BW18" s="210"/>
      <c r="BX18" s="403"/>
    </row>
    <row r="19" spans="1:76" ht="14.25" thickBot="1">
      <c r="A19" s="1695"/>
      <c r="B19" s="149"/>
      <c r="C19" s="150"/>
      <c r="D19" s="150"/>
      <c r="E19" s="215"/>
      <c r="F19" s="2025" t="s">
        <v>1061</v>
      </c>
      <c r="G19" s="1742"/>
      <c r="H19" s="1742"/>
      <c r="I19" s="1742"/>
      <c r="J19" s="1742"/>
      <c r="K19" s="1742"/>
      <c r="L19" s="1742"/>
      <c r="M19" s="1742"/>
      <c r="N19" s="1742"/>
      <c r="O19" s="1742"/>
      <c r="P19" s="1742"/>
      <c r="Q19" s="1742"/>
      <c r="R19" s="1742"/>
      <c r="S19" s="1742"/>
      <c r="T19" s="1742"/>
      <c r="U19" s="1742"/>
      <c r="V19" s="1742"/>
      <c r="W19" s="1742"/>
      <c r="X19" s="1742"/>
      <c r="Y19" s="1742"/>
      <c r="Z19" s="1742"/>
      <c r="AA19" s="1743"/>
      <c r="AB19" s="1741" t="s">
        <v>1062</v>
      </c>
      <c r="AC19" s="1742"/>
      <c r="AD19" s="1743"/>
      <c r="AE19" s="2134" t="str">
        <f>IF($AE$6="","",IFERROR(IF(VLOOKUP($AE$6,自己評価書!$B$35:$FY497,141,FALSE)=0,"",VLOOKUP($AE$6,自己評価書!$B$35:$FY497,141,FALSE)),""))</f>
        <v/>
      </c>
      <c r="AF19" s="2111"/>
      <c r="AG19" s="2111"/>
      <c r="AH19" s="2111"/>
      <c r="AI19" s="2111"/>
      <c r="AJ19" s="2111"/>
      <c r="AK19" s="2111"/>
      <c r="AL19" s="2111"/>
      <c r="AM19" s="2134" t="str">
        <f>IF($AM$6="","",IFERROR(IF(VLOOKUP($AM$6,自己評価書!$B$35:$FY497,141,FALSE)=0,"",VLOOKUP($AM$6,自己評価書!$B$35:$FY497,141,FALSE)),""))</f>
        <v/>
      </c>
      <c r="AN19" s="2111"/>
      <c r="AO19" s="2111"/>
      <c r="AP19" s="2111"/>
      <c r="AQ19" s="2111"/>
      <c r="AR19" s="2111"/>
      <c r="AS19" s="2111"/>
      <c r="AT19" s="2111"/>
      <c r="AU19" s="2134" t="str">
        <f>IF($AU$6="","",IFERROR(IF(VLOOKUP($AU$6,自己評価書!$B$35:$FY497,141,FALSE)=0,"",VLOOKUP($AU$6,自己評価書!$B$35:$FY497,141,FALSE)),""))</f>
        <v/>
      </c>
      <c r="AV19" s="2111"/>
      <c r="AW19" s="2111"/>
      <c r="AX19" s="2111"/>
      <c r="AY19" s="2111"/>
      <c r="AZ19" s="2111"/>
      <c r="BA19" s="2111"/>
      <c r="BB19" s="2111"/>
      <c r="BC19" s="2134" t="str">
        <f>IF($BC$6="","",IFERROR(IF(VLOOKUP($BC$6,自己評価書!$B$35:$FY497,141,FALSE)=0,"",VLOOKUP($BC$6,自己評価書!$B$35:$FY497,141,FALSE)),""))</f>
        <v/>
      </c>
      <c r="BD19" s="2111"/>
      <c r="BE19" s="2111"/>
      <c r="BF19" s="2111"/>
      <c r="BG19" s="2111"/>
      <c r="BH19" s="2111"/>
      <c r="BI19" s="2111"/>
      <c r="BJ19" s="2111"/>
      <c r="BK19" s="2134" t="str">
        <f>IF($BK$6="","",IFERROR(IF(VLOOKUP($BK$6,自己評価書!$B$35:$FY497,141,FALSE)=0,"",VLOOKUP($BK$6,自己評価書!$B$35:$FY497,141,FALSE)),""))</f>
        <v/>
      </c>
      <c r="BL19" s="2111"/>
      <c r="BM19" s="2111"/>
      <c r="BN19" s="2111"/>
      <c r="BO19" s="2111"/>
      <c r="BP19" s="2111"/>
      <c r="BQ19" s="2111"/>
      <c r="BR19" s="2111"/>
      <c r="BS19" s="156"/>
      <c r="BT19" s="154"/>
      <c r="BU19" s="150"/>
      <c r="BV19" s="151"/>
      <c r="BW19" s="156"/>
      <c r="BX19" s="157"/>
    </row>
    <row r="21" spans="1:76" ht="14.25" thickBot="1">
      <c r="A21" s="218" t="s">
        <v>175</v>
      </c>
      <c r="B21" s="107"/>
      <c r="C21" s="18"/>
      <c r="D21" s="18"/>
      <c r="E21" s="18"/>
      <c r="F21" s="116"/>
      <c r="G21" s="116"/>
      <c r="H21" s="116"/>
      <c r="I21" s="116"/>
      <c r="J21" s="116"/>
      <c r="K21" s="116"/>
      <c r="L21" s="116"/>
      <c r="M21" s="116"/>
      <c r="N21" s="30"/>
      <c r="O21" s="197"/>
      <c r="P21" s="128"/>
      <c r="Q21" s="128"/>
      <c r="R21" s="128"/>
      <c r="S21" s="18"/>
      <c r="T21" s="128"/>
      <c r="U21" s="128"/>
      <c r="V21" s="128"/>
      <c r="W21" s="18"/>
      <c r="X21" s="30"/>
      <c r="Y21" s="30"/>
      <c r="Z21" s="30"/>
      <c r="AA21" s="30"/>
      <c r="AB21" s="30"/>
      <c r="AC21" s="30"/>
      <c r="AD21" s="30"/>
      <c r="AE21" s="30"/>
      <c r="AF21" s="107"/>
      <c r="AG21" s="107"/>
      <c r="AH21" s="18"/>
      <c r="AI21" s="18"/>
      <c r="AJ21" s="18"/>
      <c r="AK21" s="107"/>
      <c r="AL21" s="107"/>
      <c r="AM21" s="107"/>
    </row>
    <row r="22" spans="1:76">
      <c r="A22" s="1897" t="s">
        <v>176</v>
      </c>
      <c r="B22" s="1894"/>
      <c r="C22" s="1894"/>
      <c r="D22" s="1894"/>
      <c r="E22" s="1894"/>
      <c r="F22" s="1894" t="s">
        <v>177</v>
      </c>
      <c r="G22" s="1894"/>
      <c r="H22" s="1894"/>
      <c r="I22" s="1894"/>
      <c r="J22" s="1894"/>
      <c r="K22" s="1894"/>
      <c r="L22" s="1894"/>
      <c r="M22" s="1894"/>
      <c r="N22" s="1894"/>
      <c r="O22" s="1894"/>
      <c r="P22" s="1894"/>
      <c r="Q22" s="1894"/>
      <c r="R22" s="1894"/>
      <c r="S22" s="1894"/>
      <c r="T22" s="1738" t="s">
        <v>178</v>
      </c>
      <c r="U22" s="1739"/>
      <c r="V22" s="1739"/>
      <c r="W22" s="1739"/>
      <c r="X22" s="1739"/>
      <c r="Y22" s="1739"/>
      <c r="Z22" s="1739"/>
      <c r="AA22" s="1739"/>
      <c r="AB22" s="1739"/>
      <c r="AC22" s="1739"/>
      <c r="AD22" s="1739"/>
      <c r="AE22" s="1740"/>
      <c r="AF22" s="1894" t="s">
        <v>179</v>
      </c>
      <c r="AG22" s="1894"/>
      <c r="AH22" s="1894"/>
      <c r="AI22" s="1894"/>
      <c r="AJ22" s="1894"/>
      <c r="AK22" s="1894"/>
      <c r="AL22" s="1894"/>
      <c r="AM22" s="1894"/>
      <c r="AN22" s="1894"/>
      <c r="AO22" s="1895"/>
    </row>
    <row r="23" spans="1:76">
      <c r="A23" s="1874"/>
      <c r="B23" s="1875"/>
      <c r="C23" s="1875"/>
      <c r="D23" s="1875"/>
      <c r="E23" s="1876"/>
      <c r="F23" s="41" t="s">
        <v>22</v>
      </c>
      <c r="G23" s="43" t="s">
        <v>180</v>
      </c>
      <c r="H23" s="124"/>
      <c r="I23" s="124"/>
      <c r="J23" s="124"/>
      <c r="K23" s="118" t="s">
        <v>22</v>
      </c>
      <c r="L23" s="43" t="s">
        <v>36</v>
      </c>
      <c r="M23" s="124"/>
      <c r="N23" s="124"/>
      <c r="O23" s="124"/>
      <c r="P23" s="111" t="s">
        <v>22</v>
      </c>
      <c r="Q23" s="43" t="s">
        <v>181</v>
      </c>
      <c r="R23" s="43"/>
      <c r="S23" s="180"/>
      <c r="T23" s="1880"/>
      <c r="U23" s="1881"/>
      <c r="V23" s="1881"/>
      <c r="W23" s="1881"/>
      <c r="X23" s="1881"/>
      <c r="Y23" s="1881"/>
      <c r="Z23" s="1881"/>
      <c r="AA23" s="1881"/>
      <c r="AB23" s="1881"/>
      <c r="AC23" s="1881"/>
      <c r="AD23" s="1881"/>
      <c r="AE23" s="1882"/>
      <c r="AF23" s="1886" t="s">
        <v>22</v>
      </c>
      <c r="AG23" s="1888" t="s">
        <v>182</v>
      </c>
      <c r="AH23" s="1888"/>
      <c r="AI23" s="1888"/>
      <c r="AJ23" s="1890" t="s">
        <v>22</v>
      </c>
      <c r="AK23" s="1868" t="s">
        <v>183</v>
      </c>
      <c r="AL23" s="1868"/>
      <c r="AM23" s="1868"/>
      <c r="AN23" s="1868"/>
      <c r="AO23" s="1872"/>
    </row>
    <row r="24" spans="1:76">
      <c r="A24" s="1896"/>
      <c r="B24" s="1855"/>
      <c r="C24" s="1855"/>
      <c r="D24" s="1855"/>
      <c r="E24" s="1856"/>
      <c r="F24" s="67" t="s">
        <v>22</v>
      </c>
      <c r="G24" s="126" t="s">
        <v>184</v>
      </c>
      <c r="H24" s="131"/>
      <c r="I24" s="131"/>
      <c r="J24" s="131"/>
      <c r="K24" s="109" t="s">
        <v>22</v>
      </c>
      <c r="L24" s="126" t="s">
        <v>185</v>
      </c>
      <c r="M24" s="131"/>
      <c r="N24" s="131"/>
      <c r="O24" s="131"/>
      <c r="P24" s="131"/>
      <c r="Q24" s="131"/>
      <c r="R24" s="131"/>
      <c r="S24" s="211"/>
      <c r="T24" s="1860"/>
      <c r="U24" s="1861"/>
      <c r="V24" s="1861"/>
      <c r="W24" s="1861"/>
      <c r="X24" s="1861"/>
      <c r="Y24" s="1861"/>
      <c r="Z24" s="1861"/>
      <c r="AA24" s="1861"/>
      <c r="AB24" s="1861"/>
      <c r="AC24" s="1861"/>
      <c r="AD24" s="1861"/>
      <c r="AE24" s="1862"/>
      <c r="AF24" s="1866"/>
      <c r="AG24" s="1868"/>
      <c r="AH24" s="1868"/>
      <c r="AI24" s="1868"/>
      <c r="AJ24" s="1870"/>
      <c r="AK24" s="1868"/>
      <c r="AL24" s="1868"/>
      <c r="AM24" s="1868"/>
      <c r="AN24" s="1868"/>
      <c r="AO24" s="1872"/>
    </row>
    <row r="25" spans="1:76">
      <c r="A25" s="1874"/>
      <c r="B25" s="1875"/>
      <c r="C25" s="1875"/>
      <c r="D25" s="1875"/>
      <c r="E25" s="1876"/>
      <c r="F25" s="41" t="s">
        <v>22</v>
      </c>
      <c r="G25" s="43" t="s">
        <v>180</v>
      </c>
      <c r="H25" s="124"/>
      <c r="I25" s="124"/>
      <c r="J25" s="124"/>
      <c r="K25" s="496" t="s">
        <v>22</v>
      </c>
      <c r="L25" s="43" t="s">
        <v>36</v>
      </c>
      <c r="M25" s="124"/>
      <c r="N25" s="124"/>
      <c r="O25" s="124"/>
      <c r="P25" s="130" t="s">
        <v>22</v>
      </c>
      <c r="Q25" s="43" t="s">
        <v>181</v>
      </c>
      <c r="R25" s="43"/>
      <c r="S25" s="180"/>
      <c r="T25" s="1880"/>
      <c r="U25" s="1881"/>
      <c r="V25" s="1881"/>
      <c r="W25" s="1881"/>
      <c r="X25" s="1881"/>
      <c r="Y25" s="1881"/>
      <c r="Z25" s="1881"/>
      <c r="AA25" s="1881"/>
      <c r="AB25" s="1881"/>
      <c r="AC25" s="1881"/>
      <c r="AD25" s="1881"/>
      <c r="AE25" s="1882"/>
      <c r="AF25" s="1886" t="s">
        <v>22</v>
      </c>
      <c r="AG25" s="1888" t="s">
        <v>182</v>
      </c>
      <c r="AH25" s="1888"/>
      <c r="AI25" s="1888"/>
      <c r="AJ25" s="1890" t="s">
        <v>22</v>
      </c>
      <c r="AK25" s="1888" t="s">
        <v>183</v>
      </c>
      <c r="AL25" s="1888"/>
      <c r="AM25" s="1888"/>
      <c r="AN25" s="1888"/>
      <c r="AO25" s="1892"/>
    </row>
    <row r="26" spans="1:76">
      <c r="A26" s="1877"/>
      <c r="B26" s="1878"/>
      <c r="C26" s="1878"/>
      <c r="D26" s="1878"/>
      <c r="E26" s="1879"/>
      <c r="F26" s="52" t="s">
        <v>22</v>
      </c>
      <c r="G26" s="54" t="s">
        <v>184</v>
      </c>
      <c r="H26" s="219"/>
      <c r="I26" s="219"/>
      <c r="J26" s="219"/>
      <c r="K26" s="220" t="s">
        <v>22</v>
      </c>
      <c r="L26" s="54" t="s">
        <v>185</v>
      </c>
      <c r="M26" s="219"/>
      <c r="N26" s="219"/>
      <c r="O26" s="219"/>
      <c r="P26" s="219"/>
      <c r="Q26" s="219"/>
      <c r="R26" s="219"/>
      <c r="S26" s="221"/>
      <c r="T26" s="1883"/>
      <c r="U26" s="1884"/>
      <c r="V26" s="1884"/>
      <c r="W26" s="1884"/>
      <c r="X26" s="1884"/>
      <c r="Y26" s="1884"/>
      <c r="Z26" s="1884"/>
      <c r="AA26" s="1884"/>
      <c r="AB26" s="1884"/>
      <c r="AC26" s="1884"/>
      <c r="AD26" s="1884"/>
      <c r="AE26" s="1885"/>
      <c r="AF26" s="1887"/>
      <c r="AG26" s="1889"/>
      <c r="AH26" s="1889"/>
      <c r="AI26" s="1889"/>
      <c r="AJ26" s="1891"/>
      <c r="AK26" s="1889"/>
      <c r="AL26" s="1889"/>
      <c r="AM26" s="1889"/>
      <c r="AN26" s="1889"/>
      <c r="AO26" s="1893"/>
    </row>
    <row r="27" spans="1:76">
      <c r="A27" s="1854"/>
      <c r="B27" s="1855"/>
      <c r="C27" s="1855"/>
      <c r="D27" s="1855"/>
      <c r="E27" s="1856"/>
      <c r="F27" s="16" t="s">
        <v>22</v>
      </c>
      <c r="G27" s="128" t="s">
        <v>180</v>
      </c>
      <c r="H27" s="107"/>
      <c r="I27" s="107"/>
      <c r="J27" s="107"/>
      <c r="K27" s="118" t="s">
        <v>22</v>
      </c>
      <c r="L27" s="128" t="s">
        <v>36</v>
      </c>
      <c r="M27" s="107"/>
      <c r="N27" s="107"/>
      <c r="O27" s="107"/>
      <c r="P27" s="111" t="s">
        <v>22</v>
      </c>
      <c r="Q27" s="128" t="s">
        <v>181</v>
      </c>
      <c r="R27" s="128"/>
      <c r="S27" s="115"/>
      <c r="T27" s="1860"/>
      <c r="U27" s="1861"/>
      <c r="V27" s="1861"/>
      <c r="W27" s="1861"/>
      <c r="X27" s="1861"/>
      <c r="Y27" s="1861"/>
      <c r="Z27" s="1861"/>
      <c r="AA27" s="1861"/>
      <c r="AB27" s="1861"/>
      <c r="AC27" s="1861"/>
      <c r="AD27" s="1861"/>
      <c r="AE27" s="1862"/>
      <c r="AF27" s="1866" t="s">
        <v>22</v>
      </c>
      <c r="AG27" s="1868" t="s">
        <v>182</v>
      </c>
      <c r="AH27" s="1868"/>
      <c r="AI27" s="1868"/>
      <c r="AJ27" s="1870" t="s">
        <v>22</v>
      </c>
      <c r="AK27" s="1868" t="s">
        <v>183</v>
      </c>
      <c r="AL27" s="1868"/>
      <c r="AM27" s="1868"/>
      <c r="AN27" s="1868"/>
      <c r="AO27" s="1872"/>
    </row>
    <row r="28" spans="1:76">
      <c r="A28" s="1896"/>
      <c r="B28" s="1855"/>
      <c r="C28" s="1855"/>
      <c r="D28" s="1855"/>
      <c r="E28" s="1856"/>
      <c r="F28" s="67" t="s">
        <v>22</v>
      </c>
      <c r="G28" s="126" t="s">
        <v>184</v>
      </c>
      <c r="H28" s="131"/>
      <c r="I28" s="131"/>
      <c r="J28" s="131"/>
      <c r="K28" s="109" t="s">
        <v>22</v>
      </c>
      <c r="L28" s="126" t="s">
        <v>185</v>
      </c>
      <c r="M28" s="131"/>
      <c r="N28" s="131"/>
      <c r="O28" s="131"/>
      <c r="P28" s="131"/>
      <c r="Q28" s="131"/>
      <c r="R28" s="131"/>
      <c r="S28" s="211"/>
      <c r="T28" s="1860"/>
      <c r="U28" s="1861"/>
      <c r="V28" s="1861"/>
      <c r="W28" s="1861"/>
      <c r="X28" s="1861"/>
      <c r="Y28" s="1861"/>
      <c r="Z28" s="1861"/>
      <c r="AA28" s="1861"/>
      <c r="AB28" s="1861"/>
      <c r="AC28" s="1861"/>
      <c r="AD28" s="1861"/>
      <c r="AE28" s="1862"/>
      <c r="AF28" s="1866"/>
      <c r="AG28" s="1868"/>
      <c r="AH28" s="1868"/>
      <c r="AI28" s="1868"/>
      <c r="AJ28" s="1870"/>
      <c r="AK28" s="1868"/>
      <c r="AL28" s="1868"/>
      <c r="AM28" s="1868"/>
      <c r="AN28" s="1868"/>
      <c r="AO28" s="1872"/>
    </row>
    <row r="29" spans="1:76">
      <c r="A29" s="1874"/>
      <c r="B29" s="1875"/>
      <c r="C29" s="1875"/>
      <c r="D29" s="1875"/>
      <c r="E29" s="1876"/>
      <c r="F29" s="41" t="s">
        <v>22</v>
      </c>
      <c r="G29" s="43" t="s">
        <v>180</v>
      </c>
      <c r="H29" s="124"/>
      <c r="I29" s="124"/>
      <c r="J29" s="124"/>
      <c r="K29" s="496" t="s">
        <v>22</v>
      </c>
      <c r="L29" s="43" t="s">
        <v>36</v>
      </c>
      <c r="M29" s="124"/>
      <c r="N29" s="124"/>
      <c r="O29" s="124"/>
      <c r="P29" s="130" t="s">
        <v>22</v>
      </c>
      <c r="Q29" s="43" t="s">
        <v>181</v>
      </c>
      <c r="R29" s="43"/>
      <c r="S29" s="180"/>
      <c r="T29" s="1880"/>
      <c r="U29" s="1881"/>
      <c r="V29" s="1881"/>
      <c r="W29" s="1881"/>
      <c r="X29" s="1881"/>
      <c r="Y29" s="1881"/>
      <c r="Z29" s="1881"/>
      <c r="AA29" s="1881"/>
      <c r="AB29" s="1881"/>
      <c r="AC29" s="1881"/>
      <c r="AD29" s="1881"/>
      <c r="AE29" s="1882"/>
      <c r="AF29" s="1886" t="s">
        <v>22</v>
      </c>
      <c r="AG29" s="1888" t="s">
        <v>182</v>
      </c>
      <c r="AH29" s="1888"/>
      <c r="AI29" s="1888"/>
      <c r="AJ29" s="1890" t="s">
        <v>22</v>
      </c>
      <c r="AK29" s="1888" t="s">
        <v>183</v>
      </c>
      <c r="AL29" s="1888"/>
      <c r="AM29" s="1888"/>
      <c r="AN29" s="1888"/>
      <c r="AO29" s="1892"/>
    </row>
    <row r="30" spans="1:76">
      <c r="A30" s="1877"/>
      <c r="B30" s="1878"/>
      <c r="C30" s="1878"/>
      <c r="D30" s="1878"/>
      <c r="E30" s="1879"/>
      <c r="F30" s="52" t="s">
        <v>22</v>
      </c>
      <c r="G30" s="54" t="s">
        <v>184</v>
      </c>
      <c r="H30" s="219"/>
      <c r="I30" s="219"/>
      <c r="J30" s="219"/>
      <c r="K30" s="220" t="s">
        <v>22</v>
      </c>
      <c r="L30" s="54" t="s">
        <v>185</v>
      </c>
      <c r="M30" s="219"/>
      <c r="N30" s="219"/>
      <c r="O30" s="219"/>
      <c r="P30" s="219"/>
      <c r="Q30" s="219"/>
      <c r="R30" s="219"/>
      <c r="S30" s="221"/>
      <c r="T30" s="1883"/>
      <c r="U30" s="1884"/>
      <c r="V30" s="1884"/>
      <c r="W30" s="1884"/>
      <c r="X30" s="1884"/>
      <c r="Y30" s="1884"/>
      <c r="Z30" s="1884"/>
      <c r="AA30" s="1884"/>
      <c r="AB30" s="1884"/>
      <c r="AC30" s="1884"/>
      <c r="AD30" s="1884"/>
      <c r="AE30" s="1885"/>
      <c r="AF30" s="1887"/>
      <c r="AG30" s="1889"/>
      <c r="AH30" s="1889"/>
      <c r="AI30" s="1889"/>
      <c r="AJ30" s="1891"/>
      <c r="AK30" s="1889"/>
      <c r="AL30" s="1889"/>
      <c r="AM30" s="1889"/>
      <c r="AN30" s="1889"/>
      <c r="AO30" s="1893"/>
    </row>
  </sheetData>
  <sheetProtection algorithmName="SHA-512" hashValue="IeW4XJSvbUuB0TM9loUp3KH/E6CJwZSmJn1MwliTQNdoVDuZ6sqCwKn9JVZI/1uZHL3FFQQpesrrUJsPt+/GPQ==" saltValue="OPGhS0359AnTYEyaPX4/JA==" spinCount="100000" sheet="1" objects="1" scenarios="1"/>
  <mergeCells count="142">
    <mergeCell ref="BT11:BV11"/>
    <mergeCell ref="BT12:BV12"/>
    <mergeCell ref="BT13:BV13"/>
    <mergeCell ref="BT14:BV14"/>
    <mergeCell ref="A29:E30"/>
    <mergeCell ref="T29:AE30"/>
    <mergeCell ref="AF29:AF30"/>
    <mergeCell ref="AG29:AI30"/>
    <mergeCell ref="AJ29:AJ30"/>
    <mergeCell ref="AK29:AO30"/>
    <mergeCell ref="A27:E28"/>
    <mergeCell ref="T27:AE28"/>
    <mergeCell ref="AF27:AF28"/>
    <mergeCell ref="AG27:AI28"/>
    <mergeCell ref="AJ27:AJ28"/>
    <mergeCell ref="AK27:AO28"/>
    <mergeCell ref="BK18:BR18"/>
    <mergeCell ref="AM17:AT17"/>
    <mergeCell ref="AU17:BB17"/>
    <mergeCell ref="BC19:BJ19"/>
    <mergeCell ref="BK19:BR19"/>
    <mergeCell ref="AU14:BB14"/>
    <mergeCell ref="BC14:BJ14"/>
    <mergeCell ref="BK14:BR14"/>
    <mergeCell ref="A25:E26"/>
    <mergeCell ref="T25:AE26"/>
    <mergeCell ref="AF25:AF26"/>
    <mergeCell ref="AG25:AI26"/>
    <mergeCell ref="AJ25:AJ26"/>
    <mergeCell ref="AK25:AO26"/>
    <mergeCell ref="A22:E22"/>
    <mergeCell ref="F22:S22"/>
    <mergeCell ref="T22:AE22"/>
    <mergeCell ref="AF22:AO22"/>
    <mergeCell ref="A23:E24"/>
    <mergeCell ref="T23:AE24"/>
    <mergeCell ref="AF23:AF24"/>
    <mergeCell ref="AG23:AI24"/>
    <mergeCell ref="AJ23:AJ24"/>
    <mergeCell ref="AK23:AO24"/>
    <mergeCell ref="AM19:AT19"/>
    <mergeCell ref="AE17:AL17"/>
    <mergeCell ref="AM12:AT12"/>
    <mergeCell ref="AU19:BB19"/>
    <mergeCell ref="BC17:BJ17"/>
    <mergeCell ref="AM18:AT18"/>
    <mergeCell ref="AU18:BB18"/>
    <mergeCell ref="BC18:BJ18"/>
    <mergeCell ref="BK17:BR17"/>
    <mergeCell ref="AM15:AT16"/>
    <mergeCell ref="AU15:BB16"/>
    <mergeCell ref="BC15:BJ16"/>
    <mergeCell ref="BK15:BR16"/>
    <mergeCell ref="BK13:BR13"/>
    <mergeCell ref="AM13:AT13"/>
    <mergeCell ref="AU13:BB13"/>
    <mergeCell ref="BC13:BJ13"/>
    <mergeCell ref="AM14:AT14"/>
    <mergeCell ref="I9:AD9"/>
    <mergeCell ref="I10:L10"/>
    <mergeCell ref="AE19:AL19"/>
    <mergeCell ref="I15:L15"/>
    <mergeCell ref="I16:L16"/>
    <mergeCell ref="AE15:AL16"/>
    <mergeCell ref="F19:AA19"/>
    <mergeCell ref="AB19:AD19"/>
    <mergeCell ref="AE13:AL13"/>
    <mergeCell ref="AE18:AL18"/>
    <mergeCell ref="AE14:AL14"/>
    <mergeCell ref="AE12:AL12"/>
    <mergeCell ref="BC11:BJ11"/>
    <mergeCell ref="BK11:BR11"/>
    <mergeCell ref="B8:E8"/>
    <mergeCell ref="A2:O2"/>
    <mergeCell ref="P2:AO2"/>
    <mergeCell ref="B7:E7"/>
    <mergeCell ref="F7:H7"/>
    <mergeCell ref="I7:AD7"/>
    <mergeCell ref="AE5:BR5"/>
    <mergeCell ref="F8:H8"/>
    <mergeCell ref="I8:L8"/>
    <mergeCell ref="M8:AD8"/>
    <mergeCell ref="AE6:AL6"/>
    <mergeCell ref="AM6:AT6"/>
    <mergeCell ref="AU6:BB6"/>
    <mergeCell ref="BC6:BJ6"/>
    <mergeCell ref="BK6:BR6"/>
    <mergeCell ref="A9:A19"/>
    <mergeCell ref="F9:H9"/>
    <mergeCell ref="AE9:AL9"/>
    <mergeCell ref="AM9:AT9"/>
    <mergeCell ref="B11:E11"/>
    <mergeCell ref="B12:E12"/>
    <mergeCell ref="F10:H10"/>
    <mergeCell ref="BQ7:BR7"/>
    <mergeCell ref="AE8:AL8"/>
    <mergeCell ref="AM8:AT8"/>
    <mergeCell ref="BW13:BX13"/>
    <mergeCell ref="BS7:BV8"/>
    <mergeCell ref="BW7:BX8"/>
    <mergeCell ref="BW10:BX11"/>
    <mergeCell ref="BK9:BR9"/>
    <mergeCell ref="B10:E10"/>
    <mergeCell ref="AE10:AL10"/>
    <mergeCell ref="AM10:AT10"/>
    <mergeCell ref="AU10:BB10"/>
    <mergeCell ref="BC10:BJ10"/>
    <mergeCell ref="BK10:BR10"/>
    <mergeCell ref="I11:L11"/>
    <mergeCell ref="I12:L12"/>
    <mergeCell ref="AE11:AL11"/>
    <mergeCell ref="AM11:AT11"/>
    <mergeCell ref="AU11:BB11"/>
    <mergeCell ref="AU12:BB12"/>
    <mergeCell ref="BC12:BJ12"/>
    <mergeCell ref="BK12:BR12"/>
    <mergeCell ref="AU9:BB9"/>
    <mergeCell ref="BC9:BJ9"/>
    <mergeCell ref="AU8:BB8"/>
    <mergeCell ref="BC8:BJ8"/>
    <mergeCell ref="BK8:BR8"/>
    <mergeCell ref="BT9:BV9"/>
    <mergeCell ref="BT10:BV10"/>
    <mergeCell ref="AE7:AF7"/>
    <mergeCell ref="AG7:AH7"/>
    <mergeCell ref="AI7:AJ7"/>
    <mergeCell ref="AK7:AL7"/>
    <mergeCell ref="AM7:AN7"/>
    <mergeCell ref="AO7:AP7"/>
    <mergeCell ref="AQ7:AR7"/>
    <mergeCell ref="AS7:AT7"/>
    <mergeCell ref="AU7:AV7"/>
    <mergeCell ref="AW7:AX7"/>
    <mergeCell ref="AY7:AZ7"/>
    <mergeCell ref="BA7:BB7"/>
    <mergeCell ref="BC7:BD7"/>
    <mergeCell ref="BE7:BF7"/>
    <mergeCell ref="BG7:BH7"/>
    <mergeCell ref="BI7:BJ7"/>
    <mergeCell ref="BK7:BL7"/>
    <mergeCell ref="BM7:BN7"/>
    <mergeCell ref="BO7:BP7"/>
  </mergeCells>
  <phoneticPr fontId="3"/>
  <dataValidations count="4">
    <dataValidation type="list" allowBlank="1" showInputMessage="1" showErrorMessage="1" sqref="BW13:BX13 K23:K30 AF10:AL14 AE10:AE15 AN10:AT14 AM10:AM15 AV10:BB14 AU10:AU15 BD10:BJ14 BC10:BC15 BL10:BR14 BK10:BK15 AE17:BR18 F23:F30 AJ23:AJ30 P27 P25 P23 P29 AF23:AF30" xr:uid="{2ABA0D39-C2B2-4F04-9A1B-2C7AF975C0BD}">
      <formula1>"□,■"</formula1>
    </dataValidation>
    <dataValidation type="list" allowBlank="1" showInputMessage="1" showErrorMessage="1" sqref="A23:E30" xr:uid="{0172484B-8CAA-41AC-B71E-AE8CA8E4C5DB}">
      <formula1>"構造の安定,火災時の安全,劣化の軽減,維持管理・更新,温熱環境,空気環境,光・視環境,音環境,高齢者等配慮,防犯,その他"</formula1>
    </dataValidation>
    <dataValidation type="list" showInputMessage="1" showErrorMessage="1" sqref="BS9:BS14" xr:uid="{5FBDC9FD-026C-491C-950B-F112B679605A}">
      <formula1>"□,■"</formula1>
    </dataValidation>
    <dataValidation type="list" allowBlank="1" showInputMessage="1" showErrorMessage="1" sqref="AE8 AM8 AU8 BC8 BK8" xr:uid="{6089197C-BF18-4CEC-AB06-19CD2CEE1348}">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48783-E832-4404-982E-E74E3E22D2D1}">
  <sheetPr>
    <tabColor rgb="FFFFFF00"/>
    <pageSetUpPr fitToPage="1"/>
  </sheetPr>
  <dimension ref="A1:BX47"/>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1221</v>
      </c>
    </row>
    <row r="2" spans="1:76"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05" t="s">
        <v>1063</v>
      </c>
      <c r="AF5" s="1739"/>
      <c r="AG5" s="1739"/>
      <c r="AH5" s="1739"/>
      <c r="AI5" s="1739"/>
      <c r="AJ5" s="1739"/>
      <c r="AK5" s="1739"/>
      <c r="AL5" s="1739"/>
      <c r="AM5" s="1739"/>
      <c r="AN5" s="1739"/>
      <c r="AO5" s="1739"/>
      <c r="AP5" s="1739"/>
      <c r="AQ5" s="1739"/>
      <c r="AR5" s="1739"/>
      <c r="AS5" s="1739"/>
      <c r="AT5" s="1739"/>
      <c r="AU5" s="1739"/>
      <c r="AV5" s="1739"/>
      <c r="AW5" s="1739"/>
      <c r="AX5" s="1739"/>
      <c r="AY5" s="1739"/>
      <c r="AZ5" s="1739"/>
      <c r="BA5" s="1739"/>
      <c r="BB5" s="1739"/>
      <c r="BC5" s="1739"/>
      <c r="BD5" s="1739"/>
      <c r="BE5" s="1739"/>
      <c r="BF5" s="1739"/>
      <c r="BG5" s="1739"/>
      <c r="BH5" s="1739"/>
      <c r="BI5" s="1739"/>
      <c r="BJ5" s="1739"/>
      <c r="BK5" s="1739"/>
      <c r="BL5" s="1739"/>
      <c r="BM5" s="1739"/>
      <c r="BN5" s="1739"/>
      <c r="BO5" s="1739"/>
      <c r="BP5" s="1739"/>
      <c r="BQ5" s="1739"/>
      <c r="BR5" s="2306"/>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20">
        <v>101</v>
      </c>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1"/>
      <c r="BC6" s="2321"/>
      <c r="BD6" s="2321"/>
      <c r="BE6" s="2321"/>
      <c r="BF6" s="2321"/>
      <c r="BG6" s="2321"/>
      <c r="BH6" s="2321"/>
      <c r="BI6" s="2321"/>
      <c r="BJ6" s="2321"/>
      <c r="BK6" s="2321"/>
      <c r="BL6" s="2321"/>
      <c r="BM6" s="2321"/>
      <c r="BN6" s="2321"/>
      <c r="BO6" s="2321"/>
      <c r="BP6" s="2321"/>
      <c r="BQ6" s="2321"/>
      <c r="BR6" s="2322"/>
    </row>
    <row r="7" spans="1:76" ht="27" customHeight="1">
      <c r="A7" s="158"/>
      <c r="B7" s="1772" t="s">
        <v>8</v>
      </c>
      <c r="C7" s="1736"/>
      <c r="D7" s="1736"/>
      <c r="E7" s="2081"/>
      <c r="F7" s="1736" t="s">
        <v>11</v>
      </c>
      <c r="G7" s="1736"/>
      <c r="H7" s="1737"/>
      <c r="I7" s="1738" t="s">
        <v>12</v>
      </c>
      <c r="J7" s="1739"/>
      <c r="K7" s="1739"/>
      <c r="L7" s="1739"/>
      <c r="M7" s="1739"/>
      <c r="N7" s="1739"/>
      <c r="O7" s="1739"/>
      <c r="P7" s="1739"/>
      <c r="Q7" s="1739"/>
      <c r="R7" s="1739"/>
      <c r="S7" s="1739"/>
      <c r="T7" s="1739"/>
      <c r="U7" s="1739"/>
      <c r="V7" s="1739"/>
      <c r="W7" s="1739"/>
      <c r="X7" s="1739"/>
      <c r="Y7" s="1739"/>
      <c r="Z7" s="1739"/>
      <c r="AA7" s="1739"/>
      <c r="AB7" s="1739"/>
      <c r="AC7" s="1739"/>
      <c r="AD7" s="1740"/>
      <c r="AE7" s="2084"/>
      <c r="AF7" s="2084"/>
      <c r="AG7" s="2084"/>
      <c r="AH7" s="2084"/>
      <c r="AI7" s="2084"/>
      <c r="AJ7" s="2084"/>
      <c r="AK7" s="2084"/>
      <c r="AL7" s="2084"/>
      <c r="AM7" s="2084"/>
      <c r="AN7" s="2084"/>
      <c r="AO7" s="2084"/>
      <c r="AP7" s="2084"/>
      <c r="AQ7" s="2084"/>
      <c r="AR7" s="2084"/>
      <c r="AS7" s="2084"/>
      <c r="AT7" s="2084"/>
      <c r="AU7" s="2084"/>
      <c r="AV7" s="2084"/>
      <c r="AW7" s="2084"/>
      <c r="AX7" s="2084"/>
      <c r="AY7" s="2084"/>
      <c r="AZ7" s="2084"/>
      <c r="BA7" s="2084"/>
      <c r="BB7" s="2084"/>
      <c r="BC7" s="2084"/>
      <c r="BD7" s="2084"/>
      <c r="BE7" s="2084"/>
      <c r="BF7" s="2084"/>
      <c r="BG7" s="2084"/>
      <c r="BH7" s="2084"/>
      <c r="BI7" s="2084"/>
      <c r="BJ7" s="2084"/>
      <c r="BK7" s="2084"/>
      <c r="BL7" s="2084"/>
      <c r="BM7" s="2084"/>
      <c r="BN7" s="2084"/>
      <c r="BO7" s="2084"/>
      <c r="BP7" s="2084"/>
      <c r="BQ7" s="2084"/>
      <c r="BR7" s="2084"/>
      <c r="BS7" s="1696" t="s">
        <v>17</v>
      </c>
      <c r="BT7" s="1688"/>
      <c r="BU7" s="1688"/>
      <c r="BV7" s="1689"/>
      <c r="BW7" s="1749" t="s">
        <v>13</v>
      </c>
      <c r="BX7" s="1750"/>
    </row>
    <row r="8" spans="1:76" ht="27" customHeight="1" thickBot="1">
      <c r="A8" s="159"/>
      <c r="B8" s="1775" t="s">
        <v>14</v>
      </c>
      <c r="C8" s="1673"/>
      <c r="D8" s="1673"/>
      <c r="E8" s="2088"/>
      <c r="F8" s="1673" t="s">
        <v>15</v>
      </c>
      <c r="G8" s="1673"/>
      <c r="H8" s="1674"/>
      <c r="I8" s="1675" t="s">
        <v>15</v>
      </c>
      <c r="J8" s="1676"/>
      <c r="K8" s="1676"/>
      <c r="L8" s="1677"/>
      <c r="M8" s="1741" t="s">
        <v>16</v>
      </c>
      <c r="N8" s="1742"/>
      <c r="O8" s="1742"/>
      <c r="P8" s="1742"/>
      <c r="Q8" s="1742"/>
      <c r="R8" s="1742"/>
      <c r="S8" s="1742"/>
      <c r="T8" s="1742"/>
      <c r="U8" s="1742"/>
      <c r="V8" s="1742"/>
      <c r="W8" s="1742"/>
      <c r="X8" s="1742"/>
      <c r="Y8" s="1742"/>
      <c r="Z8" s="1742"/>
      <c r="AA8" s="1742"/>
      <c r="AB8" s="1742"/>
      <c r="AC8" s="1742"/>
      <c r="AD8" s="1743"/>
      <c r="AE8" s="2085" t="s">
        <v>1535</v>
      </c>
      <c r="AF8" s="2086"/>
      <c r="AG8" s="2086"/>
      <c r="AH8" s="2086"/>
      <c r="AI8" s="2086"/>
      <c r="AJ8" s="2086"/>
      <c r="AK8" s="2086"/>
      <c r="AL8" s="2087"/>
      <c r="AM8" s="2085" t="s">
        <v>1535</v>
      </c>
      <c r="AN8" s="2086"/>
      <c r="AO8" s="2086"/>
      <c r="AP8" s="2086"/>
      <c r="AQ8" s="2086"/>
      <c r="AR8" s="2086"/>
      <c r="AS8" s="2086"/>
      <c r="AT8" s="2087"/>
      <c r="AU8" s="2085" t="s">
        <v>1535</v>
      </c>
      <c r="AV8" s="2086"/>
      <c r="AW8" s="2086"/>
      <c r="AX8" s="2086"/>
      <c r="AY8" s="2086"/>
      <c r="AZ8" s="2086"/>
      <c r="BA8" s="2086"/>
      <c r="BB8" s="2087"/>
      <c r="BC8" s="2085" t="s">
        <v>1535</v>
      </c>
      <c r="BD8" s="2086"/>
      <c r="BE8" s="2086"/>
      <c r="BF8" s="2086"/>
      <c r="BG8" s="2086"/>
      <c r="BH8" s="2086"/>
      <c r="BI8" s="2086"/>
      <c r="BJ8" s="2087"/>
      <c r="BK8" s="2085" t="s">
        <v>1535</v>
      </c>
      <c r="BL8" s="2086"/>
      <c r="BM8" s="2086"/>
      <c r="BN8" s="2086"/>
      <c r="BO8" s="2086"/>
      <c r="BP8" s="2086"/>
      <c r="BQ8" s="2086"/>
      <c r="BR8" s="2087"/>
      <c r="BS8" s="1963"/>
      <c r="BT8" s="1964"/>
      <c r="BU8" s="1964"/>
      <c r="BV8" s="1965"/>
      <c r="BW8" s="1751"/>
      <c r="BX8" s="1752"/>
    </row>
    <row r="9" spans="1:76" ht="13.5" customHeight="1">
      <c r="A9" s="1694" t="s">
        <v>1195</v>
      </c>
      <c r="B9" s="85" t="s">
        <v>170</v>
      </c>
      <c r="C9" s="18"/>
      <c r="D9" s="18"/>
      <c r="E9" s="123"/>
      <c r="F9" s="2026" t="s">
        <v>1223</v>
      </c>
      <c r="G9" s="1905"/>
      <c r="H9" s="1906"/>
      <c r="I9" s="1645" t="s">
        <v>1224</v>
      </c>
      <c r="J9" s="1646"/>
      <c r="K9" s="1646"/>
      <c r="L9" s="1647"/>
      <c r="M9" s="186" t="s">
        <v>943</v>
      </c>
      <c r="N9" s="22"/>
      <c r="O9" s="22"/>
      <c r="P9" s="22"/>
      <c r="Q9" s="22"/>
      <c r="R9" s="22"/>
      <c r="S9" s="22"/>
      <c r="T9" s="22"/>
      <c r="U9" s="22"/>
      <c r="V9" s="22"/>
      <c r="W9" s="22"/>
      <c r="X9" s="22"/>
      <c r="Y9" s="22"/>
      <c r="Z9" s="22"/>
      <c r="AA9" s="22"/>
      <c r="AB9" s="22"/>
      <c r="AC9" s="22"/>
      <c r="AD9" s="49"/>
      <c r="AE9" s="2386" t="str">
        <f>IFERROR(IF(VLOOKUP($AE$6,自己評価書!$B$35:$FY488,142,FALSE)=0,"■","□"),"□")</f>
        <v>■</v>
      </c>
      <c r="AF9" s="2387"/>
      <c r="AG9" s="2387"/>
      <c r="AH9" s="2387"/>
      <c r="AI9" s="2387"/>
      <c r="AJ9" s="2387"/>
      <c r="AK9" s="2387"/>
      <c r="AL9" s="2388"/>
      <c r="AM9" s="2386" t="str">
        <f>IFERROR(IF(VLOOKUP($AM$6,自己評価書!$B$35:$FY488,142,FALSE)=0,"■","□"),"□")</f>
        <v>□</v>
      </c>
      <c r="AN9" s="2387"/>
      <c r="AO9" s="2387"/>
      <c r="AP9" s="2387"/>
      <c r="AQ9" s="2387"/>
      <c r="AR9" s="2387"/>
      <c r="AS9" s="2387"/>
      <c r="AT9" s="2388"/>
      <c r="AU9" s="2386" t="str">
        <f>IFERROR(IF(VLOOKUP($AU$6,自己評価書!$B$35:$FY488,142,FALSE)=0,"■","□"),"□")</f>
        <v>□</v>
      </c>
      <c r="AV9" s="2387"/>
      <c r="AW9" s="2387"/>
      <c r="AX9" s="2387"/>
      <c r="AY9" s="2387"/>
      <c r="AZ9" s="2387"/>
      <c r="BA9" s="2387"/>
      <c r="BB9" s="2388"/>
      <c r="BC9" s="2386" t="str">
        <f>IFERROR(IF(VLOOKUP($BC$6,自己評価書!$B$35:$FY488,142,FALSE)=0,"■","□"),"□")</f>
        <v>□</v>
      </c>
      <c r="BD9" s="2387"/>
      <c r="BE9" s="2387"/>
      <c r="BF9" s="2387"/>
      <c r="BG9" s="2387"/>
      <c r="BH9" s="2387"/>
      <c r="BI9" s="2387"/>
      <c r="BJ9" s="2388"/>
      <c r="BK9" s="2386" t="str">
        <f>IFERROR(IF(VLOOKUP($BK$6,自己評価書!$B$35:$FY488,142,FALSE)=0,"■","□"),"□")</f>
        <v>□</v>
      </c>
      <c r="BL9" s="2387"/>
      <c r="BM9" s="2387"/>
      <c r="BN9" s="2387"/>
      <c r="BO9" s="2387"/>
      <c r="BP9" s="2387"/>
      <c r="BQ9" s="2387"/>
      <c r="BR9" s="2388"/>
      <c r="BS9" s="16" t="s">
        <v>22</v>
      </c>
      <c r="BT9" s="1643"/>
      <c r="BU9" s="1643"/>
      <c r="BV9" s="1644"/>
      <c r="BW9" s="114"/>
      <c r="BX9" s="119"/>
    </row>
    <row r="10" spans="1:76" ht="13.5" customHeight="1">
      <c r="A10" s="1694"/>
      <c r="B10" s="1904" t="s">
        <v>1196</v>
      </c>
      <c r="C10" s="1905"/>
      <c r="D10" s="1905"/>
      <c r="E10" s="2398"/>
      <c r="F10" s="2026"/>
      <c r="G10" s="1905"/>
      <c r="H10" s="1906"/>
      <c r="I10" s="1645" t="s">
        <v>1225</v>
      </c>
      <c r="J10" s="1646"/>
      <c r="K10" s="1646"/>
      <c r="L10" s="1647"/>
      <c r="M10" s="2551" t="s">
        <v>1228</v>
      </c>
      <c r="N10" s="2552"/>
      <c r="O10" s="2552"/>
      <c r="P10" s="2552"/>
      <c r="Q10" s="2552"/>
      <c r="R10" s="2552"/>
      <c r="S10" s="2552"/>
      <c r="T10" s="2552"/>
      <c r="U10" s="2552"/>
      <c r="V10" s="2552"/>
      <c r="W10" s="2555" t="s">
        <v>1229</v>
      </c>
      <c r="X10" s="2555"/>
      <c r="Y10" s="2555"/>
      <c r="Z10" s="2555"/>
      <c r="AA10" s="2555"/>
      <c r="AB10" s="2555"/>
      <c r="AC10" s="2555"/>
      <c r="AD10" s="2556"/>
      <c r="AE10" s="2314" t="s">
        <v>22</v>
      </c>
      <c r="AF10" s="2315"/>
      <c r="AG10" s="2315"/>
      <c r="AH10" s="2315"/>
      <c r="AI10" s="2315"/>
      <c r="AJ10" s="2315"/>
      <c r="AK10" s="2315"/>
      <c r="AL10" s="2316"/>
      <c r="AM10" s="2314" t="s">
        <v>22</v>
      </c>
      <c r="AN10" s="2315"/>
      <c r="AO10" s="2315"/>
      <c r="AP10" s="2315"/>
      <c r="AQ10" s="2315"/>
      <c r="AR10" s="2315"/>
      <c r="AS10" s="2315"/>
      <c r="AT10" s="2316"/>
      <c r="AU10" s="2314" t="s">
        <v>22</v>
      </c>
      <c r="AV10" s="2315"/>
      <c r="AW10" s="2315"/>
      <c r="AX10" s="2315"/>
      <c r="AY10" s="2315"/>
      <c r="AZ10" s="2315"/>
      <c r="BA10" s="2315"/>
      <c r="BB10" s="2316"/>
      <c r="BC10" s="2314" t="s">
        <v>22</v>
      </c>
      <c r="BD10" s="2315"/>
      <c r="BE10" s="2315"/>
      <c r="BF10" s="2315"/>
      <c r="BG10" s="2315"/>
      <c r="BH10" s="2315"/>
      <c r="BI10" s="2315"/>
      <c r="BJ10" s="2316"/>
      <c r="BK10" s="2314" t="s">
        <v>22</v>
      </c>
      <c r="BL10" s="2315"/>
      <c r="BM10" s="2315"/>
      <c r="BN10" s="2315"/>
      <c r="BO10" s="2315"/>
      <c r="BP10" s="2315"/>
      <c r="BQ10" s="2315"/>
      <c r="BR10" s="2316"/>
      <c r="BS10" s="16" t="s">
        <v>22</v>
      </c>
      <c r="BT10" s="1643"/>
      <c r="BU10" s="1643"/>
      <c r="BV10" s="1644"/>
      <c r="BW10" s="1746" t="s">
        <v>25</v>
      </c>
      <c r="BX10" s="1747"/>
    </row>
    <row r="11" spans="1:76" ht="13.5" customHeight="1">
      <c r="A11" s="1694"/>
      <c r="B11" s="2001" t="s">
        <v>1062</v>
      </c>
      <c r="C11" s="1704"/>
      <c r="D11" s="1704"/>
      <c r="E11" s="2389"/>
      <c r="F11" s="2026"/>
      <c r="G11" s="1905"/>
      <c r="H11" s="1906"/>
      <c r="I11" s="1645" t="s">
        <v>1226</v>
      </c>
      <c r="J11" s="1646"/>
      <c r="K11" s="1646"/>
      <c r="L11" s="1647"/>
      <c r="M11" s="2553"/>
      <c r="N11" s="2554"/>
      <c r="O11" s="2554"/>
      <c r="P11" s="2554"/>
      <c r="Q11" s="2554"/>
      <c r="R11" s="2554"/>
      <c r="S11" s="2554"/>
      <c r="T11" s="2554"/>
      <c r="U11" s="2554"/>
      <c r="V11" s="2554"/>
      <c r="W11" s="2557" t="s">
        <v>1230</v>
      </c>
      <c r="X11" s="2557"/>
      <c r="Y11" s="2557"/>
      <c r="Z11" s="2557"/>
      <c r="AA11" s="2557"/>
      <c r="AB11" s="2557"/>
      <c r="AC11" s="2557"/>
      <c r="AD11" s="2558"/>
      <c r="AE11" s="1870" t="s">
        <v>22</v>
      </c>
      <c r="AF11" s="1870"/>
      <c r="AG11" s="1870"/>
      <c r="AH11" s="1870"/>
      <c r="AI11" s="1870"/>
      <c r="AJ11" s="1870"/>
      <c r="AK11" s="1870"/>
      <c r="AL11" s="2267"/>
      <c r="AM11" s="1866" t="s">
        <v>22</v>
      </c>
      <c r="AN11" s="1870"/>
      <c r="AO11" s="1870"/>
      <c r="AP11" s="1870"/>
      <c r="AQ11" s="1870"/>
      <c r="AR11" s="1870"/>
      <c r="AS11" s="1870"/>
      <c r="AT11" s="2267"/>
      <c r="AU11" s="1866" t="s">
        <v>22</v>
      </c>
      <c r="AV11" s="1870"/>
      <c r="AW11" s="1870"/>
      <c r="AX11" s="1870"/>
      <c r="AY11" s="1870"/>
      <c r="AZ11" s="1870"/>
      <c r="BA11" s="1870"/>
      <c r="BB11" s="2267"/>
      <c r="BC11" s="1866" t="s">
        <v>22</v>
      </c>
      <c r="BD11" s="1870"/>
      <c r="BE11" s="1870"/>
      <c r="BF11" s="1870"/>
      <c r="BG11" s="1870"/>
      <c r="BH11" s="1870"/>
      <c r="BI11" s="1870"/>
      <c r="BJ11" s="2267"/>
      <c r="BK11" s="1866" t="s">
        <v>22</v>
      </c>
      <c r="BL11" s="1870"/>
      <c r="BM11" s="1870"/>
      <c r="BN11" s="1870"/>
      <c r="BO11" s="1870"/>
      <c r="BP11" s="1870"/>
      <c r="BQ11" s="1870"/>
      <c r="BR11" s="2267"/>
      <c r="BS11" s="16" t="s">
        <v>22</v>
      </c>
      <c r="BT11" s="1643"/>
      <c r="BU11" s="1643"/>
      <c r="BV11" s="1644"/>
      <c r="BW11" s="1746"/>
      <c r="BX11" s="1747"/>
    </row>
    <row r="12" spans="1:76" ht="13.5" customHeight="1">
      <c r="A12" s="1694"/>
      <c r="B12" s="2001" t="s">
        <v>1222</v>
      </c>
      <c r="C12" s="1704"/>
      <c r="D12" s="1704"/>
      <c r="E12" s="2389"/>
      <c r="F12" s="2026"/>
      <c r="G12" s="1905"/>
      <c r="H12" s="1906"/>
      <c r="I12" s="1645" t="s">
        <v>1227</v>
      </c>
      <c r="J12" s="1646"/>
      <c r="K12" s="1646"/>
      <c r="L12" s="1647"/>
      <c r="M12" s="2559" t="s">
        <v>1231</v>
      </c>
      <c r="N12" s="2557"/>
      <c r="O12" s="2557"/>
      <c r="P12" s="2557"/>
      <c r="Q12" s="2557"/>
      <c r="R12" s="2557"/>
      <c r="S12" s="2557"/>
      <c r="T12" s="2557"/>
      <c r="U12" s="2557"/>
      <c r="V12" s="2557"/>
      <c r="W12" s="2557" t="s">
        <v>1232</v>
      </c>
      <c r="X12" s="2557"/>
      <c r="Y12" s="2557"/>
      <c r="Z12" s="2557"/>
      <c r="AA12" s="2557"/>
      <c r="AB12" s="2557"/>
      <c r="AC12" s="2557"/>
      <c r="AD12" s="2558"/>
      <c r="AE12" s="2269" t="s">
        <v>22</v>
      </c>
      <c r="AF12" s="2269"/>
      <c r="AG12" s="2269"/>
      <c r="AH12" s="2269"/>
      <c r="AI12" s="2269"/>
      <c r="AJ12" s="2269"/>
      <c r="AK12" s="2269"/>
      <c r="AL12" s="2270"/>
      <c r="AM12" s="2268" t="s">
        <v>22</v>
      </c>
      <c r="AN12" s="2269"/>
      <c r="AO12" s="2269"/>
      <c r="AP12" s="2269"/>
      <c r="AQ12" s="2269"/>
      <c r="AR12" s="2269"/>
      <c r="AS12" s="2269"/>
      <c r="AT12" s="2270"/>
      <c r="AU12" s="2268" t="s">
        <v>22</v>
      </c>
      <c r="AV12" s="2269"/>
      <c r="AW12" s="2269"/>
      <c r="AX12" s="2269"/>
      <c r="AY12" s="2269"/>
      <c r="AZ12" s="2269"/>
      <c r="BA12" s="2269"/>
      <c r="BB12" s="2270"/>
      <c r="BC12" s="2268" t="s">
        <v>22</v>
      </c>
      <c r="BD12" s="2269"/>
      <c r="BE12" s="2269"/>
      <c r="BF12" s="2269"/>
      <c r="BG12" s="2269"/>
      <c r="BH12" s="2269"/>
      <c r="BI12" s="2269"/>
      <c r="BJ12" s="2270"/>
      <c r="BK12" s="2268" t="s">
        <v>22</v>
      </c>
      <c r="BL12" s="2269"/>
      <c r="BM12" s="2269"/>
      <c r="BN12" s="2269"/>
      <c r="BO12" s="2269"/>
      <c r="BP12" s="2269"/>
      <c r="BQ12" s="2269"/>
      <c r="BR12" s="2270"/>
      <c r="BS12" s="16" t="s">
        <v>22</v>
      </c>
      <c r="BT12" s="1643"/>
      <c r="BU12" s="1643"/>
      <c r="BV12" s="1644"/>
      <c r="BW12" s="429"/>
      <c r="BX12" s="430"/>
    </row>
    <row r="13" spans="1:76" ht="13.5" customHeight="1">
      <c r="A13" s="1694"/>
      <c r="B13" s="945"/>
      <c r="C13" s="923"/>
      <c r="D13" s="923"/>
      <c r="E13" s="923"/>
      <c r="F13" s="188"/>
      <c r="G13" s="18"/>
      <c r="H13" s="20"/>
      <c r="I13" s="18"/>
      <c r="J13" s="18"/>
      <c r="K13" s="18"/>
      <c r="L13" s="20"/>
      <c r="M13" s="2560"/>
      <c r="N13" s="2557"/>
      <c r="O13" s="2557"/>
      <c r="P13" s="2557"/>
      <c r="Q13" s="2557"/>
      <c r="R13" s="2557"/>
      <c r="S13" s="2557"/>
      <c r="T13" s="2557"/>
      <c r="U13" s="2557"/>
      <c r="V13" s="2557"/>
      <c r="W13" s="2557" t="s">
        <v>1233</v>
      </c>
      <c r="X13" s="2557"/>
      <c r="Y13" s="2557"/>
      <c r="Z13" s="2557"/>
      <c r="AA13" s="2557"/>
      <c r="AB13" s="2557"/>
      <c r="AC13" s="2557"/>
      <c r="AD13" s="2558"/>
      <c r="AE13" s="2269" t="s">
        <v>22</v>
      </c>
      <c r="AF13" s="2269"/>
      <c r="AG13" s="2269"/>
      <c r="AH13" s="2269"/>
      <c r="AI13" s="2269"/>
      <c r="AJ13" s="2269"/>
      <c r="AK13" s="2269"/>
      <c r="AL13" s="2270"/>
      <c r="AM13" s="2268" t="s">
        <v>22</v>
      </c>
      <c r="AN13" s="2269"/>
      <c r="AO13" s="2269"/>
      <c r="AP13" s="2269"/>
      <c r="AQ13" s="2269"/>
      <c r="AR13" s="2269"/>
      <c r="AS13" s="2269"/>
      <c r="AT13" s="2270"/>
      <c r="AU13" s="2268" t="s">
        <v>22</v>
      </c>
      <c r="AV13" s="2269"/>
      <c r="AW13" s="2269"/>
      <c r="AX13" s="2269"/>
      <c r="AY13" s="2269"/>
      <c r="AZ13" s="2269"/>
      <c r="BA13" s="2269"/>
      <c r="BB13" s="2270"/>
      <c r="BC13" s="2268" t="s">
        <v>22</v>
      </c>
      <c r="BD13" s="2269"/>
      <c r="BE13" s="2269"/>
      <c r="BF13" s="2269"/>
      <c r="BG13" s="2269"/>
      <c r="BH13" s="2269"/>
      <c r="BI13" s="2269"/>
      <c r="BJ13" s="2270"/>
      <c r="BK13" s="2268" t="s">
        <v>22</v>
      </c>
      <c r="BL13" s="2269"/>
      <c r="BM13" s="2269"/>
      <c r="BN13" s="2269"/>
      <c r="BO13" s="2269"/>
      <c r="BP13" s="2269"/>
      <c r="BQ13" s="2269"/>
      <c r="BR13" s="2270"/>
      <c r="BS13" s="16" t="s">
        <v>22</v>
      </c>
      <c r="BT13" s="1643"/>
      <c r="BU13" s="1643"/>
      <c r="BV13" s="1644"/>
      <c r="BW13" s="1744" t="s">
        <v>27</v>
      </c>
      <c r="BX13" s="1745"/>
    </row>
    <row r="14" spans="1:76" ht="13.5" customHeight="1">
      <c r="A14" s="1694"/>
      <c r="B14" s="945"/>
      <c r="C14" s="923"/>
      <c r="D14" s="923"/>
      <c r="E14" s="923"/>
      <c r="F14" s="188"/>
      <c r="G14" s="18"/>
      <c r="H14" s="20"/>
      <c r="I14" s="36"/>
      <c r="J14" s="18"/>
      <c r="K14" s="18"/>
      <c r="L14" s="20"/>
      <c r="M14" s="871" t="s">
        <v>1234</v>
      </c>
      <c r="N14" s="872"/>
      <c r="O14" s="872"/>
      <c r="P14" s="872"/>
      <c r="Q14" s="872"/>
      <c r="R14" s="872"/>
      <c r="S14" s="189"/>
      <c r="T14" s="189"/>
      <c r="U14" s="189"/>
      <c r="V14" s="189"/>
      <c r="W14" s="189"/>
      <c r="X14" s="189"/>
      <c r="Y14" s="189"/>
      <c r="Z14" s="189"/>
      <c r="AA14" s="189"/>
      <c r="AB14" s="189"/>
      <c r="AC14" s="189"/>
      <c r="AD14" s="950"/>
      <c r="AE14" s="1891" t="s">
        <v>22</v>
      </c>
      <c r="AF14" s="1891"/>
      <c r="AG14" s="1891"/>
      <c r="AH14" s="1891"/>
      <c r="AI14" s="1891"/>
      <c r="AJ14" s="1891"/>
      <c r="AK14" s="1891"/>
      <c r="AL14" s="2121"/>
      <c r="AM14" s="1887" t="s">
        <v>22</v>
      </c>
      <c r="AN14" s="1891"/>
      <c r="AO14" s="1891"/>
      <c r="AP14" s="1891"/>
      <c r="AQ14" s="1891"/>
      <c r="AR14" s="1891"/>
      <c r="AS14" s="1891"/>
      <c r="AT14" s="2121"/>
      <c r="AU14" s="1887" t="s">
        <v>22</v>
      </c>
      <c r="AV14" s="1891"/>
      <c r="AW14" s="1891"/>
      <c r="AX14" s="1891"/>
      <c r="AY14" s="1891"/>
      <c r="AZ14" s="1891"/>
      <c r="BA14" s="1891"/>
      <c r="BB14" s="2121"/>
      <c r="BC14" s="1887" t="s">
        <v>22</v>
      </c>
      <c r="BD14" s="1891"/>
      <c r="BE14" s="1891"/>
      <c r="BF14" s="1891"/>
      <c r="BG14" s="1891"/>
      <c r="BH14" s="1891"/>
      <c r="BI14" s="1891"/>
      <c r="BJ14" s="2121"/>
      <c r="BK14" s="1887" t="s">
        <v>22</v>
      </c>
      <c r="BL14" s="1891"/>
      <c r="BM14" s="1891"/>
      <c r="BN14" s="1891"/>
      <c r="BO14" s="1891"/>
      <c r="BP14" s="1891"/>
      <c r="BQ14" s="1891"/>
      <c r="BR14" s="2121"/>
      <c r="BS14" s="16" t="s">
        <v>22</v>
      </c>
      <c r="BT14" s="1643"/>
      <c r="BU14" s="1643"/>
      <c r="BV14" s="1644"/>
      <c r="BW14" s="210"/>
      <c r="BX14" s="403"/>
    </row>
    <row r="15" spans="1:76" ht="13.5" customHeight="1">
      <c r="A15" s="1694"/>
      <c r="B15" s="945"/>
      <c r="C15" s="923"/>
      <c r="D15" s="923"/>
      <c r="E15" s="923"/>
      <c r="F15" s="188"/>
      <c r="G15" s="18"/>
      <c r="H15" s="20"/>
      <c r="I15" s="186"/>
      <c r="J15" s="22"/>
      <c r="K15" s="22"/>
      <c r="L15" s="49"/>
      <c r="M15" s="738" t="s">
        <v>1061</v>
      </c>
      <c r="N15" s="738"/>
      <c r="O15" s="738"/>
      <c r="P15" s="738"/>
      <c r="Q15" s="738"/>
      <c r="R15" s="738"/>
      <c r="S15" s="738"/>
      <c r="T15" s="738"/>
      <c r="U15" s="738"/>
      <c r="V15" s="738"/>
      <c r="W15" s="738"/>
      <c r="X15" s="738"/>
      <c r="Y15" s="738"/>
      <c r="Z15" s="738"/>
      <c r="AA15" s="931"/>
      <c r="AB15" s="2363" t="s">
        <v>1062</v>
      </c>
      <c r="AC15" s="2362"/>
      <c r="AD15" s="2364"/>
      <c r="AE15" s="2390" t="str">
        <f>IF($AE$6="","",IFERROR(IF(VLOOKUP($AE$6,自己評価書!$B$35:$FY493,142,FALSE)=0,"",VLOOKUP($AE$6,自己評価書!$B$35:$FY493,142,FALSE)),""))</f>
        <v/>
      </c>
      <c r="AF15" s="2391"/>
      <c r="AG15" s="2391"/>
      <c r="AH15" s="2391"/>
      <c r="AI15" s="2391"/>
      <c r="AJ15" s="2391"/>
      <c r="AK15" s="2391"/>
      <c r="AL15" s="2391"/>
      <c r="AM15" s="2390" t="str">
        <f>IF($AM$6="","",IFERROR(IF(VLOOKUP($AM$6,自己評価書!$B$35:$FY493,142,FALSE)=0,"",VLOOKUP($AM$6,自己評価書!$B$35:$FY493,142,FALSE)),""))</f>
        <v/>
      </c>
      <c r="AN15" s="2391"/>
      <c r="AO15" s="2391"/>
      <c r="AP15" s="2391"/>
      <c r="AQ15" s="2391"/>
      <c r="AR15" s="2391"/>
      <c r="AS15" s="2391"/>
      <c r="AT15" s="2391"/>
      <c r="AU15" s="2390" t="str">
        <f>IF($AU$6="","",IFERROR(IF(VLOOKUP($AU$6,自己評価書!$B$35:$FY493,142,FALSE)=0,"",VLOOKUP($AU$6,自己評価書!$B$35:$FY493,142,FALSE)),""))</f>
        <v/>
      </c>
      <c r="AV15" s="2391"/>
      <c r="AW15" s="2391"/>
      <c r="AX15" s="2391"/>
      <c r="AY15" s="2391"/>
      <c r="AZ15" s="2391"/>
      <c r="BA15" s="2391"/>
      <c r="BB15" s="2391"/>
      <c r="BC15" s="2390" t="str">
        <f>IF($BC$6="","",IFERROR(IF(VLOOKUP($BC$6,自己評価書!$B$35:$FY493,142,FALSE)=0,"",VLOOKUP($BC$6,自己評価書!$B$35:$FY493,142,FALSE)),""))</f>
        <v/>
      </c>
      <c r="BD15" s="2391"/>
      <c r="BE15" s="2391"/>
      <c r="BF15" s="2391"/>
      <c r="BG15" s="2391"/>
      <c r="BH15" s="2391"/>
      <c r="BI15" s="2391"/>
      <c r="BJ15" s="2391"/>
      <c r="BK15" s="2390" t="str">
        <f>IF($BK$6="","",IFERROR(IF(VLOOKUP($BK$6,自己評価書!$B$35:$FY493,142,FALSE)=0,"",VLOOKUP($BK$6,自己評価書!$B$35:$FY493,142,FALSE)),""))</f>
        <v/>
      </c>
      <c r="BL15" s="2391"/>
      <c r="BM15" s="2391"/>
      <c r="BN15" s="2391"/>
      <c r="BO15" s="2391"/>
      <c r="BP15" s="2391"/>
      <c r="BQ15" s="2391"/>
      <c r="BR15" s="2392"/>
      <c r="BS15" s="16" t="s">
        <v>22</v>
      </c>
      <c r="BT15" s="1643"/>
      <c r="BU15" s="1643"/>
      <c r="BV15" s="1644"/>
      <c r="BW15" s="210"/>
      <c r="BX15" s="403"/>
    </row>
    <row r="16" spans="1:76" ht="13.5" customHeight="1">
      <c r="A16" s="1694"/>
      <c r="B16" s="945"/>
      <c r="C16" s="923"/>
      <c r="D16" s="923"/>
      <c r="E16" s="923"/>
      <c r="F16" s="188"/>
      <c r="G16" s="18"/>
      <c r="H16" s="20"/>
      <c r="I16" s="1658" t="s">
        <v>1235</v>
      </c>
      <c r="J16" s="1659"/>
      <c r="K16" s="1659"/>
      <c r="L16" s="1660"/>
      <c r="M16" s="930" t="s">
        <v>943</v>
      </c>
      <c r="N16" s="738"/>
      <c r="O16" s="738"/>
      <c r="P16" s="738"/>
      <c r="Q16" s="738"/>
      <c r="R16" s="738"/>
      <c r="S16" s="738"/>
      <c r="T16" s="738"/>
      <c r="U16" s="738"/>
      <c r="V16" s="738"/>
      <c r="W16" s="738"/>
      <c r="X16" s="738"/>
      <c r="Y16" s="738"/>
      <c r="Z16" s="738"/>
      <c r="AA16" s="738"/>
      <c r="AB16" s="738"/>
      <c r="AC16" s="738"/>
      <c r="AD16" s="931"/>
      <c r="AE16" s="2386" t="str">
        <f>IFERROR(IF(VLOOKUP($AE$6,自己評価書!$B$35:$FY495,143,FALSE)=0,"■","□"),"□")</f>
        <v>■</v>
      </c>
      <c r="AF16" s="2387"/>
      <c r="AG16" s="2387"/>
      <c r="AH16" s="2387"/>
      <c r="AI16" s="2387"/>
      <c r="AJ16" s="2387"/>
      <c r="AK16" s="2387"/>
      <c r="AL16" s="2388"/>
      <c r="AM16" s="2386" t="str">
        <f>IFERROR(IF(VLOOKUP($AM$6,自己評価書!$B$35:$FY495,143,FALSE)=0,"■","□"),"□")</f>
        <v>□</v>
      </c>
      <c r="AN16" s="2387"/>
      <c r="AO16" s="2387"/>
      <c r="AP16" s="2387"/>
      <c r="AQ16" s="2387"/>
      <c r="AR16" s="2387"/>
      <c r="AS16" s="2387"/>
      <c r="AT16" s="2388"/>
      <c r="AU16" s="2386" t="str">
        <f>IFERROR(IF(VLOOKUP($AU$6,自己評価書!$B$35:$FY495,143,FALSE)=0,"■","□"),"□")</f>
        <v>□</v>
      </c>
      <c r="AV16" s="2387"/>
      <c r="AW16" s="2387"/>
      <c r="AX16" s="2387"/>
      <c r="AY16" s="2387"/>
      <c r="AZ16" s="2387"/>
      <c r="BA16" s="2387"/>
      <c r="BB16" s="2388"/>
      <c r="BC16" s="2386" t="str">
        <f>IFERROR(IF(VLOOKUP($BC$6,自己評価書!$B$35:$FY495,143,FALSE)=0,"■","□"),"□")</f>
        <v>□</v>
      </c>
      <c r="BD16" s="2387"/>
      <c r="BE16" s="2387"/>
      <c r="BF16" s="2387"/>
      <c r="BG16" s="2387"/>
      <c r="BH16" s="2387"/>
      <c r="BI16" s="2387"/>
      <c r="BJ16" s="2388"/>
      <c r="BK16" s="2386" t="str">
        <f>IFERROR(IF(VLOOKUP($BK$6,自己評価書!$B$35:$FY495,143,FALSE)=0,"■","□"),"□")</f>
        <v>□</v>
      </c>
      <c r="BL16" s="2387"/>
      <c r="BM16" s="2387"/>
      <c r="BN16" s="2387"/>
      <c r="BO16" s="2387"/>
      <c r="BP16" s="2387"/>
      <c r="BQ16" s="2387"/>
      <c r="BR16" s="2388"/>
      <c r="BS16" s="210"/>
      <c r="BV16" s="129"/>
      <c r="BW16" s="210"/>
      <c r="BX16" s="403"/>
    </row>
    <row r="17" spans="1:76" ht="13.5" customHeight="1">
      <c r="A17" s="1694"/>
      <c r="B17" s="945"/>
      <c r="C17" s="923"/>
      <c r="D17" s="923"/>
      <c r="E17" s="923"/>
      <c r="F17" s="188"/>
      <c r="G17" s="18"/>
      <c r="H17" s="20"/>
      <c r="I17" s="1645" t="s">
        <v>1225</v>
      </c>
      <c r="J17" s="1646"/>
      <c r="K17" s="1646"/>
      <c r="L17" s="1647"/>
      <c r="M17" s="2551" t="s">
        <v>1228</v>
      </c>
      <c r="N17" s="2552"/>
      <c r="O17" s="2552"/>
      <c r="P17" s="2552"/>
      <c r="Q17" s="2552"/>
      <c r="R17" s="2552"/>
      <c r="S17" s="2552"/>
      <c r="T17" s="2552"/>
      <c r="U17" s="2552"/>
      <c r="V17" s="2552"/>
      <c r="W17" s="2555" t="s">
        <v>1229</v>
      </c>
      <c r="X17" s="2555"/>
      <c r="Y17" s="2555"/>
      <c r="Z17" s="2555"/>
      <c r="AA17" s="2555"/>
      <c r="AB17" s="2555"/>
      <c r="AC17" s="2555"/>
      <c r="AD17" s="2556"/>
      <c r="AE17" s="2314" t="s">
        <v>22</v>
      </c>
      <c r="AF17" s="2315"/>
      <c r="AG17" s="2315"/>
      <c r="AH17" s="2315"/>
      <c r="AI17" s="2315"/>
      <c r="AJ17" s="2315"/>
      <c r="AK17" s="2315"/>
      <c r="AL17" s="2316"/>
      <c r="AM17" s="2314" t="s">
        <v>22</v>
      </c>
      <c r="AN17" s="2315"/>
      <c r="AO17" s="2315"/>
      <c r="AP17" s="2315"/>
      <c r="AQ17" s="2315"/>
      <c r="AR17" s="2315"/>
      <c r="AS17" s="2315"/>
      <c r="AT17" s="2316"/>
      <c r="AU17" s="2314" t="s">
        <v>22</v>
      </c>
      <c r="AV17" s="2315"/>
      <c r="AW17" s="2315"/>
      <c r="AX17" s="2315"/>
      <c r="AY17" s="2315"/>
      <c r="AZ17" s="2315"/>
      <c r="BA17" s="2315"/>
      <c r="BB17" s="2316"/>
      <c r="BC17" s="2314" t="s">
        <v>22</v>
      </c>
      <c r="BD17" s="2315"/>
      <c r="BE17" s="2315"/>
      <c r="BF17" s="2315"/>
      <c r="BG17" s="2315"/>
      <c r="BH17" s="2315"/>
      <c r="BI17" s="2315"/>
      <c r="BJ17" s="2316"/>
      <c r="BK17" s="2314" t="s">
        <v>22</v>
      </c>
      <c r="BL17" s="2315"/>
      <c r="BM17" s="2315"/>
      <c r="BN17" s="2315"/>
      <c r="BO17" s="2315"/>
      <c r="BP17" s="2315"/>
      <c r="BQ17" s="2315"/>
      <c r="BR17" s="2316"/>
      <c r="BS17" s="210"/>
      <c r="BV17" s="129"/>
      <c r="BW17" s="210"/>
      <c r="BX17" s="403"/>
    </row>
    <row r="18" spans="1:76" ht="13.5" customHeight="1">
      <c r="A18" s="1694"/>
      <c r="B18" s="945"/>
      <c r="C18" s="923"/>
      <c r="D18" s="923"/>
      <c r="E18" s="923"/>
      <c r="F18" s="188"/>
      <c r="G18" s="18"/>
      <c r="H18" s="20"/>
      <c r="I18" s="1645" t="s">
        <v>1226</v>
      </c>
      <c r="J18" s="1646"/>
      <c r="K18" s="1646"/>
      <c r="L18" s="1647"/>
      <c r="M18" s="2553"/>
      <c r="N18" s="2554"/>
      <c r="O18" s="2554"/>
      <c r="P18" s="2554"/>
      <c r="Q18" s="2554"/>
      <c r="R18" s="2554"/>
      <c r="S18" s="2554"/>
      <c r="T18" s="2554"/>
      <c r="U18" s="2554"/>
      <c r="V18" s="2554"/>
      <c r="W18" s="2557" t="s">
        <v>1230</v>
      </c>
      <c r="X18" s="2557"/>
      <c r="Y18" s="2557"/>
      <c r="Z18" s="2557"/>
      <c r="AA18" s="2557"/>
      <c r="AB18" s="2557"/>
      <c r="AC18" s="2557"/>
      <c r="AD18" s="2558"/>
      <c r="AE18" s="1870" t="s">
        <v>22</v>
      </c>
      <c r="AF18" s="1870"/>
      <c r="AG18" s="1870"/>
      <c r="AH18" s="1870"/>
      <c r="AI18" s="1870"/>
      <c r="AJ18" s="1870"/>
      <c r="AK18" s="1870"/>
      <c r="AL18" s="2267"/>
      <c r="AM18" s="1866" t="s">
        <v>22</v>
      </c>
      <c r="AN18" s="1870"/>
      <c r="AO18" s="1870"/>
      <c r="AP18" s="1870"/>
      <c r="AQ18" s="1870"/>
      <c r="AR18" s="1870"/>
      <c r="AS18" s="1870"/>
      <c r="AT18" s="2267"/>
      <c r="AU18" s="1866" t="s">
        <v>22</v>
      </c>
      <c r="AV18" s="1870"/>
      <c r="AW18" s="1870"/>
      <c r="AX18" s="1870"/>
      <c r="AY18" s="1870"/>
      <c r="AZ18" s="1870"/>
      <c r="BA18" s="1870"/>
      <c r="BB18" s="2267"/>
      <c r="BC18" s="1866" t="s">
        <v>22</v>
      </c>
      <c r="BD18" s="1870"/>
      <c r="BE18" s="1870"/>
      <c r="BF18" s="1870"/>
      <c r="BG18" s="1870"/>
      <c r="BH18" s="1870"/>
      <c r="BI18" s="1870"/>
      <c r="BJ18" s="2267"/>
      <c r="BK18" s="1866" t="s">
        <v>22</v>
      </c>
      <c r="BL18" s="1870"/>
      <c r="BM18" s="1870"/>
      <c r="BN18" s="1870"/>
      <c r="BO18" s="1870"/>
      <c r="BP18" s="1870"/>
      <c r="BQ18" s="1870"/>
      <c r="BR18" s="2267"/>
      <c r="BS18" s="210"/>
      <c r="BV18" s="129"/>
      <c r="BW18" s="210"/>
      <c r="BX18" s="403"/>
    </row>
    <row r="19" spans="1:76" ht="13.5" customHeight="1">
      <c r="A19" s="1694"/>
      <c r="B19" s="945"/>
      <c r="C19" s="923"/>
      <c r="D19" s="923"/>
      <c r="E19" s="923"/>
      <c r="F19" s="188"/>
      <c r="G19" s="18"/>
      <c r="H19" s="20"/>
      <c r="I19" s="1645" t="s">
        <v>1227</v>
      </c>
      <c r="J19" s="1646"/>
      <c r="K19" s="1646"/>
      <c r="L19" s="1647"/>
      <c r="M19" s="2559" t="s">
        <v>1231</v>
      </c>
      <c r="N19" s="2557"/>
      <c r="O19" s="2557"/>
      <c r="P19" s="2557"/>
      <c r="Q19" s="2557"/>
      <c r="R19" s="2557"/>
      <c r="S19" s="2557"/>
      <c r="T19" s="2557"/>
      <c r="U19" s="2557"/>
      <c r="V19" s="2557"/>
      <c r="W19" s="2557" t="s">
        <v>1232</v>
      </c>
      <c r="X19" s="2557"/>
      <c r="Y19" s="2557"/>
      <c r="Z19" s="2557"/>
      <c r="AA19" s="2557"/>
      <c r="AB19" s="2557"/>
      <c r="AC19" s="2557"/>
      <c r="AD19" s="2558"/>
      <c r="AE19" s="2269" t="s">
        <v>22</v>
      </c>
      <c r="AF19" s="2269"/>
      <c r="AG19" s="2269"/>
      <c r="AH19" s="2269"/>
      <c r="AI19" s="2269"/>
      <c r="AJ19" s="2269"/>
      <c r="AK19" s="2269"/>
      <c r="AL19" s="2270"/>
      <c r="AM19" s="2268" t="s">
        <v>22</v>
      </c>
      <c r="AN19" s="2269"/>
      <c r="AO19" s="2269"/>
      <c r="AP19" s="2269"/>
      <c r="AQ19" s="2269"/>
      <c r="AR19" s="2269"/>
      <c r="AS19" s="2269"/>
      <c r="AT19" s="2270"/>
      <c r="AU19" s="2268" t="s">
        <v>22</v>
      </c>
      <c r="AV19" s="2269"/>
      <c r="AW19" s="2269"/>
      <c r="AX19" s="2269"/>
      <c r="AY19" s="2269"/>
      <c r="AZ19" s="2269"/>
      <c r="BA19" s="2269"/>
      <c r="BB19" s="2270"/>
      <c r="BC19" s="2268" t="s">
        <v>22</v>
      </c>
      <c r="BD19" s="2269"/>
      <c r="BE19" s="2269"/>
      <c r="BF19" s="2269"/>
      <c r="BG19" s="2269"/>
      <c r="BH19" s="2269"/>
      <c r="BI19" s="2269"/>
      <c r="BJ19" s="2270"/>
      <c r="BK19" s="2268" t="s">
        <v>22</v>
      </c>
      <c r="BL19" s="2269"/>
      <c r="BM19" s="2269"/>
      <c r="BN19" s="2269"/>
      <c r="BO19" s="2269"/>
      <c r="BP19" s="2269"/>
      <c r="BQ19" s="2269"/>
      <c r="BR19" s="2270"/>
      <c r="BS19" s="210"/>
      <c r="BV19" s="129"/>
      <c r="BW19" s="210"/>
      <c r="BX19" s="403"/>
    </row>
    <row r="20" spans="1:76" ht="13.5" customHeight="1">
      <c r="A20" s="1694"/>
      <c r="B20" s="945"/>
      <c r="C20" s="923"/>
      <c r="D20" s="923"/>
      <c r="E20" s="923"/>
      <c r="F20" s="188"/>
      <c r="G20" s="18"/>
      <c r="H20" s="20"/>
      <c r="I20" s="18"/>
      <c r="J20" s="18"/>
      <c r="K20" s="18"/>
      <c r="L20" s="20"/>
      <c r="M20" s="2560"/>
      <c r="N20" s="2557"/>
      <c r="O20" s="2557"/>
      <c r="P20" s="2557"/>
      <c r="Q20" s="2557"/>
      <c r="R20" s="2557"/>
      <c r="S20" s="2557"/>
      <c r="T20" s="2557"/>
      <c r="U20" s="2557"/>
      <c r="V20" s="2557"/>
      <c r="W20" s="2557" t="s">
        <v>1233</v>
      </c>
      <c r="X20" s="2557"/>
      <c r="Y20" s="2557"/>
      <c r="Z20" s="2557"/>
      <c r="AA20" s="2557"/>
      <c r="AB20" s="2557"/>
      <c r="AC20" s="2557"/>
      <c r="AD20" s="2558"/>
      <c r="AE20" s="2269" t="s">
        <v>22</v>
      </c>
      <c r="AF20" s="2269"/>
      <c r="AG20" s="2269"/>
      <c r="AH20" s="2269"/>
      <c r="AI20" s="2269"/>
      <c r="AJ20" s="2269"/>
      <c r="AK20" s="2269"/>
      <c r="AL20" s="2270"/>
      <c r="AM20" s="2268" t="s">
        <v>22</v>
      </c>
      <c r="AN20" s="2269"/>
      <c r="AO20" s="2269"/>
      <c r="AP20" s="2269"/>
      <c r="AQ20" s="2269"/>
      <c r="AR20" s="2269"/>
      <c r="AS20" s="2269"/>
      <c r="AT20" s="2270"/>
      <c r="AU20" s="2268" t="s">
        <v>22</v>
      </c>
      <c r="AV20" s="2269"/>
      <c r="AW20" s="2269"/>
      <c r="AX20" s="2269"/>
      <c r="AY20" s="2269"/>
      <c r="AZ20" s="2269"/>
      <c r="BA20" s="2269"/>
      <c r="BB20" s="2270"/>
      <c r="BC20" s="2268" t="s">
        <v>22</v>
      </c>
      <c r="BD20" s="2269"/>
      <c r="BE20" s="2269"/>
      <c r="BF20" s="2269"/>
      <c r="BG20" s="2269"/>
      <c r="BH20" s="2269"/>
      <c r="BI20" s="2269"/>
      <c r="BJ20" s="2270"/>
      <c r="BK20" s="2268" t="s">
        <v>22</v>
      </c>
      <c r="BL20" s="2269"/>
      <c r="BM20" s="2269"/>
      <c r="BN20" s="2269"/>
      <c r="BO20" s="2269"/>
      <c r="BP20" s="2269"/>
      <c r="BQ20" s="2269"/>
      <c r="BR20" s="2270"/>
      <c r="BS20" s="210"/>
      <c r="BV20" s="129"/>
      <c r="BW20" s="210"/>
      <c r="BX20" s="403"/>
    </row>
    <row r="21" spans="1:76" ht="13.5" customHeight="1">
      <c r="A21" s="1694"/>
      <c r="B21" s="945"/>
      <c r="C21" s="923"/>
      <c r="D21" s="923"/>
      <c r="E21" s="923"/>
      <c r="F21" s="188"/>
      <c r="G21" s="18"/>
      <c r="H21" s="20"/>
      <c r="I21" s="36"/>
      <c r="J21" s="18"/>
      <c r="K21" s="18"/>
      <c r="L21" s="20"/>
      <c r="M21" s="871" t="s">
        <v>1234</v>
      </c>
      <c r="N21" s="872"/>
      <c r="O21" s="872"/>
      <c r="P21" s="872"/>
      <c r="Q21" s="872"/>
      <c r="R21" s="872"/>
      <c r="S21" s="189"/>
      <c r="T21" s="189"/>
      <c r="U21" s="189"/>
      <c r="V21" s="189"/>
      <c r="W21" s="189"/>
      <c r="X21" s="189"/>
      <c r="Y21" s="189"/>
      <c r="Z21" s="189"/>
      <c r="AA21" s="189"/>
      <c r="AB21" s="189"/>
      <c r="AC21" s="189"/>
      <c r="AD21" s="950"/>
      <c r="AE21" s="1891" t="s">
        <v>22</v>
      </c>
      <c r="AF21" s="1891"/>
      <c r="AG21" s="1891"/>
      <c r="AH21" s="1891"/>
      <c r="AI21" s="1891"/>
      <c r="AJ21" s="1891"/>
      <c r="AK21" s="1891"/>
      <c r="AL21" s="2121"/>
      <c r="AM21" s="1887" t="s">
        <v>22</v>
      </c>
      <c r="AN21" s="1891"/>
      <c r="AO21" s="1891"/>
      <c r="AP21" s="1891"/>
      <c r="AQ21" s="1891"/>
      <c r="AR21" s="1891"/>
      <c r="AS21" s="1891"/>
      <c r="AT21" s="2121"/>
      <c r="AU21" s="1887" t="s">
        <v>22</v>
      </c>
      <c r="AV21" s="1891"/>
      <c r="AW21" s="1891"/>
      <c r="AX21" s="1891"/>
      <c r="AY21" s="1891"/>
      <c r="AZ21" s="1891"/>
      <c r="BA21" s="1891"/>
      <c r="BB21" s="2121"/>
      <c r="BC21" s="1887" t="s">
        <v>22</v>
      </c>
      <c r="BD21" s="1891"/>
      <c r="BE21" s="1891"/>
      <c r="BF21" s="1891"/>
      <c r="BG21" s="1891"/>
      <c r="BH21" s="1891"/>
      <c r="BI21" s="1891"/>
      <c r="BJ21" s="2121"/>
      <c r="BK21" s="1887" t="s">
        <v>22</v>
      </c>
      <c r="BL21" s="1891"/>
      <c r="BM21" s="1891"/>
      <c r="BN21" s="1891"/>
      <c r="BO21" s="1891"/>
      <c r="BP21" s="1891"/>
      <c r="BQ21" s="1891"/>
      <c r="BR21" s="2121"/>
      <c r="BS21" s="210"/>
      <c r="BV21" s="129"/>
      <c r="BW21" s="210"/>
      <c r="BX21" s="403"/>
    </row>
    <row r="22" spans="1:76" ht="13.5" customHeight="1">
      <c r="A22" s="1694"/>
      <c r="B22" s="945"/>
      <c r="C22" s="923"/>
      <c r="D22" s="923"/>
      <c r="E22" s="923"/>
      <c r="F22" s="188"/>
      <c r="G22" s="18"/>
      <c r="H22" s="20"/>
      <c r="I22" s="186"/>
      <c r="J22" s="22"/>
      <c r="K22" s="22"/>
      <c r="L22" s="49"/>
      <c r="M22" s="738" t="s">
        <v>1061</v>
      </c>
      <c r="N22" s="738"/>
      <c r="O22" s="738"/>
      <c r="P22" s="738"/>
      <c r="Q22" s="738"/>
      <c r="R22" s="738"/>
      <c r="S22" s="738"/>
      <c r="T22" s="738"/>
      <c r="U22" s="738"/>
      <c r="V22" s="738"/>
      <c r="W22" s="738"/>
      <c r="X22" s="738"/>
      <c r="Y22" s="738"/>
      <c r="Z22" s="738"/>
      <c r="AA22" s="931"/>
      <c r="AB22" s="2363" t="s">
        <v>1062</v>
      </c>
      <c r="AC22" s="2362"/>
      <c r="AD22" s="2364"/>
      <c r="AE22" s="2390" t="str">
        <f>IF($AE$6="","",IFERROR(IF(VLOOKUP($AE$6,自己評価書!$B$35:$FY500,143,FALSE)=0,"",VLOOKUP($AE$6,自己評価書!$B$35:$FY500,143,FALSE)),""))</f>
        <v/>
      </c>
      <c r="AF22" s="2391"/>
      <c r="AG22" s="2391"/>
      <c r="AH22" s="2391"/>
      <c r="AI22" s="2391"/>
      <c r="AJ22" s="2391"/>
      <c r="AK22" s="2391"/>
      <c r="AL22" s="2391"/>
      <c r="AM22" s="2390" t="str">
        <f>IF($AM$6="","",IFERROR(IF(VLOOKUP($AM$6,自己評価書!$B$35:$FY500,143,FALSE)=0,"",VLOOKUP($AM$6,自己評価書!$B$35:$FY500,143,FALSE)),""))</f>
        <v/>
      </c>
      <c r="AN22" s="2391"/>
      <c r="AO22" s="2391"/>
      <c r="AP22" s="2391"/>
      <c r="AQ22" s="2391"/>
      <c r="AR22" s="2391"/>
      <c r="AS22" s="2391"/>
      <c r="AT22" s="2391"/>
      <c r="AU22" s="2390" t="str">
        <f>IF($AU$6="","",IFERROR(IF(VLOOKUP($AU$6,自己評価書!$B$35:$FY500,143,FALSE)=0,"",VLOOKUP($AU$6,自己評価書!$B$35:$FY500,143,FALSE)),""))</f>
        <v/>
      </c>
      <c r="AV22" s="2391"/>
      <c r="AW22" s="2391"/>
      <c r="AX22" s="2391"/>
      <c r="AY22" s="2391"/>
      <c r="AZ22" s="2391"/>
      <c r="BA22" s="2391"/>
      <c r="BB22" s="2391"/>
      <c r="BC22" s="2390" t="str">
        <f>IF($BC$6="","",IFERROR(IF(VLOOKUP($BC$6,自己評価書!$B$35:$FY500,143,FALSE)=0,"",VLOOKUP($BC$6,自己評価書!$B$35:$FY500,143,FALSE)),""))</f>
        <v/>
      </c>
      <c r="BD22" s="2391"/>
      <c r="BE22" s="2391"/>
      <c r="BF22" s="2391"/>
      <c r="BG22" s="2391"/>
      <c r="BH22" s="2391"/>
      <c r="BI22" s="2391"/>
      <c r="BJ22" s="2391"/>
      <c r="BK22" s="2390" t="str">
        <f>IF($BK$6="","",IFERROR(IF(VLOOKUP($BK$6,自己評価書!$B$35:$FY500,143,FALSE)=0,"",VLOOKUP($BK$6,自己評価書!$B$35:$FY500,143,FALSE)),""))</f>
        <v/>
      </c>
      <c r="BL22" s="2391"/>
      <c r="BM22" s="2391"/>
      <c r="BN22" s="2391"/>
      <c r="BO22" s="2391"/>
      <c r="BP22" s="2391"/>
      <c r="BQ22" s="2391"/>
      <c r="BR22" s="2392"/>
      <c r="BS22" s="210"/>
      <c r="BV22" s="129"/>
      <c r="BW22" s="210"/>
      <c r="BX22" s="403"/>
    </row>
    <row r="23" spans="1:76" ht="13.5" customHeight="1">
      <c r="A23" s="1694"/>
      <c r="B23" s="945"/>
      <c r="C23" s="923"/>
      <c r="D23" s="923"/>
      <c r="E23" s="923"/>
      <c r="F23" s="188"/>
      <c r="G23" s="18"/>
      <c r="H23" s="20"/>
      <c r="I23" s="1658" t="s">
        <v>1236</v>
      </c>
      <c r="J23" s="1659"/>
      <c r="K23" s="1659"/>
      <c r="L23" s="1660"/>
      <c r="M23" s="930" t="s">
        <v>943</v>
      </c>
      <c r="N23" s="738"/>
      <c r="O23" s="738"/>
      <c r="P23" s="738"/>
      <c r="Q23" s="738"/>
      <c r="R23" s="738"/>
      <c r="S23" s="738"/>
      <c r="T23" s="738"/>
      <c r="U23" s="738"/>
      <c r="V23" s="738"/>
      <c r="W23" s="738"/>
      <c r="X23" s="738"/>
      <c r="Y23" s="738"/>
      <c r="Z23" s="738"/>
      <c r="AA23" s="738"/>
      <c r="AB23" s="738"/>
      <c r="AC23" s="738"/>
      <c r="AD23" s="931"/>
      <c r="AE23" s="2386" t="str">
        <f>IFERROR(IF(VLOOKUP($AE$6,自己評価書!$B$35:$FY502,144,FALSE)=0,"■","□"),"□")</f>
        <v>■</v>
      </c>
      <c r="AF23" s="2387"/>
      <c r="AG23" s="2387"/>
      <c r="AH23" s="2387"/>
      <c r="AI23" s="2387"/>
      <c r="AJ23" s="2387"/>
      <c r="AK23" s="2387"/>
      <c r="AL23" s="2388"/>
      <c r="AM23" s="2386" t="str">
        <f>IFERROR(IF(VLOOKUP($AM$6,自己評価書!$B$35:$FY502,144,FALSE)=0,"■","□"),"□")</f>
        <v>□</v>
      </c>
      <c r="AN23" s="2387"/>
      <c r="AO23" s="2387"/>
      <c r="AP23" s="2387"/>
      <c r="AQ23" s="2387"/>
      <c r="AR23" s="2387"/>
      <c r="AS23" s="2387"/>
      <c r="AT23" s="2388"/>
      <c r="AU23" s="2386" t="str">
        <f>IFERROR(IF(VLOOKUP($AU$6,自己評価書!$B$35:$FY502,144,FALSE)=0,"■","□"),"□")</f>
        <v>□</v>
      </c>
      <c r="AV23" s="2387"/>
      <c r="AW23" s="2387"/>
      <c r="AX23" s="2387"/>
      <c r="AY23" s="2387"/>
      <c r="AZ23" s="2387"/>
      <c r="BA23" s="2387"/>
      <c r="BB23" s="2388"/>
      <c r="BC23" s="2386" t="str">
        <f>IFERROR(IF(VLOOKUP($BC$6,自己評価書!$B$35:$FY502,144,FALSE)=0,"■","□"),"□")</f>
        <v>□</v>
      </c>
      <c r="BD23" s="2387"/>
      <c r="BE23" s="2387"/>
      <c r="BF23" s="2387"/>
      <c r="BG23" s="2387"/>
      <c r="BH23" s="2387"/>
      <c r="BI23" s="2387"/>
      <c r="BJ23" s="2388"/>
      <c r="BK23" s="2386" t="str">
        <f>IFERROR(IF(VLOOKUP($BK$6,自己評価書!$B$35:$FY502,144,FALSE)=0,"■","□"),"□")</f>
        <v>□</v>
      </c>
      <c r="BL23" s="2387"/>
      <c r="BM23" s="2387"/>
      <c r="BN23" s="2387"/>
      <c r="BO23" s="2387"/>
      <c r="BP23" s="2387"/>
      <c r="BQ23" s="2387"/>
      <c r="BR23" s="2388"/>
      <c r="BS23" s="210"/>
      <c r="BV23" s="129"/>
      <c r="BW23" s="210"/>
      <c r="BX23" s="403"/>
    </row>
    <row r="24" spans="1:76" ht="13.5" customHeight="1">
      <c r="A24" s="1694"/>
      <c r="B24" s="945"/>
      <c r="C24" s="923"/>
      <c r="D24" s="923"/>
      <c r="E24" s="923"/>
      <c r="F24" s="188"/>
      <c r="G24" s="18"/>
      <c r="H24" s="20"/>
      <c r="I24" s="1645" t="s">
        <v>1225</v>
      </c>
      <c r="J24" s="1646"/>
      <c r="K24" s="1646"/>
      <c r="L24" s="1647"/>
      <c r="M24" s="2551" t="s">
        <v>1228</v>
      </c>
      <c r="N24" s="2552"/>
      <c r="O24" s="2552"/>
      <c r="P24" s="2552"/>
      <c r="Q24" s="2552"/>
      <c r="R24" s="2552"/>
      <c r="S24" s="2552"/>
      <c r="T24" s="2552"/>
      <c r="U24" s="2552"/>
      <c r="V24" s="2552"/>
      <c r="W24" s="2555" t="s">
        <v>1229</v>
      </c>
      <c r="X24" s="2555"/>
      <c r="Y24" s="2555"/>
      <c r="Z24" s="2555"/>
      <c r="AA24" s="2555"/>
      <c r="AB24" s="2555"/>
      <c r="AC24" s="2555"/>
      <c r="AD24" s="2556"/>
      <c r="AE24" s="2314" t="s">
        <v>22</v>
      </c>
      <c r="AF24" s="2315"/>
      <c r="AG24" s="2315"/>
      <c r="AH24" s="2315"/>
      <c r="AI24" s="2315"/>
      <c r="AJ24" s="2315"/>
      <c r="AK24" s="2315"/>
      <c r="AL24" s="2316"/>
      <c r="AM24" s="2314" t="s">
        <v>22</v>
      </c>
      <c r="AN24" s="2315"/>
      <c r="AO24" s="2315"/>
      <c r="AP24" s="2315"/>
      <c r="AQ24" s="2315"/>
      <c r="AR24" s="2315"/>
      <c r="AS24" s="2315"/>
      <c r="AT24" s="2316"/>
      <c r="AU24" s="2314" t="s">
        <v>22</v>
      </c>
      <c r="AV24" s="2315"/>
      <c r="AW24" s="2315"/>
      <c r="AX24" s="2315"/>
      <c r="AY24" s="2315"/>
      <c r="AZ24" s="2315"/>
      <c r="BA24" s="2315"/>
      <c r="BB24" s="2316"/>
      <c r="BC24" s="2314" t="s">
        <v>22</v>
      </c>
      <c r="BD24" s="2315"/>
      <c r="BE24" s="2315"/>
      <c r="BF24" s="2315"/>
      <c r="BG24" s="2315"/>
      <c r="BH24" s="2315"/>
      <c r="BI24" s="2315"/>
      <c r="BJ24" s="2316"/>
      <c r="BK24" s="2314" t="s">
        <v>22</v>
      </c>
      <c r="BL24" s="2315"/>
      <c r="BM24" s="2315"/>
      <c r="BN24" s="2315"/>
      <c r="BO24" s="2315"/>
      <c r="BP24" s="2315"/>
      <c r="BQ24" s="2315"/>
      <c r="BR24" s="2316"/>
      <c r="BS24" s="210"/>
      <c r="BV24" s="129"/>
      <c r="BW24" s="210"/>
      <c r="BX24" s="403"/>
    </row>
    <row r="25" spans="1:76" ht="13.5" customHeight="1">
      <c r="A25" s="1694"/>
      <c r="B25" s="945"/>
      <c r="C25" s="923"/>
      <c r="D25" s="923"/>
      <c r="E25" s="923"/>
      <c r="F25" s="188"/>
      <c r="G25" s="18"/>
      <c r="H25" s="20"/>
      <c r="I25" s="1645" t="s">
        <v>1226</v>
      </c>
      <c r="J25" s="1646"/>
      <c r="K25" s="1646"/>
      <c r="L25" s="1647"/>
      <c r="M25" s="2553"/>
      <c r="N25" s="2554"/>
      <c r="O25" s="2554"/>
      <c r="P25" s="2554"/>
      <c r="Q25" s="2554"/>
      <c r="R25" s="2554"/>
      <c r="S25" s="2554"/>
      <c r="T25" s="2554"/>
      <c r="U25" s="2554"/>
      <c r="V25" s="2554"/>
      <c r="W25" s="2557" t="s">
        <v>1230</v>
      </c>
      <c r="X25" s="2557"/>
      <c r="Y25" s="2557"/>
      <c r="Z25" s="2557"/>
      <c r="AA25" s="2557"/>
      <c r="AB25" s="2557"/>
      <c r="AC25" s="2557"/>
      <c r="AD25" s="2558"/>
      <c r="AE25" s="1870" t="s">
        <v>22</v>
      </c>
      <c r="AF25" s="1870"/>
      <c r="AG25" s="1870"/>
      <c r="AH25" s="1870"/>
      <c r="AI25" s="1870"/>
      <c r="AJ25" s="1870"/>
      <c r="AK25" s="1870"/>
      <c r="AL25" s="2267"/>
      <c r="AM25" s="1866" t="s">
        <v>22</v>
      </c>
      <c r="AN25" s="1870"/>
      <c r="AO25" s="1870"/>
      <c r="AP25" s="1870"/>
      <c r="AQ25" s="1870"/>
      <c r="AR25" s="1870"/>
      <c r="AS25" s="1870"/>
      <c r="AT25" s="2267"/>
      <c r="AU25" s="1866" t="s">
        <v>22</v>
      </c>
      <c r="AV25" s="1870"/>
      <c r="AW25" s="1870"/>
      <c r="AX25" s="1870"/>
      <c r="AY25" s="1870"/>
      <c r="AZ25" s="1870"/>
      <c r="BA25" s="1870"/>
      <c r="BB25" s="2267"/>
      <c r="BC25" s="1866" t="s">
        <v>22</v>
      </c>
      <c r="BD25" s="1870"/>
      <c r="BE25" s="1870"/>
      <c r="BF25" s="1870"/>
      <c r="BG25" s="1870"/>
      <c r="BH25" s="1870"/>
      <c r="BI25" s="1870"/>
      <c r="BJ25" s="2267"/>
      <c r="BK25" s="1866" t="s">
        <v>22</v>
      </c>
      <c r="BL25" s="1870"/>
      <c r="BM25" s="1870"/>
      <c r="BN25" s="1870"/>
      <c r="BO25" s="1870"/>
      <c r="BP25" s="1870"/>
      <c r="BQ25" s="1870"/>
      <c r="BR25" s="2267"/>
      <c r="BS25" s="210"/>
      <c r="BV25" s="129"/>
      <c r="BW25" s="210"/>
      <c r="BX25" s="403"/>
    </row>
    <row r="26" spans="1:76" ht="13.5" customHeight="1">
      <c r="A26" s="1694"/>
      <c r="B26" s="945"/>
      <c r="C26" s="923"/>
      <c r="D26" s="923"/>
      <c r="E26" s="923"/>
      <c r="F26" s="188"/>
      <c r="G26" s="18"/>
      <c r="H26" s="20"/>
      <c r="I26" s="1645" t="s">
        <v>1227</v>
      </c>
      <c r="J26" s="1646"/>
      <c r="K26" s="1646"/>
      <c r="L26" s="1647"/>
      <c r="M26" s="2559" t="s">
        <v>1231</v>
      </c>
      <c r="N26" s="2557"/>
      <c r="O26" s="2557"/>
      <c r="P26" s="2557"/>
      <c r="Q26" s="2557"/>
      <c r="R26" s="2557"/>
      <c r="S26" s="2557"/>
      <c r="T26" s="2557"/>
      <c r="U26" s="2557"/>
      <c r="V26" s="2557"/>
      <c r="W26" s="2557" t="s">
        <v>1232</v>
      </c>
      <c r="X26" s="2557"/>
      <c r="Y26" s="2557"/>
      <c r="Z26" s="2557"/>
      <c r="AA26" s="2557"/>
      <c r="AB26" s="2557"/>
      <c r="AC26" s="2557"/>
      <c r="AD26" s="2558"/>
      <c r="AE26" s="2269" t="s">
        <v>22</v>
      </c>
      <c r="AF26" s="2269"/>
      <c r="AG26" s="2269"/>
      <c r="AH26" s="2269"/>
      <c r="AI26" s="2269"/>
      <c r="AJ26" s="2269"/>
      <c r="AK26" s="2269"/>
      <c r="AL26" s="2270"/>
      <c r="AM26" s="2268" t="s">
        <v>22</v>
      </c>
      <c r="AN26" s="2269"/>
      <c r="AO26" s="2269"/>
      <c r="AP26" s="2269"/>
      <c r="AQ26" s="2269"/>
      <c r="AR26" s="2269"/>
      <c r="AS26" s="2269"/>
      <c r="AT26" s="2270"/>
      <c r="AU26" s="2268" t="s">
        <v>22</v>
      </c>
      <c r="AV26" s="2269"/>
      <c r="AW26" s="2269"/>
      <c r="AX26" s="2269"/>
      <c r="AY26" s="2269"/>
      <c r="AZ26" s="2269"/>
      <c r="BA26" s="2269"/>
      <c r="BB26" s="2270"/>
      <c r="BC26" s="2268" t="s">
        <v>22</v>
      </c>
      <c r="BD26" s="2269"/>
      <c r="BE26" s="2269"/>
      <c r="BF26" s="2269"/>
      <c r="BG26" s="2269"/>
      <c r="BH26" s="2269"/>
      <c r="BI26" s="2269"/>
      <c r="BJ26" s="2270"/>
      <c r="BK26" s="2268" t="s">
        <v>22</v>
      </c>
      <c r="BL26" s="2269"/>
      <c r="BM26" s="2269"/>
      <c r="BN26" s="2269"/>
      <c r="BO26" s="2269"/>
      <c r="BP26" s="2269"/>
      <c r="BQ26" s="2269"/>
      <c r="BR26" s="2270"/>
      <c r="BS26" s="210"/>
      <c r="BV26" s="129"/>
      <c r="BW26" s="210"/>
      <c r="BX26" s="403"/>
    </row>
    <row r="27" spans="1:76" ht="13.5" customHeight="1">
      <c r="A27" s="1694"/>
      <c r="B27" s="945"/>
      <c r="C27" s="923"/>
      <c r="D27" s="923"/>
      <c r="E27" s="923"/>
      <c r="F27" s="188"/>
      <c r="G27" s="18"/>
      <c r="H27" s="20"/>
      <c r="I27" s="18"/>
      <c r="J27" s="18"/>
      <c r="K27" s="18"/>
      <c r="L27" s="20"/>
      <c r="M27" s="2560"/>
      <c r="N27" s="2557"/>
      <c r="O27" s="2557"/>
      <c r="P27" s="2557"/>
      <c r="Q27" s="2557"/>
      <c r="R27" s="2557"/>
      <c r="S27" s="2557"/>
      <c r="T27" s="2557"/>
      <c r="U27" s="2557"/>
      <c r="V27" s="2557"/>
      <c r="W27" s="2557" t="s">
        <v>1233</v>
      </c>
      <c r="X27" s="2557"/>
      <c r="Y27" s="2557"/>
      <c r="Z27" s="2557"/>
      <c r="AA27" s="2557"/>
      <c r="AB27" s="2557"/>
      <c r="AC27" s="2557"/>
      <c r="AD27" s="2558"/>
      <c r="AE27" s="2269" t="s">
        <v>22</v>
      </c>
      <c r="AF27" s="2269"/>
      <c r="AG27" s="2269"/>
      <c r="AH27" s="2269"/>
      <c r="AI27" s="2269"/>
      <c r="AJ27" s="2269"/>
      <c r="AK27" s="2269"/>
      <c r="AL27" s="2270"/>
      <c r="AM27" s="2268" t="s">
        <v>22</v>
      </c>
      <c r="AN27" s="2269"/>
      <c r="AO27" s="2269"/>
      <c r="AP27" s="2269"/>
      <c r="AQ27" s="2269"/>
      <c r="AR27" s="2269"/>
      <c r="AS27" s="2269"/>
      <c r="AT27" s="2270"/>
      <c r="AU27" s="2268" t="s">
        <v>22</v>
      </c>
      <c r="AV27" s="2269"/>
      <c r="AW27" s="2269"/>
      <c r="AX27" s="2269"/>
      <c r="AY27" s="2269"/>
      <c r="AZ27" s="2269"/>
      <c r="BA27" s="2269"/>
      <c r="BB27" s="2270"/>
      <c r="BC27" s="2268" t="s">
        <v>22</v>
      </c>
      <c r="BD27" s="2269"/>
      <c r="BE27" s="2269"/>
      <c r="BF27" s="2269"/>
      <c r="BG27" s="2269"/>
      <c r="BH27" s="2269"/>
      <c r="BI27" s="2269"/>
      <c r="BJ27" s="2270"/>
      <c r="BK27" s="2268" t="s">
        <v>22</v>
      </c>
      <c r="BL27" s="2269"/>
      <c r="BM27" s="2269"/>
      <c r="BN27" s="2269"/>
      <c r="BO27" s="2269"/>
      <c r="BP27" s="2269"/>
      <c r="BQ27" s="2269"/>
      <c r="BR27" s="2270"/>
      <c r="BS27" s="210"/>
      <c r="BV27" s="129"/>
      <c r="BW27" s="210"/>
      <c r="BX27" s="403"/>
    </row>
    <row r="28" spans="1:76" ht="13.5" customHeight="1">
      <c r="A28" s="1694"/>
      <c r="B28" s="945"/>
      <c r="C28" s="923"/>
      <c r="D28" s="923"/>
      <c r="E28" s="923"/>
      <c r="F28" s="188"/>
      <c r="G28" s="18"/>
      <c r="H28" s="20"/>
      <c r="I28" s="36"/>
      <c r="J28" s="18"/>
      <c r="K28" s="18"/>
      <c r="L28" s="20"/>
      <c r="M28" s="871" t="s">
        <v>1234</v>
      </c>
      <c r="N28" s="872"/>
      <c r="O28" s="872"/>
      <c r="P28" s="872"/>
      <c r="Q28" s="872"/>
      <c r="R28" s="872"/>
      <c r="S28" s="189"/>
      <c r="T28" s="189"/>
      <c r="U28" s="189"/>
      <c r="V28" s="189"/>
      <c r="W28" s="189"/>
      <c r="X28" s="189"/>
      <c r="Y28" s="189"/>
      <c r="Z28" s="189"/>
      <c r="AA28" s="189"/>
      <c r="AB28" s="189"/>
      <c r="AC28" s="189"/>
      <c r="AD28" s="950"/>
      <c r="AE28" s="1891" t="s">
        <v>22</v>
      </c>
      <c r="AF28" s="1891"/>
      <c r="AG28" s="1891"/>
      <c r="AH28" s="1891"/>
      <c r="AI28" s="1891"/>
      <c r="AJ28" s="1891"/>
      <c r="AK28" s="1891"/>
      <c r="AL28" s="2121"/>
      <c r="AM28" s="1887" t="s">
        <v>22</v>
      </c>
      <c r="AN28" s="1891"/>
      <c r="AO28" s="1891"/>
      <c r="AP28" s="1891"/>
      <c r="AQ28" s="1891"/>
      <c r="AR28" s="1891"/>
      <c r="AS28" s="1891"/>
      <c r="AT28" s="2121"/>
      <c r="AU28" s="1887" t="s">
        <v>22</v>
      </c>
      <c r="AV28" s="1891"/>
      <c r="AW28" s="1891"/>
      <c r="AX28" s="1891"/>
      <c r="AY28" s="1891"/>
      <c r="AZ28" s="1891"/>
      <c r="BA28" s="1891"/>
      <c r="BB28" s="2121"/>
      <c r="BC28" s="1887" t="s">
        <v>22</v>
      </c>
      <c r="BD28" s="1891"/>
      <c r="BE28" s="1891"/>
      <c r="BF28" s="1891"/>
      <c r="BG28" s="1891"/>
      <c r="BH28" s="1891"/>
      <c r="BI28" s="1891"/>
      <c r="BJ28" s="2121"/>
      <c r="BK28" s="1887" t="s">
        <v>22</v>
      </c>
      <c r="BL28" s="1891"/>
      <c r="BM28" s="1891"/>
      <c r="BN28" s="1891"/>
      <c r="BO28" s="1891"/>
      <c r="BP28" s="1891"/>
      <c r="BQ28" s="1891"/>
      <c r="BR28" s="2121"/>
      <c r="BS28" s="210"/>
      <c r="BV28" s="129"/>
      <c r="BW28" s="210"/>
      <c r="BX28" s="403"/>
    </row>
    <row r="29" spans="1:76" ht="13.5" customHeight="1">
      <c r="A29" s="1694"/>
      <c r="B29" s="945"/>
      <c r="C29" s="923"/>
      <c r="D29" s="923"/>
      <c r="E29" s="923"/>
      <c r="F29" s="188"/>
      <c r="G29" s="18"/>
      <c r="H29" s="20"/>
      <c r="I29" s="186"/>
      <c r="J29" s="22"/>
      <c r="K29" s="22"/>
      <c r="L29" s="49"/>
      <c r="M29" s="738" t="s">
        <v>1061</v>
      </c>
      <c r="N29" s="738"/>
      <c r="O29" s="738"/>
      <c r="P29" s="738"/>
      <c r="Q29" s="738"/>
      <c r="R29" s="738"/>
      <c r="S29" s="738"/>
      <c r="T29" s="738"/>
      <c r="U29" s="738"/>
      <c r="V29" s="738"/>
      <c r="W29" s="738"/>
      <c r="X29" s="738"/>
      <c r="Y29" s="738"/>
      <c r="Z29" s="738"/>
      <c r="AA29" s="931"/>
      <c r="AB29" s="2363" t="s">
        <v>1062</v>
      </c>
      <c r="AC29" s="2362"/>
      <c r="AD29" s="2364"/>
      <c r="AE29" s="2390" t="str">
        <f>IF($AE$6="","",IFERROR(IF(VLOOKUP($AE$6,自己評価書!$B$35:$FY507,144,FALSE)=0,"",VLOOKUP($AE$6,自己評価書!$B$35:$FY507,144,FALSE)),""))</f>
        <v/>
      </c>
      <c r="AF29" s="2391"/>
      <c r="AG29" s="2391"/>
      <c r="AH29" s="2391"/>
      <c r="AI29" s="2391"/>
      <c r="AJ29" s="2391"/>
      <c r="AK29" s="2391"/>
      <c r="AL29" s="2391"/>
      <c r="AM29" s="2390" t="str">
        <f>IF($AM$6="","",IFERROR(IF(VLOOKUP($AM$6,自己評価書!$B$35:$FY507,144,FALSE)=0,"",VLOOKUP($AM$6,自己評価書!$B$35:$FY507,144,FALSE)),""))</f>
        <v/>
      </c>
      <c r="AN29" s="2391"/>
      <c r="AO29" s="2391"/>
      <c r="AP29" s="2391"/>
      <c r="AQ29" s="2391"/>
      <c r="AR29" s="2391"/>
      <c r="AS29" s="2391"/>
      <c r="AT29" s="2391"/>
      <c r="AU29" s="2390" t="str">
        <f>IF($AU$6="","",IFERROR(IF(VLOOKUP($AU$6,自己評価書!$B$35:$FY507,144,FALSE)=0,"",VLOOKUP($AU$6,自己評価書!$B$35:$FY507,144,FALSE)),""))</f>
        <v/>
      </c>
      <c r="AV29" s="2391"/>
      <c r="AW29" s="2391"/>
      <c r="AX29" s="2391"/>
      <c r="AY29" s="2391"/>
      <c r="AZ29" s="2391"/>
      <c r="BA29" s="2391"/>
      <c r="BB29" s="2391"/>
      <c r="BC29" s="2390" t="str">
        <f>IF($BC$6="","",IFERROR(IF(VLOOKUP($BC$6,自己評価書!$B$35:$FY507,144,FALSE)=0,"",VLOOKUP($BC$6,自己評価書!$B$35:$FY507,144,FALSE)),""))</f>
        <v/>
      </c>
      <c r="BD29" s="2391"/>
      <c r="BE29" s="2391"/>
      <c r="BF29" s="2391"/>
      <c r="BG29" s="2391"/>
      <c r="BH29" s="2391"/>
      <c r="BI29" s="2391"/>
      <c r="BJ29" s="2391"/>
      <c r="BK29" s="2390" t="str">
        <f>IF($BK$6="","",IFERROR(IF(VLOOKUP($BK$6,自己評価書!$B$35:$FY507,144,FALSE)=0,"",VLOOKUP($BK$6,自己評価書!$B$35:$FY507,144,FALSE)),""))</f>
        <v/>
      </c>
      <c r="BL29" s="2391"/>
      <c r="BM29" s="2391"/>
      <c r="BN29" s="2391"/>
      <c r="BO29" s="2391"/>
      <c r="BP29" s="2391"/>
      <c r="BQ29" s="2391"/>
      <c r="BR29" s="2392"/>
      <c r="BS29" s="210"/>
      <c r="BV29" s="129"/>
      <c r="BW29" s="210"/>
      <c r="BX29" s="403"/>
    </row>
    <row r="30" spans="1:76" ht="13.5" customHeight="1">
      <c r="A30" s="1694"/>
      <c r="B30" s="945"/>
      <c r="C30" s="923"/>
      <c r="D30" s="923"/>
      <c r="E30" s="923"/>
      <c r="F30" s="188"/>
      <c r="G30" s="18"/>
      <c r="H30" s="20"/>
      <c r="I30" s="1658" t="s">
        <v>1237</v>
      </c>
      <c r="J30" s="1659"/>
      <c r="K30" s="1659"/>
      <c r="L30" s="1660"/>
      <c r="M30" s="930" t="s">
        <v>943</v>
      </c>
      <c r="N30" s="738"/>
      <c r="O30" s="738"/>
      <c r="P30" s="738"/>
      <c r="Q30" s="738"/>
      <c r="R30" s="738"/>
      <c r="S30" s="738"/>
      <c r="T30" s="738"/>
      <c r="U30" s="738"/>
      <c r="V30" s="738"/>
      <c r="W30" s="738"/>
      <c r="X30" s="738"/>
      <c r="Y30" s="738"/>
      <c r="Z30" s="738"/>
      <c r="AA30" s="738"/>
      <c r="AB30" s="738"/>
      <c r="AC30" s="738"/>
      <c r="AD30" s="931"/>
      <c r="AE30" s="2386" t="str">
        <f>IFERROR(IF(VLOOKUP($AE$6,自己評価書!$B$35:$FY509,145,FALSE)=0,"■","□"),"□")</f>
        <v>■</v>
      </c>
      <c r="AF30" s="2387"/>
      <c r="AG30" s="2387"/>
      <c r="AH30" s="2387"/>
      <c r="AI30" s="2387"/>
      <c r="AJ30" s="2387"/>
      <c r="AK30" s="2387"/>
      <c r="AL30" s="2388"/>
      <c r="AM30" s="2386" t="str">
        <f>IFERROR(IF(VLOOKUP($AM$6,自己評価書!$B$35:$FY509,145,FALSE)=0,"■","□"),"□")</f>
        <v>□</v>
      </c>
      <c r="AN30" s="2387"/>
      <c r="AO30" s="2387"/>
      <c r="AP30" s="2387"/>
      <c r="AQ30" s="2387"/>
      <c r="AR30" s="2387"/>
      <c r="AS30" s="2387"/>
      <c r="AT30" s="2388"/>
      <c r="AU30" s="2386" t="str">
        <f>IFERROR(IF(VLOOKUP($AU$6,自己評価書!$B$35:$FY509,145,FALSE)=0,"■","□"),"□")</f>
        <v>□</v>
      </c>
      <c r="AV30" s="2387"/>
      <c r="AW30" s="2387"/>
      <c r="AX30" s="2387"/>
      <c r="AY30" s="2387"/>
      <c r="AZ30" s="2387"/>
      <c r="BA30" s="2387"/>
      <c r="BB30" s="2388"/>
      <c r="BC30" s="2386" t="str">
        <f>IFERROR(IF(VLOOKUP($BC$6,自己評価書!$B$35:$FY509,145,FALSE)=0,"■","□"),"□")</f>
        <v>□</v>
      </c>
      <c r="BD30" s="2387"/>
      <c r="BE30" s="2387"/>
      <c r="BF30" s="2387"/>
      <c r="BG30" s="2387"/>
      <c r="BH30" s="2387"/>
      <c r="BI30" s="2387"/>
      <c r="BJ30" s="2388"/>
      <c r="BK30" s="2386" t="str">
        <f>IFERROR(IF(VLOOKUP($BK$6,自己評価書!$B$35:$FY509,145,FALSE)=0,"■","□"),"□")</f>
        <v>□</v>
      </c>
      <c r="BL30" s="2387"/>
      <c r="BM30" s="2387"/>
      <c r="BN30" s="2387"/>
      <c r="BO30" s="2387"/>
      <c r="BP30" s="2387"/>
      <c r="BQ30" s="2387"/>
      <c r="BR30" s="2388"/>
      <c r="BS30" s="210"/>
      <c r="BV30" s="129"/>
      <c r="BW30" s="210"/>
      <c r="BX30" s="403"/>
    </row>
    <row r="31" spans="1:76" ht="13.5" customHeight="1">
      <c r="A31" s="1694"/>
      <c r="B31" s="945"/>
      <c r="C31" s="923"/>
      <c r="D31" s="923"/>
      <c r="E31" s="923"/>
      <c r="F31" s="188"/>
      <c r="G31" s="18"/>
      <c r="H31" s="20"/>
      <c r="I31" s="1645" t="s">
        <v>1225</v>
      </c>
      <c r="J31" s="1646"/>
      <c r="K31" s="1646"/>
      <c r="L31" s="1647"/>
      <c r="M31" s="2551" t="s">
        <v>1228</v>
      </c>
      <c r="N31" s="2552"/>
      <c r="O31" s="2552"/>
      <c r="P31" s="2552"/>
      <c r="Q31" s="2552"/>
      <c r="R31" s="2552"/>
      <c r="S31" s="2552"/>
      <c r="T31" s="2552"/>
      <c r="U31" s="2552"/>
      <c r="V31" s="2552"/>
      <c r="W31" s="2555" t="s">
        <v>1229</v>
      </c>
      <c r="X31" s="2555"/>
      <c r="Y31" s="2555"/>
      <c r="Z31" s="2555"/>
      <c r="AA31" s="2555"/>
      <c r="AB31" s="2555"/>
      <c r="AC31" s="2555"/>
      <c r="AD31" s="2556"/>
      <c r="AE31" s="2314" t="s">
        <v>22</v>
      </c>
      <c r="AF31" s="2315"/>
      <c r="AG31" s="2315"/>
      <c r="AH31" s="2315"/>
      <c r="AI31" s="2315"/>
      <c r="AJ31" s="2315"/>
      <c r="AK31" s="2315"/>
      <c r="AL31" s="2316"/>
      <c r="AM31" s="2314" t="s">
        <v>22</v>
      </c>
      <c r="AN31" s="2315"/>
      <c r="AO31" s="2315"/>
      <c r="AP31" s="2315"/>
      <c r="AQ31" s="2315"/>
      <c r="AR31" s="2315"/>
      <c r="AS31" s="2315"/>
      <c r="AT31" s="2316"/>
      <c r="AU31" s="2314" t="s">
        <v>22</v>
      </c>
      <c r="AV31" s="2315"/>
      <c r="AW31" s="2315"/>
      <c r="AX31" s="2315"/>
      <c r="AY31" s="2315"/>
      <c r="AZ31" s="2315"/>
      <c r="BA31" s="2315"/>
      <c r="BB31" s="2316"/>
      <c r="BC31" s="2314" t="s">
        <v>22</v>
      </c>
      <c r="BD31" s="2315"/>
      <c r="BE31" s="2315"/>
      <c r="BF31" s="2315"/>
      <c r="BG31" s="2315"/>
      <c r="BH31" s="2315"/>
      <c r="BI31" s="2315"/>
      <c r="BJ31" s="2316"/>
      <c r="BK31" s="2314" t="s">
        <v>22</v>
      </c>
      <c r="BL31" s="2315"/>
      <c r="BM31" s="2315"/>
      <c r="BN31" s="2315"/>
      <c r="BO31" s="2315"/>
      <c r="BP31" s="2315"/>
      <c r="BQ31" s="2315"/>
      <c r="BR31" s="2316"/>
      <c r="BS31" s="210"/>
      <c r="BV31" s="129"/>
      <c r="BW31" s="210"/>
      <c r="BX31" s="403"/>
    </row>
    <row r="32" spans="1:76" ht="13.5" customHeight="1">
      <c r="A32" s="1694"/>
      <c r="B32" s="945"/>
      <c r="C32" s="923"/>
      <c r="D32" s="923"/>
      <c r="E32" s="923"/>
      <c r="F32" s="188"/>
      <c r="G32" s="18"/>
      <c r="H32" s="20"/>
      <c r="I32" s="1645" t="s">
        <v>1226</v>
      </c>
      <c r="J32" s="1646"/>
      <c r="K32" s="1646"/>
      <c r="L32" s="1647"/>
      <c r="M32" s="2553"/>
      <c r="N32" s="2554"/>
      <c r="O32" s="2554"/>
      <c r="P32" s="2554"/>
      <c r="Q32" s="2554"/>
      <c r="R32" s="2554"/>
      <c r="S32" s="2554"/>
      <c r="T32" s="2554"/>
      <c r="U32" s="2554"/>
      <c r="V32" s="2554"/>
      <c r="W32" s="2557" t="s">
        <v>1230</v>
      </c>
      <c r="X32" s="2557"/>
      <c r="Y32" s="2557"/>
      <c r="Z32" s="2557"/>
      <c r="AA32" s="2557"/>
      <c r="AB32" s="2557"/>
      <c r="AC32" s="2557"/>
      <c r="AD32" s="2558"/>
      <c r="AE32" s="1870" t="s">
        <v>22</v>
      </c>
      <c r="AF32" s="1870"/>
      <c r="AG32" s="1870"/>
      <c r="AH32" s="1870"/>
      <c r="AI32" s="1870"/>
      <c r="AJ32" s="1870"/>
      <c r="AK32" s="1870"/>
      <c r="AL32" s="2267"/>
      <c r="AM32" s="1866" t="s">
        <v>22</v>
      </c>
      <c r="AN32" s="1870"/>
      <c r="AO32" s="1870"/>
      <c r="AP32" s="1870"/>
      <c r="AQ32" s="1870"/>
      <c r="AR32" s="1870"/>
      <c r="AS32" s="1870"/>
      <c r="AT32" s="2267"/>
      <c r="AU32" s="1866" t="s">
        <v>22</v>
      </c>
      <c r="AV32" s="1870"/>
      <c r="AW32" s="1870"/>
      <c r="AX32" s="1870"/>
      <c r="AY32" s="1870"/>
      <c r="AZ32" s="1870"/>
      <c r="BA32" s="1870"/>
      <c r="BB32" s="2267"/>
      <c r="BC32" s="1866" t="s">
        <v>22</v>
      </c>
      <c r="BD32" s="1870"/>
      <c r="BE32" s="1870"/>
      <c r="BF32" s="1870"/>
      <c r="BG32" s="1870"/>
      <c r="BH32" s="1870"/>
      <c r="BI32" s="1870"/>
      <c r="BJ32" s="2267"/>
      <c r="BK32" s="1866" t="s">
        <v>22</v>
      </c>
      <c r="BL32" s="1870"/>
      <c r="BM32" s="1870"/>
      <c r="BN32" s="1870"/>
      <c r="BO32" s="1870"/>
      <c r="BP32" s="1870"/>
      <c r="BQ32" s="1870"/>
      <c r="BR32" s="2267"/>
      <c r="BS32" s="210"/>
      <c r="BV32" s="129"/>
      <c r="BW32" s="210"/>
      <c r="BX32" s="403"/>
    </row>
    <row r="33" spans="1:76" ht="13.5" customHeight="1">
      <c r="A33" s="1694"/>
      <c r="B33" s="945"/>
      <c r="C33" s="923"/>
      <c r="D33" s="923"/>
      <c r="E33" s="923"/>
      <c r="F33" s="188"/>
      <c r="G33" s="18"/>
      <c r="H33" s="20"/>
      <c r="I33" s="1645" t="s">
        <v>1227</v>
      </c>
      <c r="J33" s="1646"/>
      <c r="K33" s="1646"/>
      <c r="L33" s="1647"/>
      <c r="M33" s="2559" t="s">
        <v>1231</v>
      </c>
      <c r="N33" s="2557"/>
      <c r="O33" s="2557"/>
      <c r="P33" s="2557"/>
      <c r="Q33" s="2557"/>
      <c r="R33" s="2557"/>
      <c r="S33" s="2557"/>
      <c r="T33" s="2557"/>
      <c r="U33" s="2557"/>
      <c r="V33" s="2557"/>
      <c r="W33" s="2557" t="s">
        <v>1232</v>
      </c>
      <c r="X33" s="2557"/>
      <c r="Y33" s="2557"/>
      <c r="Z33" s="2557"/>
      <c r="AA33" s="2557"/>
      <c r="AB33" s="2557"/>
      <c r="AC33" s="2557"/>
      <c r="AD33" s="2558"/>
      <c r="AE33" s="2269" t="s">
        <v>22</v>
      </c>
      <c r="AF33" s="2269"/>
      <c r="AG33" s="2269"/>
      <c r="AH33" s="2269"/>
      <c r="AI33" s="2269"/>
      <c r="AJ33" s="2269"/>
      <c r="AK33" s="2269"/>
      <c r="AL33" s="2270"/>
      <c r="AM33" s="2268" t="s">
        <v>22</v>
      </c>
      <c r="AN33" s="2269"/>
      <c r="AO33" s="2269"/>
      <c r="AP33" s="2269"/>
      <c r="AQ33" s="2269"/>
      <c r="AR33" s="2269"/>
      <c r="AS33" s="2269"/>
      <c r="AT33" s="2270"/>
      <c r="AU33" s="2268" t="s">
        <v>22</v>
      </c>
      <c r="AV33" s="2269"/>
      <c r="AW33" s="2269"/>
      <c r="AX33" s="2269"/>
      <c r="AY33" s="2269"/>
      <c r="AZ33" s="2269"/>
      <c r="BA33" s="2269"/>
      <c r="BB33" s="2270"/>
      <c r="BC33" s="2268" t="s">
        <v>22</v>
      </c>
      <c r="BD33" s="2269"/>
      <c r="BE33" s="2269"/>
      <c r="BF33" s="2269"/>
      <c r="BG33" s="2269"/>
      <c r="BH33" s="2269"/>
      <c r="BI33" s="2269"/>
      <c r="BJ33" s="2270"/>
      <c r="BK33" s="2268" t="s">
        <v>22</v>
      </c>
      <c r="BL33" s="2269"/>
      <c r="BM33" s="2269"/>
      <c r="BN33" s="2269"/>
      <c r="BO33" s="2269"/>
      <c r="BP33" s="2269"/>
      <c r="BQ33" s="2269"/>
      <c r="BR33" s="2270"/>
      <c r="BS33" s="210"/>
      <c r="BV33" s="129"/>
      <c r="BW33" s="210"/>
      <c r="BX33" s="403"/>
    </row>
    <row r="34" spans="1:76" ht="13.5" customHeight="1">
      <c r="A34" s="1694"/>
      <c r="B34" s="945"/>
      <c r="C34" s="923"/>
      <c r="D34" s="923"/>
      <c r="E34" s="923"/>
      <c r="F34" s="188"/>
      <c r="G34" s="18"/>
      <c r="H34" s="20"/>
      <c r="I34" s="18"/>
      <c r="J34" s="18"/>
      <c r="K34" s="18"/>
      <c r="L34" s="20"/>
      <c r="M34" s="2560"/>
      <c r="N34" s="2557"/>
      <c r="O34" s="2557"/>
      <c r="P34" s="2557"/>
      <c r="Q34" s="2557"/>
      <c r="R34" s="2557"/>
      <c r="S34" s="2557"/>
      <c r="T34" s="2557"/>
      <c r="U34" s="2557"/>
      <c r="V34" s="2557"/>
      <c r="W34" s="2557" t="s">
        <v>1233</v>
      </c>
      <c r="X34" s="2557"/>
      <c r="Y34" s="2557"/>
      <c r="Z34" s="2557"/>
      <c r="AA34" s="2557"/>
      <c r="AB34" s="2557"/>
      <c r="AC34" s="2557"/>
      <c r="AD34" s="2558"/>
      <c r="AE34" s="2269" t="s">
        <v>22</v>
      </c>
      <c r="AF34" s="2269"/>
      <c r="AG34" s="2269"/>
      <c r="AH34" s="2269"/>
      <c r="AI34" s="2269"/>
      <c r="AJ34" s="2269"/>
      <c r="AK34" s="2269"/>
      <c r="AL34" s="2270"/>
      <c r="AM34" s="2268" t="s">
        <v>22</v>
      </c>
      <c r="AN34" s="2269"/>
      <c r="AO34" s="2269"/>
      <c r="AP34" s="2269"/>
      <c r="AQ34" s="2269"/>
      <c r="AR34" s="2269"/>
      <c r="AS34" s="2269"/>
      <c r="AT34" s="2270"/>
      <c r="AU34" s="2268" t="s">
        <v>22</v>
      </c>
      <c r="AV34" s="2269"/>
      <c r="AW34" s="2269"/>
      <c r="AX34" s="2269"/>
      <c r="AY34" s="2269"/>
      <c r="AZ34" s="2269"/>
      <c r="BA34" s="2269"/>
      <c r="BB34" s="2270"/>
      <c r="BC34" s="2268" t="s">
        <v>22</v>
      </c>
      <c r="BD34" s="2269"/>
      <c r="BE34" s="2269"/>
      <c r="BF34" s="2269"/>
      <c r="BG34" s="2269"/>
      <c r="BH34" s="2269"/>
      <c r="BI34" s="2269"/>
      <c r="BJ34" s="2270"/>
      <c r="BK34" s="2268" t="s">
        <v>22</v>
      </c>
      <c r="BL34" s="2269"/>
      <c r="BM34" s="2269"/>
      <c r="BN34" s="2269"/>
      <c r="BO34" s="2269"/>
      <c r="BP34" s="2269"/>
      <c r="BQ34" s="2269"/>
      <c r="BR34" s="2270"/>
      <c r="BS34" s="210"/>
      <c r="BV34" s="129"/>
      <c r="BW34" s="210"/>
      <c r="BX34" s="403"/>
    </row>
    <row r="35" spans="1:76" ht="13.5" customHeight="1">
      <c r="A35" s="1694"/>
      <c r="B35" s="945"/>
      <c r="C35" s="923"/>
      <c r="D35" s="923"/>
      <c r="E35" s="923"/>
      <c r="F35" s="188"/>
      <c r="G35" s="18"/>
      <c r="H35" s="20"/>
      <c r="I35" s="36"/>
      <c r="J35" s="18"/>
      <c r="K35" s="18"/>
      <c r="L35" s="20"/>
      <c r="M35" s="871" t="s">
        <v>1234</v>
      </c>
      <c r="N35" s="872"/>
      <c r="O35" s="872"/>
      <c r="P35" s="872"/>
      <c r="Q35" s="872"/>
      <c r="R35" s="872"/>
      <c r="S35" s="189"/>
      <c r="T35" s="189"/>
      <c r="U35" s="189"/>
      <c r="V35" s="189"/>
      <c r="W35" s="189"/>
      <c r="X35" s="189"/>
      <c r="Y35" s="189"/>
      <c r="Z35" s="189"/>
      <c r="AA35" s="189"/>
      <c r="AB35" s="189"/>
      <c r="AC35" s="189"/>
      <c r="AD35" s="950"/>
      <c r="AE35" s="1891" t="s">
        <v>22</v>
      </c>
      <c r="AF35" s="1891"/>
      <c r="AG35" s="1891"/>
      <c r="AH35" s="1891"/>
      <c r="AI35" s="1891"/>
      <c r="AJ35" s="1891"/>
      <c r="AK35" s="1891"/>
      <c r="AL35" s="2121"/>
      <c r="AM35" s="1887" t="s">
        <v>22</v>
      </c>
      <c r="AN35" s="1891"/>
      <c r="AO35" s="1891"/>
      <c r="AP35" s="1891"/>
      <c r="AQ35" s="1891"/>
      <c r="AR35" s="1891"/>
      <c r="AS35" s="1891"/>
      <c r="AT35" s="2121"/>
      <c r="AU35" s="1887" t="s">
        <v>22</v>
      </c>
      <c r="AV35" s="1891"/>
      <c r="AW35" s="1891"/>
      <c r="AX35" s="1891"/>
      <c r="AY35" s="1891"/>
      <c r="AZ35" s="1891"/>
      <c r="BA35" s="1891"/>
      <c r="BB35" s="2121"/>
      <c r="BC35" s="1887" t="s">
        <v>22</v>
      </c>
      <c r="BD35" s="1891"/>
      <c r="BE35" s="1891"/>
      <c r="BF35" s="1891"/>
      <c r="BG35" s="1891"/>
      <c r="BH35" s="1891"/>
      <c r="BI35" s="1891"/>
      <c r="BJ35" s="2121"/>
      <c r="BK35" s="1887" t="s">
        <v>22</v>
      </c>
      <c r="BL35" s="1891"/>
      <c r="BM35" s="1891"/>
      <c r="BN35" s="1891"/>
      <c r="BO35" s="1891"/>
      <c r="BP35" s="1891"/>
      <c r="BQ35" s="1891"/>
      <c r="BR35" s="2121"/>
      <c r="BS35" s="210"/>
      <c r="BV35" s="129"/>
      <c r="BW35" s="210"/>
      <c r="BX35" s="403"/>
    </row>
    <row r="36" spans="1:76" ht="13.5" customHeight="1" thickBot="1">
      <c r="A36" s="1695"/>
      <c r="B36" s="956"/>
      <c r="C36" s="924"/>
      <c r="D36" s="924"/>
      <c r="E36" s="924"/>
      <c r="F36" s="212"/>
      <c r="G36" s="150"/>
      <c r="H36" s="151"/>
      <c r="I36" s="149"/>
      <c r="J36" s="150"/>
      <c r="K36" s="150"/>
      <c r="L36" s="151"/>
      <c r="M36" s="852" t="s">
        <v>1061</v>
      </c>
      <c r="N36" s="852"/>
      <c r="O36" s="852"/>
      <c r="P36" s="852"/>
      <c r="Q36" s="852"/>
      <c r="R36" s="852"/>
      <c r="S36" s="852"/>
      <c r="T36" s="852"/>
      <c r="U36" s="852"/>
      <c r="V36" s="852"/>
      <c r="W36" s="852"/>
      <c r="X36" s="852"/>
      <c r="Y36" s="852"/>
      <c r="Z36" s="852"/>
      <c r="AA36" s="855"/>
      <c r="AB36" s="1741" t="s">
        <v>1062</v>
      </c>
      <c r="AC36" s="1742"/>
      <c r="AD36" s="1743"/>
      <c r="AE36" s="2134" t="str">
        <f>IF($AE$6="","",IFERROR(IF(VLOOKUP($AE$6,自己評価書!$B$35:$FY514,145,FALSE)=0,"",VLOOKUP($AE$6,自己評価書!$B$35:$FY514,145,FALSE)),""))</f>
        <v/>
      </c>
      <c r="AF36" s="2111"/>
      <c r="AG36" s="2111"/>
      <c r="AH36" s="2111"/>
      <c r="AI36" s="2111"/>
      <c r="AJ36" s="2111"/>
      <c r="AK36" s="2111"/>
      <c r="AL36" s="2111"/>
      <c r="AM36" s="2134" t="str">
        <f>IF($AM$6="","",IFERROR(IF(VLOOKUP($AM$6,自己評価書!$B$35:$FY514,145,FALSE)=0,"",VLOOKUP($AM$6,自己評価書!$B$35:$FY514,145,FALSE)),""))</f>
        <v/>
      </c>
      <c r="AN36" s="2111"/>
      <c r="AO36" s="2111"/>
      <c r="AP36" s="2111"/>
      <c r="AQ36" s="2111"/>
      <c r="AR36" s="2111"/>
      <c r="AS36" s="2111"/>
      <c r="AT36" s="2111"/>
      <c r="AU36" s="2134" t="str">
        <f>IF($AU$6="","",IFERROR(IF(VLOOKUP($AU$6,自己評価書!$B$35:$FY514,145,FALSE)=0,"",VLOOKUP($AU$6,自己評価書!$B$35:$FY514,145,FALSE)),""))</f>
        <v/>
      </c>
      <c r="AV36" s="2111"/>
      <c r="AW36" s="2111"/>
      <c r="AX36" s="2111"/>
      <c r="AY36" s="2111"/>
      <c r="AZ36" s="2111"/>
      <c r="BA36" s="2111"/>
      <c r="BB36" s="2111"/>
      <c r="BC36" s="2134" t="str">
        <f>IF($BC$6="","",IFERROR(IF(VLOOKUP($BC$6,自己評価書!$B$35:$FY514,145,FALSE)=0,"",VLOOKUP($BC$6,自己評価書!$B$35:$FY514,145,FALSE)),""))</f>
        <v/>
      </c>
      <c r="BD36" s="2111"/>
      <c r="BE36" s="2111"/>
      <c r="BF36" s="2111"/>
      <c r="BG36" s="2111"/>
      <c r="BH36" s="2111"/>
      <c r="BI36" s="2111"/>
      <c r="BJ36" s="2111"/>
      <c r="BK36" s="2134" t="str">
        <f>IF($BK$6="","",IFERROR(IF(VLOOKUP($BK$6,自己評価書!$B$35:$FY514,145,FALSE)=0,"",VLOOKUP($BK$6,自己評価書!$B$35:$FY514,145,FALSE)),""))</f>
        <v/>
      </c>
      <c r="BL36" s="2111"/>
      <c r="BM36" s="2111"/>
      <c r="BN36" s="2111"/>
      <c r="BO36" s="2111"/>
      <c r="BP36" s="2111"/>
      <c r="BQ36" s="2111"/>
      <c r="BR36" s="2561"/>
      <c r="BS36" s="475"/>
      <c r="BT36" s="411"/>
      <c r="BU36" s="411"/>
      <c r="BV36" s="615"/>
      <c r="BW36" s="475"/>
      <c r="BX36" s="701"/>
    </row>
    <row r="38" spans="1:76" ht="14.25" thickBot="1">
      <c r="A38" s="218" t="s">
        <v>175</v>
      </c>
      <c r="B38" s="107"/>
      <c r="C38" s="18"/>
      <c r="D38" s="18"/>
      <c r="E38" s="18"/>
      <c r="F38" s="116"/>
      <c r="G38" s="116"/>
      <c r="H38" s="116"/>
      <c r="I38" s="116"/>
      <c r="J38" s="116"/>
      <c r="K38" s="116"/>
      <c r="L38" s="116"/>
      <c r="M38" s="116"/>
      <c r="N38" s="30"/>
      <c r="O38" s="197"/>
      <c r="P38" s="128"/>
      <c r="Q38" s="128"/>
      <c r="R38" s="128"/>
      <c r="S38" s="18"/>
      <c r="T38" s="128"/>
      <c r="U38" s="128"/>
      <c r="V38" s="128"/>
      <c r="W38" s="18"/>
      <c r="X38" s="30"/>
      <c r="Y38" s="30"/>
      <c r="Z38" s="30"/>
      <c r="AA38" s="30"/>
      <c r="AB38" s="30"/>
      <c r="AC38" s="30"/>
      <c r="AD38" s="30"/>
      <c r="AE38" s="30"/>
      <c r="AF38" s="107"/>
      <c r="AG38" s="107"/>
      <c r="AH38" s="18"/>
      <c r="AI38" s="18"/>
      <c r="AJ38" s="18"/>
      <c r="AK38" s="107"/>
      <c r="AL38" s="107"/>
      <c r="AM38" s="107"/>
    </row>
    <row r="39" spans="1:76">
      <c r="A39" s="1897" t="s">
        <v>176</v>
      </c>
      <c r="B39" s="1894"/>
      <c r="C39" s="1894"/>
      <c r="D39" s="1894"/>
      <c r="E39" s="1894"/>
      <c r="F39" s="1894" t="s">
        <v>177</v>
      </c>
      <c r="G39" s="1894"/>
      <c r="H39" s="1894"/>
      <c r="I39" s="1894"/>
      <c r="J39" s="1894"/>
      <c r="K39" s="1894"/>
      <c r="L39" s="1894"/>
      <c r="M39" s="1894"/>
      <c r="N39" s="1894"/>
      <c r="O39" s="1894"/>
      <c r="P39" s="1894"/>
      <c r="Q39" s="1894"/>
      <c r="R39" s="1894"/>
      <c r="S39" s="1894"/>
      <c r="T39" s="1738" t="s">
        <v>178</v>
      </c>
      <c r="U39" s="1739"/>
      <c r="V39" s="1739"/>
      <c r="W39" s="1739"/>
      <c r="X39" s="1739"/>
      <c r="Y39" s="1739"/>
      <c r="Z39" s="1739"/>
      <c r="AA39" s="1739"/>
      <c r="AB39" s="1739"/>
      <c r="AC39" s="1739"/>
      <c r="AD39" s="1739"/>
      <c r="AE39" s="1740"/>
      <c r="AF39" s="1894" t="s">
        <v>179</v>
      </c>
      <c r="AG39" s="1894"/>
      <c r="AH39" s="1894"/>
      <c r="AI39" s="1894"/>
      <c r="AJ39" s="1894"/>
      <c r="AK39" s="1894"/>
      <c r="AL39" s="1894"/>
      <c r="AM39" s="1894"/>
      <c r="AN39" s="1894"/>
      <c r="AO39" s="1895"/>
    </row>
    <row r="40" spans="1:76">
      <c r="A40" s="1874"/>
      <c r="B40" s="1875"/>
      <c r="C40" s="1875"/>
      <c r="D40" s="1875"/>
      <c r="E40" s="1876"/>
      <c r="F40" s="41" t="s">
        <v>22</v>
      </c>
      <c r="G40" s="43" t="s">
        <v>180</v>
      </c>
      <c r="H40" s="124"/>
      <c r="I40" s="124"/>
      <c r="J40" s="124"/>
      <c r="K40" s="118" t="s">
        <v>22</v>
      </c>
      <c r="L40" s="43" t="s">
        <v>36</v>
      </c>
      <c r="M40" s="124"/>
      <c r="N40" s="124"/>
      <c r="O40" s="124"/>
      <c r="P40" s="111" t="s">
        <v>22</v>
      </c>
      <c r="Q40" s="43" t="s">
        <v>181</v>
      </c>
      <c r="R40" s="43"/>
      <c r="S40" s="180"/>
      <c r="T40" s="1880"/>
      <c r="U40" s="1881"/>
      <c r="V40" s="1881"/>
      <c r="W40" s="1881"/>
      <c r="X40" s="1881"/>
      <c r="Y40" s="1881"/>
      <c r="Z40" s="1881"/>
      <c r="AA40" s="1881"/>
      <c r="AB40" s="1881"/>
      <c r="AC40" s="1881"/>
      <c r="AD40" s="1881"/>
      <c r="AE40" s="1882"/>
      <c r="AF40" s="1886" t="s">
        <v>22</v>
      </c>
      <c r="AG40" s="1888" t="s">
        <v>182</v>
      </c>
      <c r="AH40" s="1888"/>
      <c r="AI40" s="1888"/>
      <c r="AJ40" s="1890" t="s">
        <v>22</v>
      </c>
      <c r="AK40" s="1868" t="s">
        <v>183</v>
      </c>
      <c r="AL40" s="1868"/>
      <c r="AM40" s="1868"/>
      <c r="AN40" s="1868"/>
      <c r="AO40" s="1872"/>
    </row>
    <row r="41" spans="1:76">
      <c r="A41" s="1896"/>
      <c r="B41" s="1855"/>
      <c r="C41" s="1855"/>
      <c r="D41" s="1855"/>
      <c r="E41" s="1856"/>
      <c r="F41" s="67" t="s">
        <v>22</v>
      </c>
      <c r="G41" s="126" t="s">
        <v>184</v>
      </c>
      <c r="H41" s="131"/>
      <c r="I41" s="131"/>
      <c r="J41" s="131"/>
      <c r="K41" s="109" t="s">
        <v>22</v>
      </c>
      <c r="L41" s="126" t="s">
        <v>185</v>
      </c>
      <c r="M41" s="131"/>
      <c r="N41" s="131"/>
      <c r="O41" s="131"/>
      <c r="P41" s="131"/>
      <c r="Q41" s="131"/>
      <c r="R41" s="131"/>
      <c r="S41" s="211"/>
      <c r="T41" s="1860"/>
      <c r="U41" s="1861"/>
      <c r="V41" s="1861"/>
      <c r="W41" s="1861"/>
      <c r="X41" s="1861"/>
      <c r="Y41" s="1861"/>
      <c r="Z41" s="1861"/>
      <c r="AA41" s="1861"/>
      <c r="AB41" s="1861"/>
      <c r="AC41" s="1861"/>
      <c r="AD41" s="1861"/>
      <c r="AE41" s="1862"/>
      <c r="AF41" s="1866"/>
      <c r="AG41" s="1868"/>
      <c r="AH41" s="1868"/>
      <c r="AI41" s="1868"/>
      <c r="AJ41" s="1870"/>
      <c r="AK41" s="1868"/>
      <c r="AL41" s="1868"/>
      <c r="AM41" s="1868"/>
      <c r="AN41" s="1868"/>
      <c r="AO41" s="1872"/>
    </row>
    <row r="42" spans="1:76">
      <c r="A42" s="1874"/>
      <c r="B42" s="1875"/>
      <c r="C42" s="1875"/>
      <c r="D42" s="1875"/>
      <c r="E42" s="1876"/>
      <c r="F42" s="41" t="s">
        <v>22</v>
      </c>
      <c r="G42" s="43" t="s">
        <v>180</v>
      </c>
      <c r="H42" s="124"/>
      <c r="I42" s="124"/>
      <c r="J42" s="124"/>
      <c r="K42" s="496" t="s">
        <v>22</v>
      </c>
      <c r="L42" s="43" t="s">
        <v>36</v>
      </c>
      <c r="M42" s="124"/>
      <c r="N42" s="124"/>
      <c r="O42" s="124"/>
      <c r="P42" s="130" t="s">
        <v>22</v>
      </c>
      <c r="Q42" s="43" t="s">
        <v>181</v>
      </c>
      <c r="R42" s="43"/>
      <c r="S42" s="180"/>
      <c r="T42" s="1880"/>
      <c r="U42" s="1881"/>
      <c r="V42" s="1881"/>
      <c r="W42" s="1881"/>
      <c r="X42" s="1881"/>
      <c r="Y42" s="1881"/>
      <c r="Z42" s="1881"/>
      <c r="AA42" s="1881"/>
      <c r="AB42" s="1881"/>
      <c r="AC42" s="1881"/>
      <c r="AD42" s="1881"/>
      <c r="AE42" s="1882"/>
      <c r="AF42" s="1886" t="s">
        <v>22</v>
      </c>
      <c r="AG42" s="1888" t="s">
        <v>182</v>
      </c>
      <c r="AH42" s="1888"/>
      <c r="AI42" s="1888"/>
      <c r="AJ42" s="1890" t="s">
        <v>22</v>
      </c>
      <c r="AK42" s="1888" t="s">
        <v>183</v>
      </c>
      <c r="AL42" s="1888"/>
      <c r="AM42" s="1888"/>
      <c r="AN42" s="1888"/>
      <c r="AO42" s="1892"/>
    </row>
    <row r="43" spans="1:76">
      <c r="A43" s="1877"/>
      <c r="B43" s="1878"/>
      <c r="C43" s="1878"/>
      <c r="D43" s="1878"/>
      <c r="E43" s="1879"/>
      <c r="F43" s="52" t="s">
        <v>22</v>
      </c>
      <c r="G43" s="54" t="s">
        <v>184</v>
      </c>
      <c r="H43" s="219"/>
      <c r="I43" s="219"/>
      <c r="J43" s="219"/>
      <c r="K43" s="220" t="s">
        <v>22</v>
      </c>
      <c r="L43" s="54" t="s">
        <v>185</v>
      </c>
      <c r="M43" s="219"/>
      <c r="N43" s="219"/>
      <c r="O43" s="219"/>
      <c r="P43" s="219"/>
      <c r="Q43" s="219"/>
      <c r="R43" s="219"/>
      <c r="S43" s="221"/>
      <c r="T43" s="1883"/>
      <c r="U43" s="1884"/>
      <c r="V43" s="1884"/>
      <c r="W43" s="1884"/>
      <c r="X43" s="1884"/>
      <c r="Y43" s="1884"/>
      <c r="Z43" s="1884"/>
      <c r="AA43" s="1884"/>
      <c r="AB43" s="1884"/>
      <c r="AC43" s="1884"/>
      <c r="AD43" s="1884"/>
      <c r="AE43" s="1885"/>
      <c r="AF43" s="1887"/>
      <c r="AG43" s="1889"/>
      <c r="AH43" s="1889"/>
      <c r="AI43" s="1889"/>
      <c r="AJ43" s="1891"/>
      <c r="AK43" s="1889"/>
      <c r="AL43" s="1889"/>
      <c r="AM43" s="1889"/>
      <c r="AN43" s="1889"/>
      <c r="AO43" s="1893"/>
    </row>
    <row r="44" spans="1:76">
      <c r="A44" s="1854"/>
      <c r="B44" s="1855"/>
      <c r="C44" s="1855"/>
      <c r="D44" s="1855"/>
      <c r="E44" s="1856"/>
      <c r="F44" s="16" t="s">
        <v>22</v>
      </c>
      <c r="G44" s="128" t="s">
        <v>180</v>
      </c>
      <c r="H44" s="107"/>
      <c r="I44" s="107"/>
      <c r="J44" s="107"/>
      <c r="K44" s="118" t="s">
        <v>22</v>
      </c>
      <c r="L44" s="128" t="s">
        <v>36</v>
      </c>
      <c r="M44" s="107"/>
      <c r="N44" s="107"/>
      <c r="O44" s="107"/>
      <c r="P44" s="111" t="s">
        <v>22</v>
      </c>
      <c r="Q44" s="128" t="s">
        <v>181</v>
      </c>
      <c r="R44" s="128"/>
      <c r="S44" s="115"/>
      <c r="T44" s="1860"/>
      <c r="U44" s="1861"/>
      <c r="V44" s="1861"/>
      <c r="W44" s="1861"/>
      <c r="X44" s="1861"/>
      <c r="Y44" s="1861"/>
      <c r="Z44" s="1861"/>
      <c r="AA44" s="1861"/>
      <c r="AB44" s="1861"/>
      <c r="AC44" s="1861"/>
      <c r="AD44" s="1861"/>
      <c r="AE44" s="1862"/>
      <c r="AF44" s="1866" t="s">
        <v>22</v>
      </c>
      <c r="AG44" s="1868" t="s">
        <v>182</v>
      </c>
      <c r="AH44" s="1868"/>
      <c r="AI44" s="1868"/>
      <c r="AJ44" s="1870" t="s">
        <v>22</v>
      </c>
      <c r="AK44" s="1868" t="s">
        <v>183</v>
      </c>
      <c r="AL44" s="1868"/>
      <c r="AM44" s="1868"/>
      <c r="AN44" s="1868"/>
      <c r="AO44" s="1872"/>
    </row>
    <row r="45" spans="1:76">
      <c r="A45" s="1896"/>
      <c r="B45" s="1855"/>
      <c r="C45" s="1855"/>
      <c r="D45" s="1855"/>
      <c r="E45" s="1856"/>
      <c r="F45" s="67" t="s">
        <v>22</v>
      </c>
      <c r="G45" s="126" t="s">
        <v>184</v>
      </c>
      <c r="H45" s="131"/>
      <c r="I45" s="131"/>
      <c r="J45" s="131"/>
      <c r="K45" s="109" t="s">
        <v>22</v>
      </c>
      <c r="L45" s="126" t="s">
        <v>185</v>
      </c>
      <c r="M45" s="131"/>
      <c r="N45" s="131"/>
      <c r="O45" s="131"/>
      <c r="P45" s="131"/>
      <c r="Q45" s="131"/>
      <c r="R45" s="131"/>
      <c r="S45" s="211"/>
      <c r="T45" s="1860"/>
      <c r="U45" s="1861"/>
      <c r="V45" s="1861"/>
      <c r="W45" s="1861"/>
      <c r="X45" s="1861"/>
      <c r="Y45" s="1861"/>
      <c r="Z45" s="1861"/>
      <c r="AA45" s="1861"/>
      <c r="AB45" s="1861"/>
      <c r="AC45" s="1861"/>
      <c r="AD45" s="1861"/>
      <c r="AE45" s="1862"/>
      <c r="AF45" s="1866"/>
      <c r="AG45" s="1868"/>
      <c r="AH45" s="1868"/>
      <c r="AI45" s="1868"/>
      <c r="AJ45" s="1870"/>
      <c r="AK45" s="1868"/>
      <c r="AL45" s="1868"/>
      <c r="AM45" s="1868"/>
      <c r="AN45" s="1868"/>
      <c r="AO45" s="1872"/>
    </row>
    <row r="46" spans="1:76">
      <c r="A46" s="1874"/>
      <c r="B46" s="1875"/>
      <c r="C46" s="1875"/>
      <c r="D46" s="1875"/>
      <c r="E46" s="1876"/>
      <c r="F46" s="41" t="s">
        <v>22</v>
      </c>
      <c r="G46" s="43" t="s">
        <v>180</v>
      </c>
      <c r="H46" s="124"/>
      <c r="I46" s="124"/>
      <c r="J46" s="124"/>
      <c r="K46" s="496" t="s">
        <v>22</v>
      </c>
      <c r="L46" s="43" t="s">
        <v>36</v>
      </c>
      <c r="M46" s="124"/>
      <c r="N46" s="124"/>
      <c r="O46" s="124"/>
      <c r="P46" s="130" t="s">
        <v>22</v>
      </c>
      <c r="Q46" s="43" t="s">
        <v>181</v>
      </c>
      <c r="R46" s="43"/>
      <c r="S46" s="180"/>
      <c r="T46" s="1880"/>
      <c r="U46" s="1881"/>
      <c r="V46" s="1881"/>
      <c r="W46" s="1881"/>
      <c r="X46" s="1881"/>
      <c r="Y46" s="1881"/>
      <c r="Z46" s="1881"/>
      <c r="AA46" s="1881"/>
      <c r="AB46" s="1881"/>
      <c r="AC46" s="1881"/>
      <c r="AD46" s="1881"/>
      <c r="AE46" s="1882"/>
      <c r="AF46" s="1886" t="s">
        <v>22</v>
      </c>
      <c r="AG46" s="1888" t="s">
        <v>182</v>
      </c>
      <c r="AH46" s="1888"/>
      <c r="AI46" s="1888"/>
      <c r="AJ46" s="1890" t="s">
        <v>22</v>
      </c>
      <c r="AK46" s="1888" t="s">
        <v>183</v>
      </c>
      <c r="AL46" s="1888"/>
      <c r="AM46" s="1888"/>
      <c r="AN46" s="1888"/>
      <c r="AO46" s="1892"/>
    </row>
    <row r="47" spans="1:76">
      <c r="A47" s="1877"/>
      <c r="B47" s="1878"/>
      <c r="C47" s="1878"/>
      <c r="D47" s="1878"/>
      <c r="E47" s="1879"/>
      <c r="F47" s="52" t="s">
        <v>22</v>
      </c>
      <c r="G47" s="54" t="s">
        <v>184</v>
      </c>
      <c r="H47" s="219"/>
      <c r="I47" s="219"/>
      <c r="J47" s="219"/>
      <c r="K47" s="220" t="s">
        <v>22</v>
      </c>
      <c r="L47" s="54" t="s">
        <v>185</v>
      </c>
      <c r="M47" s="219"/>
      <c r="N47" s="219"/>
      <c r="O47" s="219"/>
      <c r="P47" s="219"/>
      <c r="Q47" s="219"/>
      <c r="R47" s="219"/>
      <c r="S47" s="221"/>
      <c r="T47" s="1883"/>
      <c r="U47" s="1884"/>
      <c r="V47" s="1884"/>
      <c r="W47" s="1884"/>
      <c r="X47" s="1884"/>
      <c r="Y47" s="1884"/>
      <c r="Z47" s="1884"/>
      <c r="AA47" s="1884"/>
      <c r="AB47" s="1884"/>
      <c r="AC47" s="1884"/>
      <c r="AD47" s="1884"/>
      <c r="AE47" s="1885"/>
      <c r="AF47" s="1887"/>
      <c r="AG47" s="1889"/>
      <c r="AH47" s="1889"/>
      <c r="AI47" s="1889"/>
      <c r="AJ47" s="1891"/>
      <c r="AK47" s="1889"/>
      <c r="AL47" s="1889"/>
      <c r="AM47" s="1889"/>
      <c r="AN47" s="1889"/>
      <c r="AO47" s="1893"/>
    </row>
  </sheetData>
  <sheetProtection algorithmName="SHA-512" hashValue="n/1nXaVdwwagBDv1g3kBPKvdWin21JpEF12nx2dMDmMVdrmfLSh4x44+L6DrwzC7ttya6uND/tFPpGONhgbSTw==" saltValue="ZeEHBeMLJ2AIrTd6DR1TXg==" spinCount="100000" sheet="1" objects="1" scenarios="1"/>
  <mergeCells count="268">
    <mergeCell ref="BT11:BV11"/>
    <mergeCell ref="BT12:BV12"/>
    <mergeCell ref="BT13:BV13"/>
    <mergeCell ref="BT14:BV14"/>
    <mergeCell ref="BT15:BV15"/>
    <mergeCell ref="BK36:BR36"/>
    <mergeCell ref="AE35:AL35"/>
    <mergeCell ref="AM35:AT35"/>
    <mergeCell ref="AU35:BB35"/>
    <mergeCell ref="BC35:BJ35"/>
    <mergeCell ref="BK35:BR35"/>
    <mergeCell ref="BK29:BR29"/>
    <mergeCell ref="BC26:BJ26"/>
    <mergeCell ref="BK26:BR26"/>
    <mergeCell ref="BC24:BJ24"/>
    <mergeCell ref="BK24:BR24"/>
    <mergeCell ref="BK22:BR22"/>
    <mergeCell ref="BC19:BJ19"/>
    <mergeCell ref="BK19:BR19"/>
    <mergeCell ref="BC17:BJ17"/>
    <mergeCell ref="BK17:BR17"/>
    <mergeCell ref="AM16:AT16"/>
    <mergeCell ref="AU16:BB16"/>
    <mergeCell ref="BC16:BJ16"/>
    <mergeCell ref="AB36:AD36"/>
    <mergeCell ref="AE36:AL36"/>
    <mergeCell ref="AM36:AT36"/>
    <mergeCell ref="AU36:BB36"/>
    <mergeCell ref="BC36:BJ36"/>
    <mergeCell ref="BC33:BJ33"/>
    <mergeCell ref="BK33:BR33"/>
    <mergeCell ref="W34:AD34"/>
    <mergeCell ref="AE34:AL34"/>
    <mergeCell ref="AM34:AT34"/>
    <mergeCell ref="AU34:BB34"/>
    <mergeCell ref="BC34:BJ34"/>
    <mergeCell ref="BK34:BR34"/>
    <mergeCell ref="I33:L33"/>
    <mergeCell ref="M33:V34"/>
    <mergeCell ref="W33:AD33"/>
    <mergeCell ref="AE33:AL33"/>
    <mergeCell ref="AM33:AT33"/>
    <mergeCell ref="AU33:BB33"/>
    <mergeCell ref="BC31:BJ31"/>
    <mergeCell ref="BK31:BR31"/>
    <mergeCell ref="I32:L32"/>
    <mergeCell ref="W32:AD32"/>
    <mergeCell ref="AE32:AL32"/>
    <mergeCell ref="AM32:AT32"/>
    <mergeCell ref="AU32:BB32"/>
    <mergeCell ref="BC32:BJ32"/>
    <mergeCell ref="BK32:BR32"/>
    <mergeCell ref="I31:L31"/>
    <mergeCell ref="M31:V32"/>
    <mergeCell ref="W31:AD31"/>
    <mergeCell ref="AE31:AL31"/>
    <mergeCell ref="AM31:AT31"/>
    <mergeCell ref="AU31:BB31"/>
    <mergeCell ref="I30:L30"/>
    <mergeCell ref="AE30:AL30"/>
    <mergeCell ref="AM30:AT30"/>
    <mergeCell ref="AU30:BB30"/>
    <mergeCell ref="BC30:BJ30"/>
    <mergeCell ref="BK30:BR30"/>
    <mergeCell ref="AE28:AL28"/>
    <mergeCell ref="AM28:AT28"/>
    <mergeCell ref="AU28:BB28"/>
    <mergeCell ref="BC28:BJ28"/>
    <mergeCell ref="BK28:BR28"/>
    <mergeCell ref="AB29:AD29"/>
    <mergeCell ref="AE29:AL29"/>
    <mergeCell ref="AM29:AT29"/>
    <mergeCell ref="AU29:BB29"/>
    <mergeCell ref="BC29:BJ29"/>
    <mergeCell ref="W27:AD27"/>
    <mergeCell ref="AE27:AL27"/>
    <mergeCell ref="AM27:AT27"/>
    <mergeCell ref="AU27:BB27"/>
    <mergeCell ref="BC27:BJ27"/>
    <mergeCell ref="BK27:BR27"/>
    <mergeCell ref="I26:L26"/>
    <mergeCell ref="M26:V27"/>
    <mergeCell ref="W26:AD26"/>
    <mergeCell ref="AE26:AL26"/>
    <mergeCell ref="AM26:AT26"/>
    <mergeCell ref="AU26:BB26"/>
    <mergeCell ref="I25:L25"/>
    <mergeCell ref="W25:AD25"/>
    <mergeCell ref="AE25:AL25"/>
    <mergeCell ref="AM25:AT25"/>
    <mergeCell ref="AU25:BB25"/>
    <mergeCell ref="BC25:BJ25"/>
    <mergeCell ref="BK25:BR25"/>
    <mergeCell ref="I24:L24"/>
    <mergeCell ref="M24:V25"/>
    <mergeCell ref="W24:AD24"/>
    <mergeCell ref="AE24:AL24"/>
    <mergeCell ref="AM24:AT24"/>
    <mergeCell ref="AU24:BB24"/>
    <mergeCell ref="I23:L23"/>
    <mergeCell ref="AE23:AL23"/>
    <mergeCell ref="AM23:AT23"/>
    <mergeCell ref="AU23:BB23"/>
    <mergeCell ref="BC23:BJ23"/>
    <mergeCell ref="BK23:BR23"/>
    <mergeCell ref="AE21:AL21"/>
    <mergeCell ref="AM21:AT21"/>
    <mergeCell ref="AU21:BB21"/>
    <mergeCell ref="BC21:BJ21"/>
    <mergeCell ref="BK21:BR21"/>
    <mergeCell ref="AB22:AD22"/>
    <mergeCell ref="AE22:AL22"/>
    <mergeCell ref="AM22:AT22"/>
    <mergeCell ref="AU22:BB22"/>
    <mergeCell ref="BC22:BJ22"/>
    <mergeCell ref="W20:AD20"/>
    <mergeCell ref="AE20:AL20"/>
    <mergeCell ref="AM20:AT20"/>
    <mergeCell ref="AU20:BB20"/>
    <mergeCell ref="BC20:BJ20"/>
    <mergeCell ref="BK20:BR20"/>
    <mergeCell ref="I19:L19"/>
    <mergeCell ref="M19:V20"/>
    <mergeCell ref="W19:AD19"/>
    <mergeCell ref="AE19:AL19"/>
    <mergeCell ref="AM19:AT19"/>
    <mergeCell ref="AU19:BB19"/>
    <mergeCell ref="I18:L18"/>
    <mergeCell ref="W18:AD18"/>
    <mergeCell ref="AE18:AL18"/>
    <mergeCell ref="AM18:AT18"/>
    <mergeCell ref="AU18:BB18"/>
    <mergeCell ref="BC18:BJ18"/>
    <mergeCell ref="BK18:BR18"/>
    <mergeCell ref="I17:L17"/>
    <mergeCell ref="M17:V18"/>
    <mergeCell ref="W17:AD17"/>
    <mergeCell ref="AE17:AL17"/>
    <mergeCell ref="AM17:AT17"/>
    <mergeCell ref="AU17:BB17"/>
    <mergeCell ref="BK16:BR16"/>
    <mergeCell ref="AB15:AD15"/>
    <mergeCell ref="AE15:AL15"/>
    <mergeCell ref="AM15:AT15"/>
    <mergeCell ref="AU15:BB15"/>
    <mergeCell ref="BC15:BJ15"/>
    <mergeCell ref="BK15:BR15"/>
    <mergeCell ref="W12:AD12"/>
    <mergeCell ref="W13:AD13"/>
    <mergeCell ref="AM13:AT13"/>
    <mergeCell ref="AU13:BB13"/>
    <mergeCell ref="BC13:BJ13"/>
    <mergeCell ref="BK13:BR13"/>
    <mergeCell ref="AE12:AL12"/>
    <mergeCell ref="AM12:AT12"/>
    <mergeCell ref="AU12:BB12"/>
    <mergeCell ref="A46:E47"/>
    <mergeCell ref="T46:AE47"/>
    <mergeCell ref="A42:E43"/>
    <mergeCell ref="T42:AE43"/>
    <mergeCell ref="A39:E39"/>
    <mergeCell ref="F39:S39"/>
    <mergeCell ref="T39:AE39"/>
    <mergeCell ref="B12:E12"/>
    <mergeCell ref="I12:L12"/>
    <mergeCell ref="I16:L16"/>
    <mergeCell ref="AE16:AL16"/>
    <mergeCell ref="AF46:AF47"/>
    <mergeCell ref="AG46:AI47"/>
    <mergeCell ref="AJ46:AJ47"/>
    <mergeCell ref="AK46:AO47"/>
    <mergeCell ref="A44:E45"/>
    <mergeCell ref="T44:AE45"/>
    <mergeCell ref="AF44:AF45"/>
    <mergeCell ref="AG44:AI45"/>
    <mergeCell ref="AJ44:AJ45"/>
    <mergeCell ref="AK44:AO45"/>
    <mergeCell ref="AF42:AF43"/>
    <mergeCell ref="AG42:AI43"/>
    <mergeCell ref="AJ42:AJ43"/>
    <mergeCell ref="AK42:AO43"/>
    <mergeCell ref="A40:E41"/>
    <mergeCell ref="T40:AE41"/>
    <mergeCell ref="AF40:AF41"/>
    <mergeCell ref="AG40:AI41"/>
    <mergeCell ref="AJ40:AJ41"/>
    <mergeCell ref="AK40:AO41"/>
    <mergeCell ref="BW10:BX11"/>
    <mergeCell ref="B11:E11"/>
    <mergeCell ref="I11:L11"/>
    <mergeCell ref="AE11:AL11"/>
    <mergeCell ref="AM11:AT11"/>
    <mergeCell ref="AU11:BB11"/>
    <mergeCell ref="BC11:BJ11"/>
    <mergeCell ref="BK11:BR11"/>
    <mergeCell ref="AF39:AO39"/>
    <mergeCell ref="BW13:BX13"/>
    <mergeCell ref="AE14:AL14"/>
    <mergeCell ref="AM14:AT14"/>
    <mergeCell ref="AU14:BB14"/>
    <mergeCell ref="BC14:BJ14"/>
    <mergeCell ref="BK14:BR14"/>
    <mergeCell ref="BK12:BR12"/>
    <mergeCell ref="AE13:AL13"/>
    <mergeCell ref="A9:A36"/>
    <mergeCell ref="AE9:AL9"/>
    <mergeCell ref="AM9:AT9"/>
    <mergeCell ref="B7:E7"/>
    <mergeCell ref="F7:H7"/>
    <mergeCell ref="I7:AD7"/>
    <mergeCell ref="AE5:BR5"/>
    <mergeCell ref="AU9:BB9"/>
    <mergeCell ref="BC9:BJ9"/>
    <mergeCell ref="BK9:BR9"/>
    <mergeCell ref="B10:E10"/>
    <mergeCell ref="I10:L10"/>
    <mergeCell ref="AE10:AL10"/>
    <mergeCell ref="AM10:AT10"/>
    <mergeCell ref="AU10:BB10"/>
    <mergeCell ref="BC10:BJ10"/>
    <mergeCell ref="BK10:BR10"/>
    <mergeCell ref="BC12:BJ12"/>
    <mergeCell ref="F9:H12"/>
    <mergeCell ref="I9:L9"/>
    <mergeCell ref="M10:V11"/>
    <mergeCell ref="W10:AD10"/>
    <mergeCell ref="W11:AD11"/>
    <mergeCell ref="M12:V13"/>
    <mergeCell ref="A2:O2"/>
    <mergeCell ref="P2:AO2"/>
    <mergeCell ref="BS7:BV8"/>
    <mergeCell ref="AU8:BB8"/>
    <mergeCell ref="BC8:BJ8"/>
    <mergeCell ref="BK8:BR8"/>
    <mergeCell ref="BW7:BX8"/>
    <mergeCell ref="B8:E8"/>
    <mergeCell ref="F8:H8"/>
    <mergeCell ref="I8:L8"/>
    <mergeCell ref="M8:AD8"/>
    <mergeCell ref="AE6:AL6"/>
    <mergeCell ref="AM6:AT6"/>
    <mergeCell ref="AU6:BB6"/>
    <mergeCell ref="BC6:BJ6"/>
    <mergeCell ref="BK6:BR6"/>
    <mergeCell ref="BT9:BV9"/>
    <mergeCell ref="BT10:BV10"/>
    <mergeCell ref="AE7:AF7"/>
    <mergeCell ref="AG7:AH7"/>
    <mergeCell ref="AI7:AJ7"/>
    <mergeCell ref="AK7:AL7"/>
    <mergeCell ref="AM7:AN7"/>
    <mergeCell ref="AO7:AP7"/>
    <mergeCell ref="AQ7:AR7"/>
    <mergeCell ref="AS7:AT7"/>
    <mergeCell ref="AU7:AV7"/>
    <mergeCell ref="AW7:AX7"/>
    <mergeCell ref="AY7:AZ7"/>
    <mergeCell ref="BA7:BB7"/>
    <mergeCell ref="BC7:BD7"/>
    <mergeCell ref="BE7:BF7"/>
    <mergeCell ref="BG7:BH7"/>
    <mergeCell ref="BI7:BJ7"/>
    <mergeCell ref="BK7:BL7"/>
    <mergeCell ref="BM7:BN7"/>
    <mergeCell ref="BO7:BP7"/>
    <mergeCell ref="BQ7:BR7"/>
    <mergeCell ref="AE8:AL8"/>
    <mergeCell ref="AM8:AT8"/>
  </mergeCells>
  <phoneticPr fontId="3"/>
  <dataValidations count="4">
    <dataValidation type="list" allowBlank="1" showInputMessage="1" showErrorMessage="1" sqref="A40:E47" xr:uid="{FAFC7B07-3254-4D0A-8C7C-49CC8FFAD349}">
      <formula1>"構造の安定,火災時の安全,劣化の軽減,維持管理・更新,温熱環境,空気環境,光・視環境,音環境,高齢者等配慮,防犯,その他"</formula1>
    </dataValidation>
    <dataValidation type="list" allowBlank="1" showInputMessage="1" showErrorMessage="1" sqref="BW13:BX13 K40:K47 F40:F47 AJ40:AJ47 P44 P42 P40 P46 AF40:AF47 AE10:BR14 AE17:BR21 AE24:BR28 AE31:BR35" xr:uid="{A893ECDA-4260-42D0-8087-1F06B439B06C}">
      <formula1>"□,■"</formula1>
    </dataValidation>
    <dataValidation type="list" showInputMessage="1" showErrorMessage="1" sqref="BS9:BS15" xr:uid="{8C8DC587-8BC1-41A0-8934-1FAE1F0B3C7F}">
      <formula1>"□,■"</formula1>
    </dataValidation>
    <dataValidation type="list" allowBlank="1" showInputMessage="1" showErrorMessage="1" sqref="AE8 AM8 AU8 BC8 BK8" xr:uid="{7A4A7DC4-DDF7-4E88-8EE6-CC39F66EC316}">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73DC-3409-4F22-997E-E728FEB82641}">
  <sheetPr>
    <tabColor rgb="FFFFFF00"/>
    <pageSetUpPr fitToPage="1"/>
  </sheetPr>
  <dimension ref="A1:BX60"/>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1238</v>
      </c>
    </row>
    <row r="2" spans="1:76"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row>
    <row r="3" spans="1:76" ht="6.75" customHeight="1" thickBo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24.95" customHeight="1">
      <c r="A4" s="8" t="s">
        <v>149</v>
      </c>
      <c r="AE4" s="2305" t="s">
        <v>1063</v>
      </c>
      <c r="AF4" s="1739"/>
      <c r="AG4" s="1739"/>
      <c r="AH4" s="1739"/>
      <c r="AI4" s="1739"/>
      <c r="AJ4" s="1739"/>
      <c r="AK4" s="1739"/>
      <c r="AL4" s="1739"/>
      <c r="AM4" s="1739"/>
      <c r="AN4" s="1739"/>
      <c r="AO4" s="1739"/>
      <c r="AP4" s="1739"/>
      <c r="AQ4" s="1739"/>
      <c r="AR4" s="1739"/>
      <c r="AS4" s="1739"/>
      <c r="AT4" s="1739"/>
      <c r="AU4" s="1739"/>
      <c r="AV4" s="1739"/>
      <c r="AW4" s="1739"/>
      <c r="AX4" s="1739"/>
      <c r="AY4" s="1739"/>
      <c r="AZ4" s="1739"/>
      <c r="BA4" s="1739"/>
      <c r="BB4" s="1739"/>
      <c r="BC4" s="1739"/>
      <c r="BD4" s="1739"/>
      <c r="BE4" s="1739"/>
      <c r="BF4" s="1739"/>
      <c r="BG4" s="1739"/>
      <c r="BH4" s="1739"/>
      <c r="BI4" s="1739"/>
      <c r="BJ4" s="1739"/>
      <c r="BK4" s="1739"/>
      <c r="BL4" s="1739"/>
      <c r="BM4" s="1739"/>
      <c r="BN4" s="1739"/>
      <c r="BO4" s="1739"/>
      <c r="BP4" s="1739"/>
      <c r="BQ4" s="1739"/>
      <c r="BR4" s="2306"/>
    </row>
    <row r="5" spans="1:76" ht="24.95" customHeight="1" thickBot="1">
      <c r="AE5" s="2582">
        <v>101</v>
      </c>
      <c r="AF5" s="2583"/>
      <c r="AG5" s="2583"/>
      <c r="AH5" s="2583"/>
      <c r="AI5" s="2583"/>
      <c r="AJ5" s="2583"/>
      <c r="AK5" s="2583"/>
      <c r="AL5" s="2583"/>
      <c r="AM5" s="2321"/>
      <c r="AN5" s="2321"/>
      <c r="AO5" s="2321"/>
      <c r="AP5" s="2321"/>
      <c r="AQ5" s="2321"/>
      <c r="AR5" s="2321"/>
      <c r="AS5" s="2321"/>
      <c r="AT5" s="2321"/>
      <c r="AU5" s="2321"/>
      <c r="AV5" s="2321"/>
      <c r="AW5" s="2321"/>
      <c r="AX5" s="2321"/>
      <c r="AY5" s="2321"/>
      <c r="AZ5" s="2321"/>
      <c r="BA5" s="2321"/>
      <c r="BB5" s="2321"/>
      <c r="BC5" s="2321"/>
      <c r="BD5" s="2321"/>
      <c r="BE5" s="2321"/>
      <c r="BF5" s="2321"/>
      <c r="BG5" s="2321"/>
      <c r="BH5" s="2321"/>
      <c r="BI5" s="2321"/>
      <c r="BJ5" s="2321"/>
      <c r="BK5" s="2321"/>
      <c r="BL5" s="2321"/>
      <c r="BM5" s="2321"/>
      <c r="BN5" s="2321"/>
      <c r="BO5" s="2321"/>
      <c r="BP5" s="2321"/>
      <c r="BQ5" s="2321"/>
      <c r="BR5" s="2322"/>
    </row>
    <row r="6" spans="1:76" ht="24.95" customHeight="1">
      <c r="A6" s="158"/>
      <c r="B6" s="1772" t="s">
        <v>8</v>
      </c>
      <c r="C6" s="1736"/>
      <c r="D6" s="1736"/>
      <c r="E6" s="2081"/>
      <c r="F6" s="1736" t="s">
        <v>11</v>
      </c>
      <c r="G6" s="1736"/>
      <c r="H6" s="1737"/>
      <c r="I6" s="1738" t="s">
        <v>12</v>
      </c>
      <c r="J6" s="1739"/>
      <c r="K6" s="1739"/>
      <c r="L6" s="1739"/>
      <c r="M6" s="1739"/>
      <c r="N6" s="1739"/>
      <c r="O6" s="1739"/>
      <c r="P6" s="1739"/>
      <c r="Q6" s="1739"/>
      <c r="R6" s="1739"/>
      <c r="S6" s="1739"/>
      <c r="T6" s="1739"/>
      <c r="U6" s="1739"/>
      <c r="V6" s="1739"/>
      <c r="W6" s="1739"/>
      <c r="X6" s="1739"/>
      <c r="Y6" s="1739"/>
      <c r="Z6" s="1739"/>
      <c r="AA6" s="1739"/>
      <c r="AB6" s="1739"/>
      <c r="AC6" s="1739"/>
      <c r="AD6" s="1740"/>
      <c r="AE6" s="2084"/>
      <c r="AF6" s="2084"/>
      <c r="AG6" s="2084"/>
      <c r="AH6" s="2084"/>
      <c r="AI6" s="2084"/>
      <c r="AJ6" s="2084"/>
      <c r="AK6" s="2084"/>
      <c r="AL6" s="2084"/>
      <c r="AM6" s="2084"/>
      <c r="AN6" s="2084"/>
      <c r="AO6" s="2084"/>
      <c r="AP6" s="2084"/>
      <c r="AQ6" s="2084"/>
      <c r="AR6" s="2084"/>
      <c r="AS6" s="2084"/>
      <c r="AT6" s="2084"/>
      <c r="AU6" s="2084"/>
      <c r="AV6" s="2084"/>
      <c r="AW6" s="2084"/>
      <c r="AX6" s="2084"/>
      <c r="AY6" s="2084"/>
      <c r="AZ6" s="2084"/>
      <c r="BA6" s="2084"/>
      <c r="BB6" s="2084"/>
      <c r="BC6" s="2084"/>
      <c r="BD6" s="2084"/>
      <c r="BE6" s="2084"/>
      <c r="BF6" s="2084"/>
      <c r="BG6" s="2084"/>
      <c r="BH6" s="2084"/>
      <c r="BI6" s="2084"/>
      <c r="BJ6" s="2084"/>
      <c r="BK6" s="2084"/>
      <c r="BL6" s="2084"/>
      <c r="BM6" s="2084"/>
      <c r="BN6" s="2084"/>
      <c r="BO6" s="2084"/>
      <c r="BP6" s="2084"/>
      <c r="BQ6" s="2084"/>
      <c r="BR6" s="2084"/>
      <c r="BS6" s="1696" t="s">
        <v>17</v>
      </c>
      <c r="BT6" s="1688"/>
      <c r="BU6" s="1688"/>
      <c r="BV6" s="1689"/>
      <c r="BW6" s="1749" t="s">
        <v>13</v>
      </c>
      <c r="BX6" s="1750"/>
    </row>
    <row r="7" spans="1:76" ht="24.95" customHeight="1" thickBot="1">
      <c r="A7" s="159"/>
      <c r="B7" s="1775" t="s">
        <v>14</v>
      </c>
      <c r="C7" s="1673"/>
      <c r="D7" s="1673"/>
      <c r="E7" s="2088"/>
      <c r="F7" s="1673" t="s">
        <v>15</v>
      </c>
      <c r="G7" s="1673"/>
      <c r="H7" s="1674"/>
      <c r="I7" s="1675" t="s">
        <v>15</v>
      </c>
      <c r="J7" s="1676"/>
      <c r="K7" s="1676"/>
      <c r="L7" s="1677"/>
      <c r="M7" s="1741" t="s">
        <v>16</v>
      </c>
      <c r="N7" s="1742"/>
      <c r="O7" s="1742"/>
      <c r="P7" s="1742"/>
      <c r="Q7" s="1742"/>
      <c r="R7" s="1742"/>
      <c r="S7" s="1742"/>
      <c r="T7" s="1742"/>
      <c r="U7" s="1742"/>
      <c r="V7" s="1742"/>
      <c r="W7" s="1742"/>
      <c r="X7" s="1742"/>
      <c r="Y7" s="1742"/>
      <c r="Z7" s="1742"/>
      <c r="AA7" s="1742"/>
      <c r="AB7" s="1742"/>
      <c r="AC7" s="1742"/>
      <c r="AD7" s="1743"/>
      <c r="AE7" s="2085" t="s">
        <v>1535</v>
      </c>
      <c r="AF7" s="2086"/>
      <c r="AG7" s="2086"/>
      <c r="AH7" s="2086"/>
      <c r="AI7" s="2086"/>
      <c r="AJ7" s="2086"/>
      <c r="AK7" s="2086"/>
      <c r="AL7" s="2087"/>
      <c r="AM7" s="2085" t="s">
        <v>1535</v>
      </c>
      <c r="AN7" s="2086"/>
      <c r="AO7" s="2086"/>
      <c r="AP7" s="2086"/>
      <c r="AQ7" s="2086"/>
      <c r="AR7" s="2086"/>
      <c r="AS7" s="2086"/>
      <c r="AT7" s="2087"/>
      <c r="AU7" s="2085" t="s">
        <v>1535</v>
      </c>
      <c r="AV7" s="2086"/>
      <c r="AW7" s="2086"/>
      <c r="AX7" s="2086"/>
      <c r="AY7" s="2086"/>
      <c r="AZ7" s="2086"/>
      <c r="BA7" s="2086"/>
      <c r="BB7" s="2087"/>
      <c r="BC7" s="2085" t="s">
        <v>1535</v>
      </c>
      <c r="BD7" s="2086"/>
      <c r="BE7" s="2086"/>
      <c r="BF7" s="2086"/>
      <c r="BG7" s="2086"/>
      <c r="BH7" s="2086"/>
      <c r="BI7" s="2086"/>
      <c r="BJ7" s="2087"/>
      <c r="BK7" s="2085" t="s">
        <v>1535</v>
      </c>
      <c r="BL7" s="2086"/>
      <c r="BM7" s="2086"/>
      <c r="BN7" s="2086"/>
      <c r="BO7" s="2086"/>
      <c r="BP7" s="2086"/>
      <c r="BQ7" s="2086"/>
      <c r="BR7" s="2087"/>
      <c r="BS7" s="1963"/>
      <c r="BT7" s="1964"/>
      <c r="BU7" s="1964"/>
      <c r="BV7" s="1965"/>
      <c r="BW7" s="1751"/>
      <c r="BX7" s="1752"/>
    </row>
    <row r="8" spans="1:76" ht="13.5" customHeight="1">
      <c r="A8" s="1694" t="s">
        <v>1239</v>
      </c>
      <c r="B8" s="85" t="s">
        <v>171</v>
      </c>
      <c r="C8" s="18"/>
      <c r="D8" s="18"/>
      <c r="E8" s="123"/>
      <c r="F8" s="1667" t="s">
        <v>1243</v>
      </c>
      <c r="G8" s="1646"/>
      <c r="H8" s="1647"/>
      <c r="I8" s="1645" t="s">
        <v>1245</v>
      </c>
      <c r="J8" s="1646"/>
      <c r="K8" s="1646"/>
      <c r="L8" s="1647"/>
      <c r="M8" s="1083" t="s">
        <v>1190</v>
      </c>
      <c r="N8" s="1084"/>
      <c r="O8" s="1084"/>
      <c r="P8" s="1084"/>
      <c r="Q8" s="1084"/>
      <c r="R8" s="1084"/>
      <c r="S8" s="1084"/>
      <c r="T8" s="1084"/>
      <c r="U8" s="1084"/>
      <c r="V8" s="1084"/>
      <c r="W8" s="1084"/>
      <c r="X8" s="1084"/>
      <c r="Y8" s="1084"/>
      <c r="Z8" s="1084"/>
      <c r="AA8" s="1084"/>
      <c r="AB8" s="1084"/>
      <c r="AC8" s="1084"/>
      <c r="AD8" s="1160" t="s">
        <v>1621</v>
      </c>
      <c r="AE8" s="2562" t="s">
        <v>22</v>
      </c>
      <c r="AF8" s="2563"/>
      <c r="AG8" s="2563"/>
      <c r="AH8" s="2563"/>
      <c r="AI8" s="2563"/>
      <c r="AJ8" s="2563"/>
      <c r="AK8" s="2563"/>
      <c r="AL8" s="2564"/>
      <c r="AM8" s="2562" t="s">
        <v>22</v>
      </c>
      <c r="AN8" s="2563"/>
      <c r="AO8" s="2563"/>
      <c r="AP8" s="2563"/>
      <c r="AQ8" s="2563"/>
      <c r="AR8" s="2563"/>
      <c r="AS8" s="2563"/>
      <c r="AT8" s="2564"/>
      <c r="AU8" s="2562" t="s">
        <v>22</v>
      </c>
      <c r="AV8" s="2563"/>
      <c r="AW8" s="2563"/>
      <c r="AX8" s="2563"/>
      <c r="AY8" s="2563"/>
      <c r="AZ8" s="2563"/>
      <c r="BA8" s="2563"/>
      <c r="BB8" s="2564"/>
      <c r="BC8" s="2562" t="s">
        <v>22</v>
      </c>
      <c r="BD8" s="2563"/>
      <c r="BE8" s="2563"/>
      <c r="BF8" s="2563"/>
      <c r="BG8" s="2563"/>
      <c r="BH8" s="2563"/>
      <c r="BI8" s="2563"/>
      <c r="BJ8" s="2564"/>
      <c r="BK8" s="2562" t="s">
        <v>22</v>
      </c>
      <c r="BL8" s="2563"/>
      <c r="BM8" s="2563"/>
      <c r="BN8" s="2563"/>
      <c r="BO8" s="2563"/>
      <c r="BP8" s="2563"/>
      <c r="BQ8" s="2563"/>
      <c r="BR8" s="2564"/>
      <c r="BS8" s="16" t="s">
        <v>22</v>
      </c>
      <c r="BT8" s="18" t="s">
        <v>143</v>
      </c>
      <c r="BU8" s="18"/>
      <c r="BV8" s="20"/>
      <c r="BW8" s="114"/>
      <c r="BX8" s="119"/>
    </row>
    <row r="9" spans="1:76" ht="13.5" customHeight="1">
      <c r="A9" s="1694"/>
      <c r="B9" s="1904" t="s">
        <v>1240</v>
      </c>
      <c r="C9" s="1905"/>
      <c r="D9" s="1905"/>
      <c r="E9" s="2398"/>
      <c r="F9" s="1667" t="s">
        <v>1244</v>
      </c>
      <c r="G9" s="1646"/>
      <c r="H9" s="1647"/>
      <c r="I9" s="1645" t="s">
        <v>1246</v>
      </c>
      <c r="J9" s="1646"/>
      <c r="K9" s="1646"/>
      <c r="L9" s="1647"/>
      <c r="M9" s="1085" t="s">
        <v>1193</v>
      </c>
      <c r="N9" s="1086"/>
      <c r="O9" s="1086"/>
      <c r="P9" s="1086"/>
      <c r="Q9" s="1086"/>
      <c r="R9" s="1086"/>
      <c r="S9" s="1086"/>
      <c r="T9" s="1086"/>
      <c r="U9" s="1086"/>
      <c r="V9" s="1086"/>
      <c r="W9" s="1086"/>
      <c r="X9" s="1086"/>
      <c r="Y9" s="1086"/>
      <c r="Z9" s="1086"/>
      <c r="AA9" s="1086"/>
      <c r="AB9" s="1086"/>
      <c r="AC9" s="1086"/>
      <c r="AD9" s="1161" t="s">
        <v>1618</v>
      </c>
      <c r="AE9" s="2075" t="s">
        <v>22</v>
      </c>
      <c r="AF9" s="2076"/>
      <c r="AG9" s="2076"/>
      <c r="AH9" s="2076"/>
      <c r="AI9" s="2076"/>
      <c r="AJ9" s="2076"/>
      <c r="AK9" s="2076"/>
      <c r="AL9" s="2077"/>
      <c r="AM9" s="2075" t="s">
        <v>22</v>
      </c>
      <c r="AN9" s="2076"/>
      <c r="AO9" s="2076"/>
      <c r="AP9" s="2076"/>
      <c r="AQ9" s="2076"/>
      <c r="AR9" s="2076"/>
      <c r="AS9" s="2076"/>
      <c r="AT9" s="2077"/>
      <c r="AU9" s="2075" t="s">
        <v>22</v>
      </c>
      <c r="AV9" s="2076"/>
      <c r="AW9" s="2076"/>
      <c r="AX9" s="2076"/>
      <c r="AY9" s="2076"/>
      <c r="AZ9" s="2076"/>
      <c r="BA9" s="2076"/>
      <c r="BB9" s="2077"/>
      <c r="BC9" s="2075" t="s">
        <v>22</v>
      </c>
      <c r="BD9" s="2076"/>
      <c r="BE9" s="2076"/>
      <c r="BF9" s="2076"/>
      <c r="BG9" s="2076"/>
      <c r="BH9" s="2076"/>
      <c r="BI9" s="2076"/>
      <c r="BJ9" s="2077"/>
      <c r="BK9" s="2075" t="s">
        <v>22</v>
      </c>
      <c r="BL9" s="2076"/>
      <c r="BM9" s="2076"/>
      <c r="BN9" s="2076"/>
      <c r="BO9" s="2076"/>
      <c r="BP9" s="2076"/>
      <c r="BQ9" s="2076"/>
      <c r="BR9" s="2077"/>
      <c r="BS9" s="16" t="s">
        <v>22</v>
      </c>
      <c r="BT9" s="18" t="s">
        <v>144</v>
      </c>
      <c r="BU9" s="18"/>
      <c r="BV9" s="20"/>
      <c r="BW9" s="114"/>
      <c r="BX9" s="119"/>
    </row>
    <row r="10" spans="1:76" ht="13.5" customHeight="1">
      <c r="A10" s="1694"/>
      <c r="B10" s="2001" t="s">
        <v>1241</v>
      </c>
      <c r="C10" s="1704"/>
      <c r="D10" s="1704"/>
      <c r="E10" s="2389"/>
      <c r="F10" s="108"/>
      <c r="G10" s="116"/>
      <c r="H10" s="117"/>
      <c r="I10" s="1645" t="s">
        <v>1247</v>
      </c>
      <c r="J10" s="1646"/>
      <c r="K10" s="1646"/>
      <c r="L10" s="1647"/>
      <c r="M10" s="1085" t="s">
        <v>1558</v>
      </c>
      <c r="N10" s="1086"/>
      <c r="O10" s="1086"/>
      <c r="P10" s="1086"/>
      <c r="Q10" s="1086"/>
      <c r="R10" s="1086"/>
      <c r="S10" s="1086"/>
      <c r="T10" s="1086"/>
      <c r="U10" s="1086"/>
      <c r="V10" s="1086"/>
      <c r="W10" s="1086"/>
      <c r="X10" s="1086"/>
      <c r="Y10" s="1086"/>
      <c r="Z10" s="1086"/>
      <c r="AA10" s="1086"/>
      <c r="AB10" s="1086"/>
      <c r="AC10" s="1086"/>
      <c r="AD10" s="1161" t="s">
        <v>1619</v>
      </c>
      <c r="AE10" s="2075" t="s">
        <v>22</v>
      </c>
      <c r="AF10" s="2076"/>
      <c r="AG10" s="2076"/>
      <c r="AH10" s="2076"/>
      <c r="AI10" s="2076"/>
      <c r="AJ10" s="2076"/>
      <c r="AK10" s="2076"/>
      <c r="AL10" s="2077"/>
      <c r="AM10" s="2075" t="s">
        <v>22</v>
      </c>
      <c r="AN10" s="2076"/>
      <c r="AO10" s="2076"/>
      <c r="AP10" s="2076"/>
      <c r="AQ10" s="2076"/>
      <c r="AR10" s="2076"/>
      <c r="AS10" s="2076"/>
      <c r="AT10" s="2077"/>
      <c r="AU10" s="2075" t="s">
        <v>22</v>
      </c>
      <c r="AV10" s="2076"/>
      <c r="AW10" s="2076"/>
      <c r="AX10" s="2076"/>
      <c r="AY10" s="2076"/>
      <c r="AZ10" s="2076"/>
      <c r="BA10" s="2076"/>
      <c r="BB10" s="2077"/>
      <c r="BC10" s="2075" t="s">
        <v>22</v>
      </c>
      <c r="BD10" s="2076"/>
      <c r="BE10" s="2076"/>
      <c r="BF10" s="2076"/>
      <c r="BG10" s="2076"/>
      <c r="BH10" s="2076"/>
      <c r="BI10" s="2076"/>
      <c r="BJ10" s="2077"/>
      <c r="BK10" s="2075" t="s">
        <v>22</v>
      </c>
      <c r="BL10" s="2076"/>
      <c r="BM10" s="2076"/>
      <c r="BN10" s="2076"/>
      <c r="BO10" s="2076"/>
      <c r="BP10" s="2076"/>
      <c r="BQ10" s="2076"/>
      <c r="BR10" s="2077"/>
      <c r="BS10" s="16" t="s">
        <v>22</v>
      </c>
      <c r="BT10" s="1641"/>
      <c r="BU10" s="1641"/>
      <c r="BV10" s="1642"/>
      <c r="BW10" s="114"/>
      <c r="BX10" s="119"/>
    </row>
    <row r="11" spans="1:76" ht="13.5" customHeight="1">
      <c r="A11" s="1694"/>
      <c r="B11" s="2001" t="s">
        <v>1242</v>
      </c>
      <c r="C11" s="1704"/>
      <c r="D11" s="1704"/>
      <c r="E11" s="2389"/>
      <c r="F11" s="1667"/>
      <c r="G11" s="1646"/>
      <c r="H11" s="1647"/>
      <c r="I11" s="1645"/>
      <c r="J11" s="1646"/>
      <c r="K11" s="1646"/>
      <c r="L11" s="1647"/>
      <c r="M11" s="1085" t="s">
        <v>1557</v>
      </c>
      <c r="N11" s="1086"/>
      <c r="O11" s="1086"/>
      <c r="P11" s="1086"/>
      <c r="Q11" s="1086"/>
      <c r="R11" s="1086"/>
      <c r="S11" s="1086"/>
      <c r="T11" s="1086"/>
      <c r="U11" s="1086"/>
      <c r="V11" s="1086"/>
      <c r="W11" s="1086"/>
      <c r="X11" s="1086"/>
      <c r="Y11" s="1086"/>
      <c r="Z11" s="1086"/>
      <c r="AA11" s="1086"/>
      <c r="AB11" s="1086"/>
      <c r="AC11" s="1086"/>
      <c r="AD11" s="1161" t="s">
        <v>1619</v>
      </c>
      <c r="AE11" s="2075" t="s">
        <v>22</v>
      </c>
      <c r="AF11" s="2076"/>
      <c r="AG11" s="2076"/>
      <c r="AH11" s="2076"/>
      <c r="AI11" s="2076"/>
      <c r="AJ11" s="2076"/>
      <c r="AK11" s="2076"/>
      <c r="AL11" s="2077"/>
      <c r="AM11" s="2075" t="s">
        <v>22</v>
      </c>
      <c r="AN11" s="2076"/>
      <c r="AO11" s="2076"/>
      <c r="AP11" s="2076"/>
      <c r="AQ11" s="2076"/>
      <c r="AR11" s="2076"/>
      <c r="AS11" s="2076"/>
      <c r="AT11" s="2077"/>
      <c r="AU11" s="2075" t="s">
        <v>22</v>
      </c>
      <c r="AV11" s="2076"/>
      <c r="AW11" s="2076"/>
      <c r="AX11" s="2076"/>
      <c r="AY11" s="2076"/>
      <c r="AZ11" s="2076"/>
      <c r="BA11" s="2076"/>
      <c r="BB11" s="2077"/>
      <c r="BC11" s="2075" t="s">
        <v>22</v>
      </c>
      <c r="BD11" s="2076"/>
      <c r="BE11" s="2076"/>
      <c r="BF11" s="2076"/>
      <c r="BG11" s="2076"/>
      <c r="BH11" s="2076"/>
      <c r="BI11" s="2076"/>
      <c r="BJ11" s="2077"/>
      <c r="BK11" s="2075" t="s">
        <v>22</v>
      </c>
      <c r="BL11" s="2076"/>
      <c r="BM11" s="2076"/>
      <c r="BN11" s="2076"/>
      <c r="BO11" s="2076"/>
      <c r="BP11" s="2076"/>
      <c r="BQ11" s="2076"/>
      <c r="BR11" s="2077"/>
      <c r="BS11" s="16" t="s">
        <v>22</v>
      </c>
      <c r="BT11" s="1641"/>
      <c r="BU11" s="1641"/>
      <c r="BV11" s="1642"/>
      <c r="BW11" s="1746" t="s">
        <v>25</v>
      </c>
      <c r="BX11" s="1747"/>
    </row>
    <row r="12" spans="1:76" ht="13.5" customHeight="1">
      <c r="A12" s="1694"/>
      <c r="B12" s="485"/>
      <c r="C12" s="676"/>
      <c r="D12" s="676"/>
      <c r="E12" s="1071"/>
      <c r="F12" s="108"/>
      <c r="G12" s="116"/>
      <c r="H12" s="117"/>
      <c r="I12" s="122"/>
      <c r="J12" s="116"/>
      <c r="K12" s="116"/>
      <c r="L12" s="117"/>
      <c r="M12" s="1085" t="s">
        <v>1559</v>
      </c>
      <c r="N12" s="1086"/>
      <c r="O12" s="1086"/>
      <c r="P12" s="1086"/>
      <c r="Q12" s="1086"/>
      <c r="R12" s="1086"/>
      <c r="S12" s="1086"/>
      <c r="T12" s="1086"/>
      <c r="U12" s="1086"/>
      <c r="V12" s="1086"/>
      <c r="W12" s="1086"/>
      <c r="X12" s="1086"/>
      <c r="Y12" s="1086"/>
      <c r="Z12" s="1086"/>
      <c r="AA12" s="1086"/>
      <c r="AB12" s="1086"/>
      <c r="AC12" s="1086"/>
      <c r="AD12" s="1161" t="s">
        <v>1619</v>
      </c>
      <c r="AE12" s="2075" t="s">
        <v>22</v>
      </c>
      <c r="AF12" s="2076"/>
      <c r="AG12" s="2076"/>
      <c r="AH12" s="2076"/>
      <c r="AI12" s="2076"/>
      <c r="AJ12" s="2076"/>
      <c r="AK12" s="2076"/>
      <c r="AL12" s="2077"/>
      <c r="AM12" s="2075" t="s">
        <v>22</v>
      </c>
      <c r="AN12" s="2076"/>
      <c r="AO12" s="2076"/>
      <c r="AP12" s="2076"/>
      <c r="AQ12" s="2076"/>
      <c r="AR12" s="2076"/>
      <c r="AS12" s="2076"/>
      <c r="AT12" s="2077"/>
      <c r="AU12" s="2075" t="s">
        <v>22</v>
      </c>
      <c r="AV12" s="2076"/>
      <c r="AW12" s="2076"/>
      <c r="AX12" s="2076"/>
      <c r="AY12" s="2076"/>
      <c r="AZ12" s="2076"/>
      <c r="BA12" s="2076"/>
      <c r="BB12" s="2077"/>
      <c r="BC12" s="2075" t="s">
        <v>22</v>
      </c>
      <c r="BD12" s="2076"/>
      <c r="BE12" s="2076"/>
      <c r="BF12" s="2076"/>
      <c r="BG12" s="2076"/>
      <c r="BH12" s="2076"/>
      <c r="BI12" s="2076"/>
      <c r="BJ12" s="2077"/>
      <c r="BK12" s="2075" t="s">
        <v>22</v>
      </c>
      <c r="BL12" s="2076"/>
      <c r="BM12" s="2076"/>
      <c r="BN12" s="2076"/>
      <c r="BO12" s="2076"/>
      <c r="BP12" s="2076"/>
      <c r="BQ12" s="2076"/>
      <c r="BR12" s="2077"/>
      <c r="BS12" s="16" t="s">
        <v>22</v>
      </c>
      <c r="BT12" s="1641"/>
      <c r="BU12" s="1641"/>
      <c r="BV12" s="1642"/>
      <c r="BW12" s="1746"/>
      <c r="BX12" s="1747"/>
    </row>
    <row r="13" spans="1:76" ht="13.5" customHeight="1">
      <c r="A13" s="1694"/>
      <c r="B13" s="945"/>
      <c r="C13" s="923"/>
      <c r="D13" s="923"/>
      <c r="E13" s="946"/>
      <c r="F13" s="941"/>
      <c r="G13" s="187"/>
      <c r="H13" s="170"/>
      <c r="I13" s="1671"/>
      <c r="J13" s="1669"/>
      <c r="K13" s="1669"/>
      <c r="L13" s="1670"/>
      <c r="M13" s="1087" t="s">
        <v>1560</v>
      </c>
      <c r="N13" s="1088"/>
      <c r="O13" s="1088"/>
      <c r="P13" s="1088"/>
      <c r="Q13" s="1088"/>
      <c r="R13" s="1088"/>
      <c r="S13" s="1088"/>
      <c r="T13" s="1088"/>
      <c r="U13" s="1088"/>
      <c r="V13" s="1088"/>
      <c r="W13" s="1088"/>
      <c r="X13" s="1088"/>
      <c r="Y13" s="1088"/>
      <c r="Z13" s="1088"/>
      <c r="AA13" s="1088"/>
      <c r="AB13" s="1088"/>
      <c r="AC13" s="1088"/>
      <c r="AD13" s="1162" t="s">
        <v>1620</v>
      </c>
      <c r="AE13" s="2056" t="s">
        <v>22</v>
      </c>
      <c r="AF13" s="2057"/>
      <c r="AG13" s="2057"/>
      <c r="AH13" s="2057"/>
      <c r="AI13" s="2057"/>
      <c r="AJ13" s="2057"/>
      <c r="AK13" s="2057"/>
      <c r="AL13" s="2058"/>
      <c r="AM13" s="2056" t="s">
        <v>22</v>
      </c>
      <c r="AN13" s="2057"/>
      <c r="AO13" s="2057"/>
      <c r="AP13" s="2057"/>
      <c r="AQ13" s="2057"/>
      <c r="AR13" s="2057"/>
      <c r="AS13" s="2057"/>
      <c r="AT13" s="2058"/>
      <c r="AU13" s="2056" t="s">
        <v>22</v>
      </c>
      <c r="AV13" s="2057"/>
      <c r="AW13" s="2057"/>
      <c r="AX13" s="2057"/>
      <c r="AY13" s="2057"/>
      <c r="AZ13" s="2057"/>
      <c r="BA13" s="2057"/>
      <c r="BB13" s="2058"/>
      <c r="BC13" s="2056" t="s">
        <v>22</v>
      </c>
      <c r="BD13" s="2057"/>
      <c r="BE13" s="2057"/>
      <c r="BF13" s="2057"/>
      <c r="BG13" s="2057"/>
      <c r="BH13" s="2057"/>
      <c r="BI13" s="2057"/>
      <c r="BJ13" s="2058"/>
      <c r="BK13" s="2056" t="s">
        <v>22</v>
      </c>
      <c r="BL13" s="2057"/>
      <c r="BM13" s="2057"/>
      <c r="BN13" s="2057"/>
      <c r="BO13" s="2057"/>
      <c r="BP13" s="2057"/>
      <c r="BQ13" s="2057"/>
      <c r="BR13" s="2058"/>
      <c r="BS13" s="16" t="s">
        <v>22</v>
      </c>
      <c r="BT13" s="1641"/>
      <c r="BU13" s="1641"/>
      <c r="BV13" s="1642"/>
      <c r="BW13" s="1746"/>
      <c r="BX13" s="1747"/>
    </row>
    <row r="14" spans="1:76" ht="13.5" customHeight="1">
      <c r="A14" s="1694"/>
      <c r="B14" s="945"/>
      <c r="C14" s="923"/>
      <c r="D14" s="923"/>
      <c r="E14" s="946"/>
      <c r="F14" s="1667" t="s">
        <v>1248</v>
      </c>
      <c r="G14" s="1646"/>
      <c r="H14" s="1647"/>
      <c r="I14" s="1645" t="s">
        <v>1249</v>
      </c>
      <c r="J14" s="1646"/>
      <c r="K14" s="1646"/>
      <c r="L14" s="1647"/>
      <c r="M14" s="1064" t="s">
        <v>1251</v>
      </c>
      <c r="N14" s="1065"/>
      <c r="O14" s="1065"/>
      <c r="P14" s="1065"/>
      <c r="Q14" s="1065"/>
      <c r="R14" s="1065"/>
      <c r="S14" s="1065"/>
      <c r="T14" s="1065"/>
      <c r="U14" s="1065"/>
      <c r="V14" s="1065"/>
      <c r="W14" s="1065"/>
      <c r="X14" s="1065"/>
      <c r="Y14" s="1065"/>
      <c r="Z14" s="1065"/>
      <c r="AA14" s="1065"/>
      <c r="AB14" s="1065"/>
      <c r="AC14" s="1065"/>
      <c r="AD14" s="1066"/>
      <c r="AE14" s="2315" t="s">
        <v>22</v>
      </c>
      <c r="AF14" s="2315"/>
      <c r="AG14" s="2315"/>
      <c r="AH14" s="2315"/>
      <c r="AI14" s="2315"/>
      <c r="AJ14" s="2315"/>
      <c r="AK14" s="2315"/>
      <c r="AL14" s="2316"/>
      <c r="AM14" s="2314" t="s">
        <v>22</v>
      </c>
      <c r="AN14" s="2315"/>
      <c r="AO14" s="2315"/>
      <c r="AP14" s="2315"/>
      <c r="AQ14" s="2315"/>
      <c r="AR14" s="2315"/>
      <c r="AS14" s="2315"/>
      <c r="AT14" s="2316"/>
      <c r="AU14" s="2314" t="s">
        <v>22</v>
      </c>
      <c r="AV14" s="2315"/>
      <c r="AW14" s="2315"/>
      <c r="AX14" s="2315"/>
      <c r="AY14" s="2315"/>
      <c r="AZ14" s="2315"/>
      <c r="BA14" s="2315"/>
      <c r="BB14" s="2316"/>
      <c r="BC14" s="2314" t="s">
        <v>22</v>
      </c>
      <c r="BD14" s="2315"/>
      <c r="BE14" s="2315"/>
      <c r="BF14" s="2315"/>
      <c r="BG14" s="2315"/>
      <c r="BH14" s="2315"/>
      <c r="BI14" s="2315"/>
      <c r="BJ14" s="2316"/>
      <c r="BK14" s="2314" t="s">
        <v>22</v>
      </c>
      <c r="BL14" s="2315"/>
      <c r="BM14" s="2315"/>
      <c r="BN14" s="2315"/>
      <c r="BO14" s="2315"/>
      <c r="BP14" s="2315"/>
      <c r="BQ14" s="2315"/>
      <c r="BR14" s="2316"/>
      <c r="BS14" s="114"/>
      <c r="BT14" s="107"/>
      <c r="BU14" s="18"/>
      <c r="BV14" s="20"/>
      <c r="BW14" s="429"/>
      <c r="BX14" s="430"/>
    </row>
    <row r="15" spans="1:76" ht="13.5" customHeight="1">
      <c r="A15" s="1694"/>
      <c r="B15" s="945"/>
      <c r="C15" s="923"/>
      <c r="D15" s="923"/>
      <c r="E15" s="923"/>
      <c r="F15" s="188"/>
      <c r="G15" s="18"/>
      <c r="H15" s="20"/>
      <c r="I15" s="1645" t="s">
        <v>1250</v>
      </c>
      <c r="J15" s="1646"/>
      <c r="K15" s="1646"/>
      <c r="L15" s="1647"/>
      <c r="M15" s="1159" t="s">
        <v>1252</v>
      </c>
      <c r="N15" s="986"/>
      <c r="O15" s="986"/>
      <c r="P15" s="986"/>
      <c r="Q15" s="986"/>
      <c r="R15" s="986"/>
      <c r="S15" s="986"/>
      <c r="T15" s="986"/>
      <c r="U15" s="986"/>
      <c r="V15" s="986"/>
      <c r="W15" s="986"/>
      <c r="X15" s="986"/>
      <c r="Y15" s="986"/>
      <c r="Z15" s="986"/>
      <c r="AA15" s="986"/>
      <c r="AB15" s="986"/>
      <c r="AC15" s="986"/>
      <c r="AD15" s="987"/>
      <c r="AE15" s="2308" t="s">
        <v>22</v>
      </c>
      <c r="AF15" s="2309"/>
      <c r="AG15" s="2309"/>
      <c r="AH15" s="2309"/>
      <c r="AI15" s="2309"/>
      <c r="AJ15" s="2309"/>
      <c r="AK15" s="2309"/>
      <c r="AL15" s="2310"/>
      <c r="AM15" s="2308" t="s">
        <v>22</v>
      </c>
      <c r="AN15" s="2309"/>
      <c r="AO15" s="2309"/>
      <c r="AP15" s="2309"/>
      <c r="AQ15" s="2309"/>
      <c r="AR15" s="2309"/>
      <c r="AS15" s="2309"/>
      <c r="AT15" s="2310"/>
      <c r="AU15" s="2308" t="s">
        <v>22</v>
      </c>
      <c r="AV15" s="2309"/>
      <c r="AW15" s="2309"/>
      <c r="AX15" s="2309"/>
      <c r="AY15" s="2309"/>
      <c r="AZ15" s="2309"/>
      <c r="BA15" s="2309"/>
      <c r="BB15" s="2310"/>
      <c r="BC15" s="2308" t="s">
        <v>22</v>
      </c>
      <c r="BD15" s="2309"/>
      <c r="BE15" s="2309"/>
      <c r="BF15" s="2309"/>
      <c r="BG15" s="2309"/>
      <c r="BH15" s="2309"/>
      <c r="BI15" s="2309"/>
      <c r="BJ15" s="2310"/>
      <c r="BK15" s="2308" t="s">
        <v>22</v>
      </c>
      <c r="BL15" s="2309"/>
      <c r="BM15" s="2309"/>
      <c r="BN15" s="2309"/>
      <c r="BO15" s="2309"/>
      <c r="BP15" s="2309"/>
      <c r="BQ15" s="2309"/>
      <c r="BR15" s="2310"/>
      <c r="BS15" s="210"/>
      <c r="BV15" s="129"/>
      <c r="BW15" s="1744" t="s">
        <v>27</v>
      </c>
      <c r="BX15" s="1745"/>
    </row>
    <row r="16" spans="1:76" ht="13.5" customHeight="1">
      <c r="A16" s="1694"/>
      <c r="B16" s="945"/>
      <c r="C16" s="923"/>
      <c r="D16" s="923"/>
      <c r="E16" s="923"/>
      <c r="F16" s="188"/>
      <c r="G16" s="18"/>
      <c r="H16" s="20"/>
      <c r="I16" s="122"/>
      <c r="J16" s="116"/>
      <c r="K16" s="116"/>
      <c r="L16" s="117"/>
      <c r="M16" s="942" t="s">
        <v>1253</v>
      </c>
      <c r="N16" s="943"/>
      <c r="O16" s="943"/>
      <c r="P16" s="943"/>
      <c r="Q16" s="943"/>
      <c r="R16" s="943"/>
      <c r="S16" s="943"/>
      <c r="T16" s="943"/>
      <c r="U16" s="943"/>
      <c r="V16" s="943"/>
      <c r="W16" s="943"/>
      <c r="X16" s="943"/>
      <c r="Y16" s="943"/>
      <c r="Z16" s="943"/>
      <c r="AA16" s="943"/>
      <c r="AB16" s="943"/>
      <c r="AC16" s="943"/>
      <c r="AD16" s="944"/>
      <c r="AE16" s="1887"/>
      <c r="AF16" s="1891"/>
      <c r="AG16" s="1891"/>
      <c r="AH16" s="1891"/>
      <c r="AI16" s="1891"/>
      <c r="AJ16" s="1891"/>
      <c r="AK16" s="1891"/>
      <c r="AL16" s="2121"/>
      <c r="AM16" s="1887"/>
      <c r="AN16" s="1891"/>
      <c r="AO16" s="1891"/>
      <c r="AP16" s="1891"/>
      <c r="AQ16" s="1891"/>
      <c r="AR16" s="1891"/>
      <c r="AS16" s="1891"/>
      <c r="AT16" s="2121"/>
      <c r="AU16" s="1887"/>
      <c r="AV16" s="1891"/>
      <c r="AW16" s="1891"/>
      <c r="AX16" s="1891"/>
      <c r="AY16" s="1891"/>
      <c r="AZ16" s="1891"/>
      <c r="BA16" s="1891"/>
      <c r="BB16" s="2121"/>
      <c r="BC16" s="1887"/>
      <c r="BD16" s="1891"/>
      <c r="BE16" s="1891"/>
      <c r="BF16" s="1891"/>
      <c r="BG16" s="1891"/>
      <c r="BH16" s="1891"/>
      <c r="BI16" s="1891"/>
      <c r="BJ16" s="2121"/>
      <c r="BK16" s="1887"/>
      <c r="BL16" s="1891"/>
      <c r="BM16" s="1891"/>
      <c r="BN16" s="1891"/>
      <c r="BO16" s="1891"/>
      <c r="BP16" s="1891"/>
      <c r="BQ16" s="1891"/>
      <c r="BR16" s="2121"/>
      <c r="BS16" s="210"/>
      <c r="BV16" s="129"/>
      <c r="BW16" s="210"/>
      <c r="BX16" s="403"/>
    </row>
    <row r="17" spans="1:76" ht="13.5" customHeight="1">
      <c r="A17" s="1694"/>
      <c r="B17" s="945"/>
      <c r="C17" s="923"/>
      <c r="D17" s="923"/>
      <c r="E17" s="923"/>
      <c r="F17" s="495"/>
      <c r="G17" s="22"/>
      <c r="H17" s="49"/>
      <c r="I17" s="2576" t="s">
        <v>1254</v>
      </c>
      <c r="J17" s="2577"/>
      <c r="K17" s="2577"/>
      <c r="L17" s="2578"/>
      <c r="M17" s="1104" t="s">
        <v>1251</v>
      </c>
      <c r="N17" s="1026"/>
      <c r="O17" s="1026"/>
      <c r="P17" s="1026"/>
      <c r="Q17" s="1026"/>
      <c r="R17" s="1026"/>
      <c r="S17" s="1026"/>
      <c r="T17" s="1026"/>
      <c r="U17" s="1026"/>
      <c r="V17" s="1026"/>
      <c r="W17" s="1026"/>
      <c r="X17" s="1026"/>
      <c r="Y17" s="1026"/>
      <c r="Z17" s="1026"/>
      <c r="AA17" s="1026"/>
      <c r="AB17" s="1026"/>
      <c r="AC17" s="1026"/>
      <c r="AD17" s="1027"/>
      <c r="AE17" s="2061" t="s">
        <v>22</v>
      </c>
      <c r="AF17" s="2061"/>
      <c r="AG17" s="2061"/>
      <c r="AH17" s="2061"/>
      <c r="AI17" s="2061"/>
      <c r="AJ17" s="2061"/>
      <c r="AK17" s="2061"/>
      <c r="AL17" s="2062"/>
      <c r="AM17" s="2060" t="s">
        <v>22</v>
      </c>
      <c r="AN17" s="2061"/>
      <c r="AO17" s="2061"/>
      <c r="AP17" s="2061"/>
      <c r="AQ17" s="2061"/>
      <c r="AR17" s="2061"/>
      <c r="AS17" s="2061"/>
      <c r="AT17" s="2062"/>
      <c r="AU17" s="2060" t="s">
        <v>22</v>
      </c>
      <c r="AV17" s="2061"/>
      <c r="AW17" s="2061"/>
      <c r="AX17" s="2061"/>
      <c r="AY17" s="2061"/>
      <c r="AZ17" s="2061"/>
      <c r="BA17" s="2061"/>
      <c r="BB17" s="2062"/>
      <c r="BC17" s="2060" t="s">
        <v>22</v>
      </c>
      <c r="BD17" s="2061"/>
      <c r="BE17" s="2061"/>
      <c r="BF17" s="2061"/>
      <c r="BG17" s="2061"/>
      <c r="BH17" s="2061"/>
      <c r="BI17" s="2061"/>
      <c r="BJ17" s="2062"/>
      <c r="BK17" s="2060" t="s">
        <v>22</v>
      </c>
      <c r="BL17" s="2061"/>
      <c r="BM17" s="2061"/>
      <c r="BN17" s="2061"/>
      <c r="BO17" s="2061"/>
      <c r="BP17" s="2061"/>
      <c r="BQ17" s="2061"/>
      <c r="BR17" s="2062"/>
      <c r="BS17" s="210"/>
      <c r="BV17" s="129"/>
      <c r="BW17" s="210"/>
      <c r="BX17" s="403"/>
    </row>
    <row r="18" spans="1:76" ht="13.5" customHeight="1">
      <c r="A18" s="1694"/>
      <c r="B18" s="945"/>
      <c r="C18" s="923"/>
      <c r="D18" s="923"/>
      <c r="E18" s="923"/>
      <c r="F18" s="1678" t="s">
        <v>1255</v>
      </c>
      <c r="G18" s="1659"/>
      <c r="H18" s="1660"/>
      <c r="I18" s="930" t="s">
        <v>1256</v>
      </c>
      <c r="J18" s="738"/>
      <c r="K18" s="738"/>
      <c r="L18" s="738"/>
      <c r="M18" s="738"/>
      <c r="N18" s="738"/>
      <c r="O18" s="738"/>
      <c r="P18" s="738"/>
      <c r="Q18" s="738"/>
      <c r="R18" s="738"/>
      <c r="S18" s="738"/>
      <c r="T18" s="738"/>
      <c r="U18" s="738"/>
      <c r="V18" s="738"/>
      <c r="W18" s="738"/>
      <c r="X18" s="738"/>
      <c r="Y18" s="738"/>
      <c r="Z18" s="738"/>
      <c r="AA18" s="738"/>
      <c r="AB18" s="2362"/>
      <c r="AC18" s="2362"/>
      <c r="AD18" s="2364"/>
      <c r="AE18" s="1891" t="s">
        <v>22</v>
      </c>
      <c r="AF18" s="1891"/>
      <c r="AG18" s="1891"/>
      <c r="AH18" s="1891"/>
      <c r="AI18" s="1891"/>
      <c r="AJ18" s="1891"/>
      <c r="AK18" s="1891"/>
      <c r="AL18" s="2121"/>
      <c r="AM18" s="1887" t="s">
        <v>22</v>
      </c>
      <c r="AN18" s="1891"/>
      <c r="AO18" s="1891"/>
      <c r="AP18" s="1891"/>
      <c r="AQ18" s="1891"/>
      <c r="AR18" s="1891"/>
      <c r="AS18" s="1891"/>
      <c r="AT18" s="2121"/>
      <c r="AU18" s="1887" t="s">
        <v>22</v>
      </c>
      <c r="AV18" s="1891"/>
      <c r="AW18" s="1891"/>
      <c r="AX18" s="1891"/>
      <c r="AY18" s="1891"/>
      <c r="AZ18" s="1891"/>
      <c r="BA18" s="1891"/>
      <c r="BB18" s="2121"/>
      <c r="BC18" s="1887" t="s">
        <v>22</v>
      </c>
      <c r="BD18" s="1891"/>
      <c r="BE18" s="1891"/>
      <c r="BF18" s="1891"/>
      <c r="BG18" s="1891"/>
      <c r="BH18" s="1891"/>
      <c r="BI18" s="1891"/>
      <c r="BJ18" s="2121"/>
      <c r="BK18" s="1887" t="s">
        <v>22</v>
      </c>
      <c r="BL18" s="1891"/>
      <c r="BM18" s="1891"/>
      <c r="BN18" s="1891"/>
      <c r="BO18" s="1891"/>
      <c r="BP18" s="1891"/>
      <c r="BQ18" s="1891"/>
      <c r="BR18" s="2121"/>
      <c r="BS18" s="210"/>
      <c r="BV18" s="129"/>
      <c r="BW18" s="210"/>
      <c r="BX18" s="403"/>
    </row>
    <row r="19" spans="1:76" ht="13.5" customHeight="1">
      <c r="A19" s="1694"/>
      <c r="B19" s="945"/>
      <c r="C19" s="923"/>
      <c r="D19" s="923"/>
      <c r="E19" s="923"/>
      <c r="F19" s="188"/>
      <c r="G19" s="18"/>
      <c r="H19" s="20"/>
      <c r="I19" s="1658" t="s">
        <v>1257</v>
      </c>
      <c r="J19" s="1659"/>
      <c r="K19" s="1659"/>
      <c r="L19" s="1660"/>
      <c r="M19" s="2568" t="s">
        <v>1561</v>
      </c>
      <c r="N19" s="2569"/>
      <c r="O19" s="2569"/>
      <c r="P19" s="2569"/>
      <c r="Q19" s="2569"/>
      <c r="R19" s="2569"/>
      <c r="S19" s="2569"/>
      <c r="T19" s="2569"/>
      <c r="U19" s="2569"/>
      <c r="V19" s="2569"/>
      <c r="W19" s="2569"/>
      <c r="X19" s="2569"/>
      <c r="Y19" s="2569"/>
      <c r="Z19" s="2569"/>
      <c r="AA19" s="1163"/>
      <c r="AB19" s="1163"/>
      <c r="AC19" s="1163"/>
      <c r="AD19" s="1161"/>
      <c r="AE19" s="1870" t="s">
        <v>22</v>
      </c>
      <c r="AF19" s="1870"/>
      <c r="AG19" s="1870"/>
      <c r="AH19" s="1870"/>
      <c r="AI19" s="1870"/>
      <c r="AJ19" s="1870"/>
      <c r="AK19" s="1870"/>
      <c r="AL19" s="2267"/>
      <c r="AM19" s="1866" t="s">
        <v>22</v>
      </c>
      <c r="AN19" s="1870"/>
      <c r="AO19" s="1870"/>
      <c r="AP19" s="1870"/>
      <c r="AQ19" s="1870"/>
      <c r="AR19" s="1870"/>
      <c r="AS19" s="1870"/>
      <c r="AT19" s="2267"/>
      <c r="AU19" s="1866" t="s">
        <v>22</v>
      </c>
      <c r="AV19" s="1870"/>
      <c r="AW19" s="1870"/>
      <c r="AX19" s="1870"/>
      <c r="AY19" s="1870"/>
      <c r="AZ19" s="1870"/>
      <c r="BA19" s="1870"/>
      <c r="BB19" s="2267"/>
      <c r="BC19" s="1866" t="s">
        <v>22</v>
      </c>
      <c r="BD19" s="1870"/>
      <c r="BE19" s="1870"/>
      <c r="BF19" s="1870"/>
      <c r="BG19" s="1870"/>
      <c r="BH19" s="1870"/>
      <c r="BI19" s="1870"/>
      <c r="BJ19" s="2267"/>
      <c r="BK19" s="1866" t="s">
        <v>22</v>
      </c>
      <c r="BL19" s="1870"/>
      <c r="BM19" s="1870"/>
      <c r="BN19" s="1870"/>
      <c r="BO19" s="1870"/>
      <c r="BP19" s="1870"/>
      <c r="BQ19" s="1870"/>
      <c r="BR19" s="2267"/>
      <c r="BS19" s="210"/>
      <c r="BV19" s="129"/>
      <c r="BW19" s="210"/>
      <c r="BX19" s="403"/>
    </row>
    <row r="20" spans="1:76" ht="13.5" customHeight="1">
      <c r="A20" s="1694"/>
      <c r="B20" s="945"/>
      <c r="C20" s="923"/>
      <c r="D20" s="923"/>
      <c r="E20" s="923"/>
      <c r="F20" s="188"/>
      <c r="G20" s="18"/>
      <c r="H20" s="20"/>
      <c r="I20" s="36"/>
      <c r="J20" s="18"/>
      <c r="K20" s="18"/>
      <c r="L20" s="20"/>
      <c r="M20" s="878" t="s">
        <v>1562</v>
      </c>
      <c r="N20" s="1067"/>
      <c r="O20" s="1067"/>
      <c r="P20" s="1067"/>
      <c r="Q20" s="1067"/>
      <c r="R20" s="1067"/>
      <c r="S20" s="1067"/>
      <c r="T20" s="1067"/>
      <c r="U20" s="1067"/>
      <c r="V20" s="1067"/>
      <c r="W20" s="1089"/>
      <c r="X20" s="1089"/>
      <c r="Y20" s="1089"/>
      <c r="Z20" s="1089"/>
      <c r="AA20" s="1089"/>
      <c r="AB20" s="1089"/>
      <c r="AC20" s="1089"/>
      <c r="AD20" s="1164" t="s">
        <v>1622</v>
      </c>
      <c r="AE20" s="2381" t="s">
        <v>22</v>
      </c>
      <c r="AF20" s="2382"/>
      <c r="AG20" s="2382"/>
      <c r="AH20" s="2382"/>
      <c r="AI20" s="2382"/>
      <c r="AJ20" s="2382"/>
      <c r="AK20" s="2382"/>
      <c r="AL20" s="2383"/>
      <c r="AM20" s="2381" t="s">
        <v>22</v>
      </c>
      <c r="AN20" s="2382"/>
      <c r="AO20" s="2382"/>
      <c r="AP20" s="2382"/>
      <c r="AQ20" s="2382"/>
      <c r="AR20" s="2382"/>
      <c r="AS20" s="2382"/>
      <c r="AT20" s="2383"/>
      <c r="AU20" s="2381" t="s">
        <v>22</v>
      </c>
      <c r="AV20" s="2382"/>
      <c r="AW20" s="2382"/>
      <c r="AX20" s="2382"/>
      <c r="AY20" s="2382"/>
      <c r="AZ20" s="2382"/>
      <c r="BA20" s="2382"/>
      <c r="BB20" s="2383"/>
      <c r="BC20" s="2381" t="s">
        <v>22</v>
      </c>
      <c r="BD20" s="2382"/>
      <c r="BE20" s="2382"/>
      <c r="BF20" s="2382"/>
      <c r="BG20" s="2382"/>
      <c r="BH20" s="2382"/>
      <c r="BI20" s="2382"/>
      <c r="BJ20" s="2383"/>
      <c r="BK20" s="2381" t="s">
        <v>22</v>
      </c>
      <c r="BL20" s="2382"/>
      <c r="BM20" s="2382"/>
      <c r="BN20" s="2382"/>
      <c r="BO20" s="2382"/>
      <c r="BP20" s="2382"/>
      <c r="BQ20" s="2382"/>
      <c r="BR20" s="2383"/>
      <c r="BS20" s="210"/>
      <c r="BV20" s="129"/>
      <c r="BW20" s="210"/>
      <c r="BX20" s="403"/>
    </row>
    <row r="21" spans="1:76" ht="13.5" customHeight="1">
      <c r="A21" s="1694"/>
      <c r="B21" s="945"/>
      <c r="C21" s="923"/>
      <c r="D21" s="923"/>
      <c r="E21" s="923"/>
      <c r="F21" s="188"/>
      <c r="G21" s="18"/>
      <c r="H21" s="20"/>
      <c r="I21" s="36"/>
      <c r="J21" s="18"/>
      <c r="K21" s="18"/>
      <c r="L21" s="20"/>
      <c r="M21" s="2568" t="s">
        <v>1258</v>
      </c>
      <c r="N21" s="2569"/>
      <c r="O21" s="2569"/>
      <c r="P21" s="2569"/>
      <c r="Q21" s="2569"/>
      <c r="R21" s="2569"/>
      <c r="S21" s="2569"/>
      <c r="T21" s="2569"/>
      <c r="U21" s="2569"/>
      <c r="V21" s="2569"/>
      <c r="W21" s="2569"/>
      <c r="X21" s="2569"/>
      <c r="Y21" s="2569"/>
      <c r="Z21" s="2569"/>
      <c r="AA21" s="2569"/>
      <c r="AB21" s="2569"/>
      <c r="AC21" s="2569"/>
      <c r="AD21" s="2579"/>
      <c r="AE21" s="1870" t="s">
        <v>22</v>
      </c>
      <c r="AF21" s="1870"/>
      <c r="AG21" s="1870"/>
      <c r="AH21" s="1870"/>
      <c r="AI21" s="1870"/>
      <c r="AJ21" s="1870"/>
      <c r="AK21" s="1870"/>
      <c r="AL21" s="2267"/>
      <c r="AM21" s="1866" t="s">
        <v>22</v>
      </c>
      <c r="AN21" s="1870"/>
      <c r="AO21" s="1870"/>
      <c r="AP21" s="1870"/>
      <c r="AQ21" s="1870"/>
      <c r="AR21" s="1870"/>
      <c r="AS21" s="1870"/>
      <c r="AT21" s="2267"/>
      <c r="AU21" s="1866" t="s">
        <v>22</v>
      </c>
      <c r="AV21" s="1870"/>
      <c r="AW21" s="1870"/>
      <c r="AX21" s="1870"/>
      <c r="AY21" s="1870"/>
      <c r="AZ21" s="1870"/>
      <c r="BA21" s="1870"/>
      <c r="BB21" s="2267"/>
      <c r="BC21" s="1866" t="s">
        <v>22</v>
      </c>
      <c r="BD21" s="1870"/>
      <c r="BE21" s="1870"/>
      <c r="BF21" s="1870"/>
      <c r="BG21" s="1870"/>
      <c r="BH21" s="1870"/>
      <c r="BI21" s="1870"/>
      <c r="BJ21" s="2267"/>
      <c r="BK21" s="1866" t="s">
        <v>22</v>
      </c>
      <c r="BL21" s="1870"/>
      <c r="BM21" s="1870"/>
      <c r="BN21" s="1870"/>
      <c r="BO21" s="1870"/>
      <c r="BP21" s="1870"/>
      <c r="BQ21" s="1870"/>
      <c r="BR21" s="2267"/>
      <c r="BS21" s="210"/>
      <c r="BV21" s="129"/>
      <c r="BW21" s="210"/>
      <c r="BX21" s="403"/>
    </row>
    <row r="22" spans="1:76" ht="13.5" customHeight="1">
      <c r="A22" s="1694"/>
      <c r="B22" s="945"/>
      <c r="C22" s="923"/>
      <c r="D22" s="923"/>
      <c r="E22" s="923"/>
      <c r="F22" s="188"/>
      <c r="G22" s="18"/>
      <c r="H22" s="20"/>
      <c r="I22" s="186"/>
      <c r="J22" s="22"/>
      <c r="K22" s="22"/>
      <c r="L22" s="49"/>
      <c r="M22" s="878" t="s">
        <v>1259</v>
      </c>
      <c r="N22" s="1067"/>
      <c r="O22" s="1067"/>
      <c r="P22" s="1067"/>
      <c r="Q22" s="1067"/>
      <c r="R22" s="1067"/>
      <c r="S22" s="1067"/>
      <c r="T22" s="1067"/>
      <c r="U22" s="1067"/>
      <c r="V22" s="1067"/>
      <c r="W22" s="2580" t="s">
        <v>1623</v>
      </c>
      <c r="X22" s="2580"/>
      <c r="Y22" s="2580"/>
      <c r="Z22" s="2580"/>
      <c r="AA22" s="2580"/>
      <c r="AB22" s="2580"/>
      <c r="AC22" s="2580"/>
      <c r="AD22" s="2581"/>
      <c r="AE22" s="2381" t="s">
        <v>22</v>
      </c>
      <c r="AF22" s="2382"/>
      <c r="AG22" s="2382"/>
      <c r="AH22" s="2382"/>
      <c r="AI22" s="2382"/>
      <c r="AJ22" s="2382"/>
      <c r="AK22" s="2382"/>
      <c r="AL22" s="2383"/>
      <c r="AM22" s="2381" t="s">
        <v>22</v>
      </c>
      <c r="AN22" s="2382"/>
      <c r="AO22" s="2382"/>
      <c r="AP22" s="2382"/>
      <c r="AQ22" s="2382"/>
      <c r="AR22" s="2382"/>
      <c r="AS22" s="2382"/>
      <c r="AT22" s="2383"/>
      <c r="AU22" s="2381" t="s">
        <v>22</v>
      </c>
      <c r="AV22" s="2382"/>
      <c r="AW22" s="2382"/>
      <c r="AX22" s="2382"/>
      <c r="AY22" s="2382"/>
      <c r="AZ22" s="2382"/>
      <c r="BA22" s="2382"/>
      <c r="BB22" s="2383"/>
      <c r="BC22" s="2381" t="s">
        <v>22</v>
      </c>
      <c r="BD22" s="2382"/>
      <c r="BE22" s="2382"/>
      <c r="BF22" s="2382"/>
      <c r="BG22" s="2382"/>
      <c r="BH22" s="2382"/>
      <c r="BI22" s="2382"/>
      <c r="BJ22" s="2383"/>
      <c r="BK22" s="2381" t="s">
        <v>22</v>
      </c>
      <c r="BL22" s="2382"/>
      <c r="BM22" s="2382"/>
      <c r="BN22" s="2382"/>
      <c r="BO22" s="2382"/>
      <c r="BP22" s="2382"/>
      <c r="BQ22" s="2382"/>
      <c r="BR22" s="2383"/>
      <c r="BS22" s="210"/>
      <c r="BV22" s="129"/>
      <c r="BW22" s="210"/>
      <c r="BX22" s="403"/>
    </row>
    <row r="23" spans="1:76" ht="13.5" customHeight="1">
      <c r="A23" s="1694"/>
      <c r="B23" s="945"/>
      <c r="C23" s="923"/>
      <c r="D23" s="923"/>
      <c r="E23" s="923"/>
      <c r="F23" s="188"/>
      <c r="G23" s="18"/>
      <c r="H23" s="20"/>
      <c r="I23" s="1645" t="s">
        <v>950</v>
      </c>
      <c r="J23" s="1646"/>
      <c r="K23" s="1646"/>
      <c r="L23" s="1647"/>
      <c r="M23" s="558" t="s">
        <v>1260</v>
      </c>
      <c r="N23" s="1090"/>
      <c r="O23" s="1090"/>
      <c r="P23" s="1090"/>
      <c r="Q23" s="1090"/>
      <c r="R23" s="1090"/>
      <c r="S23" s="1090"/>
      <c r="T23" s="1090"/>
      <c r="U23" s="1090"/>
      <c r="V23" s="1090"/>
      <c r="W23" s="1090"/>
      <c r="X23" s="1090"/>
      <c r="Y23" s="1090"/>
      <c r="Z23" s="1090"/>
      <c r="AA23" s="1090"/>
      <c r="AB23" s="1090"/>
      <c r="AC23" s="1090"/>
      <c r="AD23" s="1091"/>
      <c r="AE23" s="1870" t="s">
        <v>22</v>
      </c>
      <c r="AF23" s="1870"/>
      <c r="AG23" s="1870"/>
      <c r="AH23" s="1870"/>
      <c r="AI23" s="1870"/>
      <c r="AJ23" s="1870"/>
      <c r="AK23" s="1870"/>
      <c r="AL23" s="2267"/>
      <c r="AM23" s="1866" t="s">
        <v>22</v>
      </c>
      <c r="AN23" s="1870"/>
      <c r="AO23" s="1870"/>
      <c r="AP23" s="1870"/>
      <c r="AQ23" s="1870"/>
      <c r="AR23" s="1870"/>
      <c r="AS23" s="1870"/>
      <c r="AT23" s="2267"/>
      <c r="AU23" s="1866" t="s">
        <v>22</v>
      </c>
      <c r="AV23" s="1870"/>
      <c r="AW23" s="1870"/>
      <c r="AX23" s="1870"/>
      <c r="AY23" s="1870"/>
      <c r="AZ23" s="1870"/>
      <c r="BA23" s="1870"/>
      <c r="BB23" s="2267"/>
      <c r="BC23" s="1866" t="s">
        <v>22</v>
      </c>
      <c r="BD23" s="1870"/>
      <c r="BE23" s="1870"/>
      <c r="BF23" s="1870"/>
      <c r="BG23" s="1870"/>
      <c r="BH23" s="1870"/>
      <c r="BI23" s="1870"/>
      <c r="BJ23" s="2267"/>
      <c r="BK23" s="1866" t="s">
        <v>22</v>
      </c>
      <c r="BL23" s="1870"/>
      <c r="BM23" s="1870"/>
      <c r="BN23" s="1870"/>
      <c r="BO23" s="1870"/>
      <c r="BP23" s="1870"/>
      <c r="BQ23" s="1870"/>
      <c r="BR23" s="2267"/>
      <c r="BS23" s="210"/>
      <c r="BV23" s="129"/>
      <c r="BW23" s="210"/>
      <c r="BX23" s="403"/>
    </row>
    <row r="24" spans="1:76" ht="13.5" customHeight="1">
      <c r="A24" s="1694"/>
      <c r="B24" s="945"/>
      <c r="C24" s="923"/>
      <c r="D24" s="923"/>
      <c r="E24" s="923"/>
      <c r="F24" s="188"/>
      <c r="G24" s="18"/>
      <c r="H24" s="20"/>
      <c r="I24" s="36"/>
      <c r="J24" s="18"/>
      <c r="K24" s="18"/>
      <c r="L24" s="20"/>
      <c r="M24" s="1092" t="s">
        <v>1563</v>
      </c>
      <c r="N24" s="1093"/>
      <c r="O24" s="1093"/>
      <c r="P24" s="1093"/>
      <c r="Q24" s="1093"/>
      <c r="R24" s="1093"/>
      <c r="S24" s="1093"/>
      <c r="T24" s="1093"/>
      <c r="U24" s="1093"/>
      <c r="V24" s="1093"/>
      <c r="W24" s="1094"/>
      <c r="X24" s="1094"/>
      <c r="Y24" s="1094"/>
      <c r="Z24" s="1094"/>
      <c r="AA24" s="1094"/>
      <c r="AB24" s="1094"/>
      <c r="AC24" s="1094"/>
      <c r="AD24" s="1165" t="s">
        <v>1622</v>
      </c>
      <c r="AE24" s="2075" t="s">
        <v>22</v>
      </c>
      <c r="AF24" s="2076"/>
      <c r="AG24" s="2076"/>
      <c r="AH24" s="2076"/>
      <c r="AI24" s="2076"/>
      <c r="AJ24" s="2076"/>
      <c r="AK24" s="2076"/>
      <c r="AL24" s="2077"/>
      <c r="AM24" s="2075" t="s">
        <v>22</v>
      </c>
      <c r="AN24" s="2076"/>
      <c r="AO24" s="2076"/>
      <c r="AP24" s="2076"/>
      <c r="AQ24" s="2076"/>
      <c r="AR24" s="2076"/>
      <c r="AS24" s="2076"/>
      <c r="AT24" s="2077"/>
      <c r="AU24" s="2075" t="s">
        <v>22</v>
      </c>
      <c r="AV24" s="2076"/>
      <c r="AW24" s="2076"/>
      <c r="AX24" s="2076"/>
      <c r="AY24" s="2076"/>
      <c r="AZ24" s="2076"/>
      <c r="BA24" s="2076"/>
      <c r="BB24" s="2077"/>
      <c r="BC24" s="2075" t="s">
        <v>22</v>
      </c>
      <c r="BD24" s="2076"/>
      <c r="BE24" s="2076"/>
      <c r="BF24" s="2076"/>
      <c r="BG24" s="2076"/>
      <c r="BH24" s="2076"/>
      <c r="BI24" s="2076"/>
      <c r="BJ24" s="2077"/>
      <c r="BK24" s="2075" t="s">
        <v>22</v>
      </c>
      <c r="BL24" s="2076"/>
      <c r="BM24" s="2076"/>
      <c r="BN24" s="2076"/>
      <c r="BO24" s="2076"/>
      <c r="BP24" s="2076"/>
      <c r="BQ24" s="2076"/>
      <c r="BR24" s="2077"/>
      <c r="BS24" s="210"/>
      <c r="BV24" s="129"/>
      <c r="BW24" s="210"/>
      <c r="BX24" s="403"/>
    </row>
    <row r="25" spans="1:76" ht="13.5" customHeight="1">
      <c r="A25" s="1694"/>
      <c r="B25" s="945"/>
      <c r="C25" s="923"/>
      <c r="D25" s="923"/>
      <c r="E25" s="923"/>
      <c r="F25" s="188"/>
      <c r="G25" s="18"/>
      <c r="H25" s="20"/>
      <c r="I25" s="186"/>
      <c r="J25" s="22"/>
      <c r="K25" s="22"/>
      <c r="L25" s="49"/>
      <c r="M25" s="871" t="s">
        <v>1259</v>
      </c>
      <c r="N25" s="872"/>
      <c r="O25" s="872"/>
      <c r="P25" s="872"/>
      <c r="Q25" s="872"/>
      <c r="R25" s="872"/>
      <c r="S25" s="872"/>
      <c r="T25" s="872"/>
      <c r="U25" s="872"/>
      <c r="V25" s="872"/>
      <c r="W25" s="189"/>
      <c r="X25" s="189"/>
      <c r="Y25" s="189"/>
      <c r="Z25" s="189"/>
      <c r="AA25" s="189"/>
      <c r="AB25" s="1098"/>
      <c r="AC25" s="1098"/>
      <c r="AD25" s="1099"/>
      <c r="AE25" s="1887" t="s">
        <v>22</v>
      </c>
      <c r="AF25" s="1891"/>
      <c r="AG25" s="1891"/>
      <c r="AH25" s="1891"/>
      <c r="AI25" s="1891"/>
      <c r="AJ25" s="1891"/>
      <c r="AK25" s="1891"/>
      <c r="AL25" s="2121"/>
      <c r="AM25" s="1887" t="s">
        <v>22</v>
      </c>
      <c r="AN25" s="1891"/>
      <c r="AO25" s="1891"/>
      <c r="AP25" s="1891"/>
      <c r="AQ25" s="1891"/>
      <c r="AR25" s="1891"/>
      <c r="AS25" s="1891"/>
      <c r="AT25" s="2121"/>
      <c r="AU25" s="1887" t="s">
        <v>22</v>
      </c>
      <c r="AV25" s="1891"/>
      <c r="AW25" s="1891"/>
      <c r="AX25" s="1891"/>
      <c r="AY25" s="1891"/>
      <c r="AZ25" s="1891"/>
      <c r="BA25" s="1891"/>
      <c r="BB25" s="2121"/>
      <c r="BC25" s="1887" t="s">
        <v>22</v>
      </c>
      <c r="BD25" s="1891"/>
      <c r="BE25" s="1891"/>
      <c r="BF25" s="1891"/>
      <c r="BG25" s="1891"/>
      <c r="BH25" s="1891"/>
      <c r="BI25" s="1891"/>
      <c r="BJ25" s="2121"/>
      <c r="BK25" s="1887" t="s">
        <v>22</v>
      </c>
      <c r="BL25" s="1891"/>
      <c r="BM25" s="1891"/>
      <c r="BN25" s="1891"/>
      <c r="BO25" s="1891"/>
      <c r="BP25" s="1891"/>
      <c r="BQ25" s="1891"/>
      <c r="BR25" s="2121"/>
      <c r="BS25" s="210"/>
      <c r="BV25" s="129"/>
      <c r="BW25" s="210"/>
      <c r="BX25" s="403"/>
    </row>
    <row r="26" spans="1:76" ht="13.5" customHeight="1">
      <c r="A26" s="1694"/>
      <c r="B26" s="945"/>
      <c r="C26" s="923"/>
      <c r="D26" s="923"/>
      <c r="E26" s="923"/>
      <c r="F26" s="188"/>
      <c r="G26" s="18"/>
      <c r="H26" s="20"/>
      <c r="I26" s="1658" t="s">
        <v>952</v>
      </c>
      <c r="J26" s="1659"/>
      <c r="K26" s="1659"/>
      <c r="L26" s="1660"/>
      <c r="M26" s="882" t="s">
        <v>1564</v>
      </c>
      <c r="N26" s="883"/>
      <c r="O26" s="883"/>
      <c r="P26" s="883"/>
      <c r="Q26" s="883"/>
      <c r="R26" s="883"/>
      <c r="S26" s="883"/>
      <c r="T26" s="883"/>
      <c r="U26" s="883"/>
      <c r="V26" s="883"/>
      <c r="W26" s="113"/>
      <c r="X26" s="113"/>
      <c r="Y26" s="113"/>
      <c r="Z26" s="113"/>
      <c r="AA26" s="113"/>
      <c r="AB26" s="113"/>
      <c r="AC26" s="113"/>
      <c r="AD26" s="1165" t="s">
        <v>1622</v>
      </c>
      <c r="AE26" s="1870" t="s">
        <v>22</v>
      </c>
      <c r="AF26" s="1870"/>
      <c r="AG26" s="1870"/>
      <c r="AH26" s="1870"/>
      <c r="AI26" s="1870"/>
      <c r="AJ26" s="1870"/>
      <c r="AK26" s="1870"/>
      <c r="AL26" s="2267"/>
      <c r="AM26" s="1866" t="s">
        <v>22</v>
      </c>
      <c r="AN26" s="1870"/>
      <c r="AO26" s="1870"/>
      <c r="AP26" s="1870"/>
      <c r="AQ26" s="1870"/>
      <c r="AR26" s="1870"/>
      <c r="AS26" s="1870"/>
      <c r="AT26" s="2267"/>
      <c r="AU26" s="1866" t="s">
        <v>22</v>
      </c>
      <c r="AV26" s="1870"/>
      <c r="AW26" s="1870"/>
      <c r="AX26" s="1870"/>
      <c r="AY26" s="1870"/>
      <c r="AZ26" s="1870"/>
      <c r="BA26" s="1870"/>
      <c r="BB26" s="2267"/>
      <c r="BC26" s="1866" t="s">
        <v>22</v>
      </c>
      <c r="BD26" s="1870"/>
      <c r="BE26" s="1870"/>
      <c r="BF26" s="1870"/>
      <c r="BG26" s="1870"/>
      <c r="BH26" s="1870"/>
      <c r="BI26" s="1870"/>
      <c r="BJ26" s="2267"/>
      <c r="BK26" s="1866" t="s">
        <v>22</v>
      </c>
      <c r="BL26" s="1870"/>
      <c r="BM26" s="1870"/>
      <c r="BN26" s="1870"/>
      <c r="BO26" s="1870"/>
      <c r="BP26" s="1870"/>
      <c r="BQ26" s="1870"/>
      <c r="BR26" s="2267"/>
      <c r="BS26" s="210"/>
      <c r="BV26" s="129"/>
      <c r="BW26" s="210"/>
      <c r="BX26" s="403"/>
    </row>
    <row r="27" spans="1:76" ht="13.5" customHeight="1">
      <c r="A27" s="1694"/>
      <c r="B27" s="945"/>
      <c r="C27" s="923"/>
      <c r="D27" s="923"/>
      <c r="E27" s="923"/>
      <c r="F27" s="188"/>
      <c r="G27" s="18"/>
      <c r="H27" s="20"/>
      <c r="I27" s="163"/>
      <c r="J27" s="201"/>
      <c r="K27" s="201"/>
      <c r="L27" s="202"/>
      <c r="M27" s="1097" t="s">
        <v>1259</v>
      </c>
      <c r="N27" s="1096"/>
      <c r="O27" s="1096"/>
      <c r="P27" s="1096"/>
      <c r="Q27" s="1096"/>
      <c r="R27" s="1096"/>
      <c r="S27" s="1096"/>
      <c r="T27" s="1096"/>
      <c r="U27" s="1096"/>
      <c r="V27" s="1096"/>
      <c r="W27" s="1098"/>
      <c r="X27" s="1098"/>
      <c r="Y27" s="1098"/>
      <c r="Z27" s="1098"/>
      <c r="AA27" s="1098"/>
      <c r="AB27" s="1098"/>
      <c r="AC27" s="1098"/>
      <c r="AD27" s="1099"/>
      <c r="AE27" s="2381" t="s">
        <v>22</v>
      </c>
      <c r="AF27" s="2382"/>
      <c r="AG27" s="2382"/>
      <c r="AH27" s="2382"/>
      <c r="AI27" s="2382"/>
      <c r="AJ27" s="2382"/>
      <c r="AK27" s="2382"/>
      <c r="AL27" s="2383"/>
      <c r="AM27" s="2381" t="s">
        <v>22</v>
      </c>
      <c r="AN27" s="2382"/>
      <c r="AO27" s="2382"/>
      <c r="AP27" s="2382"/>
      <c r="AQ27" s="2382"/>
      <c r="AR27" s="2382"/>
      <c r="AS27" s="2382"/>
      <c r="AT27" s="2383"/>
      <c r="AU27" s="2381" t="s">
        <v>22</v>
      </c>
      <c r="AV27" s="2382"/>
      <c r="AW27" s="2382"/>
      <c r="AX27" s="2382"/>
      <c r="AY27" s="2382"/>
      <c r="AZ27" s="2382"/>
      <c r="BA27" s="2382"/>
      <c r="BB27" s="2383"/>
      <c r="BC27" s="2381" t="s">
        <v>22</v>
      </c>
      <c r="BD27" s="2382"/>
      <c r="BE27" s="2382"/>
      <c r="BF27" s="2382"/>
      <c r="BG27" s="2382"/>
      <c r="BH27" s="2382"/>
      <c r="BI27" s="2382"/>
      <c r="BJ27" s="2383"/>
      <c r="BK27" s="2381" t="s">
        <v>22</v>
      </c>
      <c r="BL27" s="2382"/>
      <c r="BM27" s="2382"/>
      <c r="BN27" s="2382"/>
      <c r="BO27" s="2382"/>
      <c r="BP27" s="2382"/>
      <c r="BQ27" s="2382"/>
      <c r="BR27" s="2383"/>
      <c r="BS27" s="210"/>
      <c r="BV27" s="129"/>
      <c r="BW27" s="210"/>
      <c r="BX27" s="403"/>
    </row>
    <row r="28" spans="1:76" ht="13.5" customHeight="1">
      <c r="A28" s="1694"/>
      <c r="B28" s="945"/>
      <c r="C28" s="923"/>
      <c r="D28" s="923"/>
      <c r="E28" s="923"/>
      <c r="F28" s="188"/>
      <c r="G28" s="18"/>
      <c r="H28" s="20"/>
      <c r="I28" s="1658" t="s">
        <v>1566</v>
      </c>
      <c r="J28" s="1659"/>
      <c r="K28" s="1659"/>
      <c r="L28" s="1660"/>
      <c r="M28" s="912" t="s">
        <v>1565</v>
      </c>
      <c r="N28" s="913"/>
      <c r="O28" s="913"/>
      <c r="P28" s="913"/>
      <c r="Q28" s="913"/>
      <c r="R28" s="913"/>
      <c r="S28" s="913"/>
      <c r="T28" s="913"/>
      <c r="U28" s="913"/>
      <c r="V28" s="913"/>
      <c r="W28" s="1022"/>
      <c r="X28" s="1022"/>
      <c r="Y28" s="1022"/>
      <c r="Z28" s="1022"/>
      <c r="AA28" s="1022"/>
      <c r="AB28" s="1022"/>
      <c r="AC28" s="1022"/>
      <c r="AD28" s="1165" t="s">
        <v>1620</v>
      </c>
      <c r="AE28" s="1870" t="s">
        <v>22</v>
      </c>
      <c r="AF28" s="1870"/>
      <c r="AG28" s="1870"/>
      <c r="AH28" s="1870"/>
      <c r="AI28" s="1870"/>
      <c r="AJ28" s="1870"/>
      <c r="AK28" s="1870"/>
      <c r="AL28" s="2267"/>
      <c r="AM28" s="1866" t="s">
        <v>22</v>
      </c>
      <c r="AN28" s="1870"/>
      <c r="AO28" s="1870"/>
      <c r="AP28" s="1870"/>
      <c r="AQ28" s="1870"/>
      <c r="AR28" s="1870"/>
      <c r="AS28" s="1870"/>
      <c r="AT28" s="2267"/>
      <c r="AU28" s="1866" t="s">
        <v>22</v>
      </c>
      <c r="AV28" s="1870"/>
      <c r="AW28" s="1870"/>
      <c r="AX28" s="1870"/>
      <c r="AY28" s="1870"/>
      <c r="AZ28" s="1870"/>
      <c r="BA28" s="1870"/>
      <c r="BB28" s="2267"/>
      <c r="BC28" s="1866" t="s">
        <v>22</v>
      </c>
      <c r="BD28" s="1870"/>
      <c r="BE28" s="1870"/>
      <c r="BF28" s="1870"/>
      <c r="BG28" s="1870"/>
      <c r="BH28" s="1870"/>
      <c r="BI28" s="1870"/>
      <c r="BJ28" s="2267"/>
      <c r="BK28" s="1866" t="s">
        <v>22</v>
      </c>
      <c r="BL28" s="1870"/>
      <c r="BM28" s="1870"/>
      <c r="BN28" s="1870"/>
      <c r="BO28" s="1870"/>
      <c r="BP28" s="1870"/>
      <c r="BQ28" s="1870"/>
      <c r="BR28" s="2267"/>
      <c r="BS28" s="210"/>
      <c r="BV28" s="129"/>
      <c r="BW28" s="210"/>
      <c r="BX28" s="403"/>
    </row>
    <row r="29" spans="1:76" ht="13.5" customHeight="1">
      <c r="A29" s="1694"/>
      <c r="B29" s="945"/>
      <c r="C29" s="923"/>
      <c r="D29" s="923"/>
      <c r="E29" s="923"/>
      <c r="F29" s="188"/>
      <c r="G29" s="18"/>
      <c r="H29" s="20"/>
      <c r="I29" s="163"/>
      <c r="J29" s="201"/>
      <c r="K29" s="201"/>
      <c r="L29" s="202"/>
      <c r="M29" s="1097" t="s">
        <v>1259</v>
      </c>
      <c r="N29" s="1096"/>
      <c r="O29" s="1096"/>
      <c r="P29" s="1096"/>
      <c r="Q29" s="1096"/>
      <c r="R29" s="1096"/>
      <c r="S29" s="1096"/>
      <c r="T29" s="1096"/>
      <c r="U29" s="1096"/>
      <c r="V29" s="1096"/>
      <c r="W29" s="1098"/>
      <c r="X29" s="1098"/>
      <c r="Y29" s="1098"/>
      <c r="Z29" s="1098"/>
      <c r="AA29" s="1098"/>
      <c r="AB29" s="1098"/>
      <c r="AC29" s="1098"/>
      <c r="AD29" s="1099"/>
      <c r="AE29" s="2381" t="s">
        <v>22</v>
      </c>
      <c r="AF29" s="2382"/>
      <c r="AG29" s="2382"/>
      <c r="AH29" s="2382"/>
      <c r="AI29" s="2382"/>
      <c r="AJ29" s="2382"/>
      <c r="AK29" s="2382"/>
      <c r="AL29" s="2383"/>
      <c r="AM29" s="2381" t="s">
        <v>22</v>
      </c>
      <c r="AN29" s="2382"/>
      <c r="AO29" s="2382"/>
      <c r="AP29" s="2382"/>
      <c r="AQ29" s="2382"/>
      <c r="AR29" s="2382"/>
      <c r="AS29" s="2382"/>
      <c r="AT29" s="2383"/>
      <c r="AU29" s="2381" t="s">
        <v>22</v>
      </c>
      <c r="AV29" s="2382"/>
      <c r="AW29" s="2382"/>
      <c r="AX29" s="2382"/>
      <c r="AY29" s="2382"/>
      <c r="AZ29" s="2382"/>
      <c r="BA29" s="2382"/>
      <c r="BB29" s="2383"/>
      <c r="BC29" s="2381" t="s">
        <v>22</v>
      </c>
      <c r="BD29" s="2382"/>
      <c r="BE29" s="2382"/>
      <c r="BF29" s="2382"/>
      <c r="BG29" s="2382"/>
      <c r="BH29" s="2382"/>
      <c r="BI29" s="2382"/>
      <c r="BJ29" s="2383"/>
      <c r="BK29" s="2381" t="s">
        <v>22</v>
      </c>
      <c r="BL29" s="2382"/>
      <c r="BM29" s="2382"/>
      <c r="BN29" s="2382"/>
      <c r="BO29" s="2382"/>
      <c r="BP29" s="2382"/>
      <c r="BQ29" s="2382"/>
      <c r="BR29" s="2383"/>
      <c r="BS29" s="210"/>
      <c r="BV29" s="129"/>
      <c r="BW29" s="210"/>
      <c r="BX29" s="403"/>
    </row>
    <row r="30" spans="1:76" ht="13.5" customHeight="1">
      <c r="A30" s="1694"/>
      <c r="B30" s="945"/>
      <c r="C30" s="923"/>
      <c r="D30" s="923"/>
      <c r="E30" s="923"/>
      <c r="F30" s="188"/>
      <c r="G30" s="18"/>
      <c r="H30" s="20"/>
      <c r="I30" s="1658" t="s">
        <v>1567</v>
      </c>
      <c r="J30" s="1659"/>
      <c r="K30" s="1659"/>
      <c r="L30" s="1660"/>
      <c r="M30" s="912" t="s">
        <v>1568</v>
      </c>
      <c r="N30" s="913"/>
      <c r="O30" s="913"/>
      <c r="P30" s="913"/>
      <c r="Q30" s="913"/>
      <c r="R30" s="913"/>
      <c r="S30" s="913"/>
      <c r="T30" s="913"/>
      <c r="U30" s="913"/>
      <c r="V30" s="913"/>
      <c r="W30" s="1022"/>
      <c r="X30" s="1022"/>
      <c r="Y30" s="1022"/>
      <c r="Z30" s="1022"/>
      <c r="AA30" s="1022"/>
      <c r="AB30" s="1022"/>
      <c r="AC30" s="1022"/>
      <c r="AD30" s="1165" t="s">
        <v>1620</v>
      </c>
      <c r="AE30" s="1870" t="s">
        <v>22</v>
      </c>
      <c r="AF30" s="1870"/>
      <c r="AG30" s="1870"/>
      <c r="AH30" s="1870"/>
      <c r="AI30" s="1870"/>
      <c r="AJ30" s="1870"/>
      <c r="AK30" s="1870"/>
      <c r="AL30" s="2267"/>
      <c r="AM30" s="1866" t="s">
        <v>22</v>
      </c>
      <c r="AN30" s="1870"/>
      <c r="AO30" s="1870"/>
      <c r="AP30" s="1870"/>
      <c r="AQ30" s="1870"/>
      <c r="AR30" s="1870"/>
      <c r="AS30" s="1870"/>
      <c r="AT30" s="2267"/>
      <c r="AU30" s="1866" t="s">
        <v>22</v>
      </c>
      <c r="AV30" s="1870"/>
      <c r="AW30" s="1870"/>
      <c r="AX30" s="1870"/>
      <c r="AY30" s="1870"/>
      <c r="AZ30" s="1870"/>
      <c r="BA30" s="1870"/>
      <c r="BB30" s="2267"/>
      <c r="BC30" s="1866" t="s">
        <v>22</v>
      </c>
      <c r="BD30" s="1870"/>
      <c r="BE30" s="1870"/>
      <c r="BF30" s="1870"/>
      <c r="BG30" s="1870"/>
      <c r="BH30" s="1870"/>
      <c r="BI30" s="1870"/>
      <c r="BJ30" s="2267"/>
      <c r="BK30" s="1866" t="s">
        <v>22</v>
      </c>
      <c r="BL30" s="1870"/>
      <c r="BM30" s="1870"/>
      <c r="BN30" s="1870"/>
      <c r="BO30" s="1870"/>
      <c r="BP30" s="1870"/>
      <c r="BQ30" s="1870"/>
      <c r="BR30" s="2267"/>
      <c r="BS30" s="210"/>
      <c r="BV30" s="129"/>
      <c r="BW30" s="210"/>
      <c r="BX30" s="403"/>
    </row>
    <row r="31" spans="1:76" ht="13.5" customHeight="1">
      <c r="A31" s="1694"/>
      <c r="B31" s="945"/>
      <c r="C31" s="923"/>
      <c r="D31" s="923"/>
      <c r="E31" s="923"/>
      <c r="F31" s="188"/>
      <c r="G31" s="18"/>
      <c r="H31" s="20"/>
      <c r="I31" s="163"/>
      <c r="J31" s="201"/>
      <c r="K31" s="201"/>
      <c r="L31" s="202"/>
      <c r="M31" s="1097" t="s">
        <v>1259</v>
      </c>
      <c r="N31" s="1096"/>
      <c r="O31" s="1096"/>
      <c r="P31" s="1096"/>
      <c r="Q31" s="1096"/>
      <c r="R31" s="1096"/>
      <c r="S31" s="1096"/>
      <c r="T31" s="1096"/>
      <c r="U31" s="1096"/>
      <c r="V31" s="1096"/>
      <c r="W31" s="1098"/>
      <c r="X31" s="1098"/>
      <c r="Y31" s="1098"/>
      <c r="Z31" s="1098"/>
      <c r="AA31" s="1098"/>
      <c r="AB31" s="1098"/>
      <c r="AC31" s="1098"/>
      <c r="AD31" s="1099"/>
      <c r="AE31" s="2381" t="s">
        <v>22</v>
      </c>
      <c r="AF31" s="2382"/>
      <c r="AG31" s="2382"/>
      <c r="AH31" s="2382"/>
      <c r="AI31" s="2382"/>
      <c r="AJ31" s="2382"/>
      <c r="AK31" s="2382"/>
      <c r="AL31" s="2383"/>
      <c r="AM31" s="2381" t="s">
        <v>22</v>
      </c>
      <c r="AN31" s="2382"/>
      <c r="AO31" s="2382"/>
      <c r="AP31" s="2382"/>
      <c r="AQ31" s="2382"/>
      <c r="AR31" s="2382"/>
      <c r="AS31" s="2382"/>
      <c r="AT31" s="2383"/>
      <c r="AU31" s="2381" t="s">
        <v>22</v>
      </c>
      <c r="AV31" s="2382"/>
      <c r="AW31" s="2382"/>
      <c r="AX31" s="2382"/>
      <c r="AY31" s="2382"/>
      <c r="AZ31" s="2382"/>
      <c r="BA31" s="2382"/>
      <c r="BB31" s="2383"/>
      <c r="BC31" s="2381" t="s">
        <v>22</v>
      </c>
      <c r="BD31" s="2382"/>
      <c r="BE31" s="2382"/>
      <c r="BF31" s="2382"/>
      <c r="BG31" s="2382"/>
      <c r="BH31" s="2382"/>
      <c r="BI31" s="2382"/>
      <c r="BJ31" s="2383"/>
      <c r="BK31" s="2381" t="s">
        <v>22</v>
      </c>
      <c r="BL31" s="2382"/>
      <c r="BM31" s="2382"/>
      <c r="BN31" s="2382"/>
      <c r="BO31" s="2382"/>
      <c r="BP31" s="2382"/>
      <c r="BQ31" s="2382"/>
      <c r="BR31" s="2383"/>
      <c r="BS31" s="210"/>
      <c r="BV31" s="129"/>
      <c r="BW31" s="210"/>
      <c r="BX31" s="403"/>
    </row>
    <row r="32" spans="1:76" ht="13.5" customHeight="1">
      <c r="A32" s="1694"/>
      <c r="B32" s="945"/>
      <c r="C32" s="923"/>
      <c r="D32" s="923"/>
      <c r="E32" s="923"/>
      <c r="F32" s="495"/>
      <c r="G32" s="22"/>
      <c r="H32" s="49"/>
      <c r="I32" s="2576" t="s">
        <v>1261</v>
      </c>
      <c r="J32" s="2577"/>
      <c r="K32" s="2577"/>
      <c r="L32" s="2578"/>
      <c r="M32" s="942" t="s">
        <v>1262</v>
      </c>
      <c r="N32" s="943"/>
      <c r="O32" s="943"/>
      <c r="P32" s="943"/>
      <c r="Q32" s="943"/>
      <c r="R32" s="943"/>
      <c r="S32" s="943"/>
      <c r="T32" s="943"/>
      <c r="U32" s="943"/>
      <c r="V32" s="943"/>
      <c r="W32" s="943"/>
      <c r="X32" s="943"/>
      <c r="Y32" s="943"/>
      <c r="Z32" s="943"/>
      <c r="AA32" s="943"/>
      <c r="AB32" s="943"/>
      <c r="AC32" s="943"/>
      <c r="AD32" s="944"/>
      <c r="AE32" s="1891" t="s">
        <v>22</v>
      </c>
      <c r="AF32" s="1891"/>
      <c r="AG32" s="1891"/>
      <c r="AH32" s="1891"/>
      <c r="AI32" s="1891"/>
      <c r="AJ32" s="1891"/>
      <c r="AK32" s="1891"/>
      <c r="AL32" s="2121"/>
      <c r="AM32" s="1887" t="s">
        <v>22</v>
      </c>
      <c r="AN32" s="1891"/>
      <c r="AO32" s="1891"/>
      <c r="AP32" s="1891"/>
      <c r="AQ32" s="1891"/>
      <c r="AR32" s="1891"/>
      <c r="AS32" s="1891"/>
      <c r="AT32" s="2121"/>
      <c r="AU32" s="1887" t="s">
        <v>22</v>
      </c>
      <c r="AV32" s="1891"/>
      <c r="AW32" s="1891"/>
      <c r="AX32" s="1891"/>
      <c r="AY32" s="1891"/>
      <c r="AZ32" s="1891"/>
      <c r="BA32" s="1891"/>
      <c r="BB32" s="2121"/>
      <c r="BC32" s="1887" t="s">
        <v>22</v>
      </c>
      <c r="BD32" s="1891"/>
      <c r="BE32" s="1891"/>
      <c r="BF32" s="1891"/>
      <c r="BG32" s="1891"/>
      <c r="BH32" s="1891"/>
      <c r="BI32" s="1891"/>
      <c r="BJ32" s="2121"/>
      <c r="BK32" s="1887" t="s">
        <v>22</v>
      </c>
      <c r="BL32" s="1891"/>
      <c r="BM32" s="1891"/>
      <c r="BN32" s="1891"/>
      <c r="BO32" s="1891"/>
      <c r="BP32" s="1891"/>
      <c r="BQ32" s="1891"/>
      <c r="BR32" s="2121"/>
      <c r="BS32" s="210"/>
      <c r="BV32" s="129"/>
      <c r="BW32" s="210"/>
      <c r="BX32" s="403"/>
    </row>
    <row r="33" spans="1:76" ht="13.5" customHeight="1">
      <c r="A33" s="1694"/>
      <c r="B33" s="945"/>
      <c r="C33" s="923"/>
      <c r="D33" s="923"/>
      <c r="E33" s="923"/>
      <c r="F33" s="1678" t="s">
        <v>1263</v>
      </c>
      <c r="G33" s="1659"/>
      <c r="H33" s="1660"/>
      <c r="I33" s="1658" t="s">
        <v>1264</v>
      </c>
      <c r="J33" s="1659"/>
      <c r="K33" s="1659"/>
      <c r="L33" s="1660"/>
      <c r="M33" s="960" t="s">
        <v>1571</v>
      </c>
      <c r="N33" s="961"/>
      <c r="O33" s="961"/>
      <c r="P33" s="961"/>
      <c r="Q33" s="961"/>
      <c r="R33" s="961"/>
      <c r="S33" s="961"/>
      <c r="T33" s="961"/>
      <c r="U33" s="961"/>
      <c r="V33" s="961"/>
      <c r="W33" s="961"/>
      <c r="X33" s="961"/>
      <c r="Y33" s="961"/>
      <c r="Z33" s="961"/>
      <c r="AA33" s="961"/>
      <c r="AB33" s="961"/>
      <c r="AC33" s="958"/>
      <c r="AD33" s="962"/>
      <c r="AE33" s="1886" t="s">
        <v>22</v>
      </c>
      <c r="AF33" s="1890"/>
      <c r="AG33" s="1890"/>
      <c r="AH33" s="1890"/>
      <c r="AI33" s="1890"/>
      <c r="AJ33" s="1890"/>
      <c r="AK33" s="1890"/>
      <c r="AL33" s="2307"/>
      <c r="AM33" s="1886" t="s">
        <v>22</v>
      </c>
      <c r="AN33" s="1890"/>
      <c r="AO33" s="1890"/>
      <c r="AP33" s="1890"/>
      <c r="AQ33" s="1890"/>
      <c r="AR33" s="1890"/>
      <c r="AS33" s="1890"/>
      <c r="AT33" s="2307"/>
      <c r="AU33" s="1886" t="s">
        <v>22</v>
      </c>
      <c r="AV33" s="1890"/>
      <c r="AW33" s="1890"/>
      <c r="AX33" s="1890"/>
      <c r="AY33" s="1890"/>
      <c r="AZ33" s="1890"/>
      <c r="BA33" s="1890"/>
      <c r="BB33" s="2307"/>
      <c r="BC33" s="1886" t="s">
        <v>22</v>
      </c>
      <c r="BD33" s="1890"/>
      <c r="BE33" s="1890"/>
      <c r="BF33" s="1890"/>
      <c r="BG33" s="1890"/>
      <c r="BH33" s="1890"/>
      <c r="BI33" s="1890"/>
      <c r="BJ33" s="2307"/>
      <c r="BK33" s="1886" t="s">
        <v>22</v>
      </c>
      <c r="BL33" s="1890"/>
      <c r="BM33" s="1890"/>
      <c r="BN33" s="1890"/>
      <c r="BO33" s="1890"/>
      <c r="BP33" s="1890"/>
      <c r="BQ33" s="1890"/>
      <c r="BR33" s="2307"/>
      <c r="BS33" s="210"/>
      <c r="BV33" s="129"/>
      <c r="BW33" s="210"/>
      <c r="BX33" s="403"/>
    </row>
    <row r="34" spans="1:76" ht="13.5" customHeight="1">
      <c r="A34" s="1694"/>
      <c r="B34" s="945"/>
      <c r="C34" s="923"/>
      <c r="D34" s="923"/>
      <c r="E34" s="923"/>
      <c r="F34" s="108"/>
      <c r="G34" s="116"/>
      <c r="H34" s="117"/>
      <c r="I34" s="122"/>
      <c r="J34" s="116"/>
      <c r="K34" s="116"/>
      <c r="L34" s="117"/>
      <c r="M34" s="957" t="s">
        <v>1569</v>
      </c>
      <c r="N34" s="958"/>
      <c r="O34" s="958"/>
      <c r="P34" s="958"/>
      <c r="Q34" s="958"/>
      <c r="R34" s="958"/>
      <c r="S34" s="958"/>
      <c r="T34" s="958"/>
      <c r="U34" s="958"/>
      <c r="V34" s="958"/>
      <c r="W34" s="958"/>
      <c r="X34" s="958"/>
      <c r="Y34" s="958"/>
      <c r="Z34" s="958"/>
      <c r="AA34" s="958"/>
      <c r="AB34" s="958"/>
      <c r="AD34" s="959"/>
      <c r="AE34" s="2311"/>
      <c r="AF34" s="2312"/>
      <c r="AG34" s="2312"/>
      <c r="AH34" s="2312"/>
      <c r="AI34" s="2312"/>
      <c r="AJ34" s="2312"/>
      <c r="AK34" s="2312"/>
      <c r="AL34" s="2313"/>
      <c r="AM34" s="2311"/>
      <c r="AN34" s="2312"/>
      <c r="AO34" s="2312"/>
      <c r="AP34" s="2312"/>
      <c r="AQ34" s="2312"/>
      <c r="AR34" s="2312"/>
      <c r="AS34" s="2312"/>
      <c r="AT34" s="2313"/>
      <c r="AU34" s="2311"/>
      <c r="AV34" s="2312"/>
      <c r="AW34" s="2312"/>
      <c r="AX34" s="2312"/>
      <c r="AY34" s="2312"/>
      <c r="AZ34" s="2312"/>
      <c r="BA34" s="2312"/>
      <c r="BB34" s="2313"/>
      <c r="BC34" s="2311"/>
      <c r="BD34" s="2312"/>
      <c r="BE34" s="2312"/>
      <c r="BF34" s="2312"/>
      <c r="BG34" s="2312"/>
      <c r="BH34" s="2312"/>
      <c r="BI34" s="2312"/>
      <c r="BJ34" s="2313"/>
      <c r="BK34" s="2311"/>
      <c r="BL34" s="2312"/>
      <c r="BM34" s="2312"/>
      <c r="BN34" s="2312"/>
      <c r="BO34" s="2312"/>
      <c r="BP34" s="2312"/>
      <c r="BQ34" s="2312"/>
      <c r="BR34" s="2313"/>
      <c r="BS34" s="210"/>
      <c r="BV34" s="129"/>
      <c r="BW34" s="210"/>
      <c r="BX34" s="403"/>
    </row>
    <row r="35" spans="1:76" ht="13.5" customHeight="1">
      <c r="A35" s="1694"/>
      <c r="B35" s="945"/>
      <c r="C35" s="923"/>
      <c r="D35" s="923"/>
      <c r="E35" s="923"/>
      <c r="F35" s="188"/>
      <c r="G35" s="18"/>
      <c r="H35" s="20"/>
      <c r="I35" s="186"/>
      <c r="J35" s="22"/>
      <c r="K35" s="22"/>
      <c r="L35" s="49"/>
      <c r="M35" s="1100" t="s">
        <v>1572</v>
      </c>
      <c r="N35" s="1101"/>
      <c r="O35" s="1101"/>
      <c r="P35" s="1101"/>
      <c r="Q35" s="1101"/>
      <c r="R35" s="1101"/>
      <c r="S35" s="1101"/>
      <c r="T35" s="1101"/>
      <c r="U35" s="1101"/>
      <c r="V35" s="1101"/>
      <c r="W35" s="1101"/>
      <c r="X35" s="1101"/>
      <c r="Y35" s="1101"/>
      <c r="Z35" s="1101"/>
      <c r="AA35" s="1101"/>
      <c r="AB35" s="1101"/>
      <c r="AC35" s="1102" t="s">
        <v>1573</v>
      </c>
      <c r="AD35" s="1103"/>
      <c r="AE35" s="2381" t="s">
        <v>22</v>
      </c>
      <c r="AF35" s="2382"/>
      <c r="AG35" s="2382"/>
      <c r="AH35" s="2382"/>
      <c r="AI35" s="2382"/>
      <c r="AJ35" s="2382"/>
      <c r="AK35" s="2382"/>
      <c r="AL35" s="2383"/>
      <c r="AM35" s="2381" t="s">
        <v>22</v>
      </c>
      <c r="AN35" s="2382"/>
      <c r="AO35" s="2382"/>
      <c r="AP35" s="2382"/>
      <c r="AQ35" s="2382"/>
      <c r="AR35" s="2382"/>
      <c r="AS35" s="2382"/>
      <c r="AT35" s="2383"/>
      <c r="AU35" s="2381" t="s">
        <v>22</v>
      </c>
      <c r="AV35" s="2382"/>
      <c r="AW35" s="2382"/>
      <c r="AX35" s="2382"/>
      <c r="AY35" s="2382"/>
      <c r="AZ35" s="2382"/>
      <c r="BA35" s="2382"/>
      <c r="BB35" s="2383"/>
      <c r="BC35" s="2381" t="s">
        <v>22</v>
      </c>
      <c r="BD35" s="2382"/>
      <c r="BE35" s="2382"/>
      <c r="BF35" s="2382"/>
      <c r="BG35" s="2382"/>
      <c r="BH35" s="2382"/>
      <c r="BI35" s="2382"/>
      <c r="BJ35" s="2383"/>
      <c r="BK35" s="2381" t="s">
        <v>22</v>
      </c>
      <c r="BL35" s="2382"/>
      <c r="BM35" s="2382"/>
      <c r="BN35" s="2382"/>
      <c r="BO35" s="2382"/>
      <c r="BP35" s="2382"/>
      <c r="BQ35" s="2382"/>
      <c r="BR35" s="2383"/>
      <c r="BS35" s="210"/>
      <c r="BV35" s="129"/>
      <c r="BW35" s="210"/>
      <c r="BX35" s="403"/>
    </row>
    <row r="36" spans="1:76" ht="13.5" customHeight="1">
      <c r="A36" s="1694"/>
      <c r="B36" s="945"/>
      <c r="C36" s="923"/>
      <c r="D36" s="923"/>
      <c r="E36" s="923"/>
      <c r="F36" s="188"/>
      <c r="G36" s="18"/>
      <c r="H36" s="20"/>
      <c r="I36" s="1645" t="s">
        <v>1265</v>
      </c>
      <c r="J36" s="1646"/>
      <c r="K36" s="1646"/>
      <c r="L36" s="1647"/>
      <c r="M36" s="960" t="s">
        <v>1267</v>
      </c>
      <c r="N36" s="961"/>
      <c r="O36" s="961"/>
      <c r="P36" s="961"/>
      <c r="Q36" s="961"/>
      <c r="R36" s="961"/>
      <c r="S36" s="961"/>
      <c r="T36" s="961"/>
      <c r="U36" s="961"/>
      <c r="V36" s="961"/>
      <c r="W36" s="961"/>
      <c r="X36" s="961"/>
      <c r="Y36" s="961"/>
      <c r="Z36" s="961"/>
      <c r="AA36" s="961"/>
      <c r="AB36" s="961"/>
      <c r="AC36" s="961"/>
      <c r="AD36" s="962"/>
      <c r="AE36" s="1886" t="s">
        <v>22</v>
      </c>
      <c r="AF36" s="1890"/>
      <c r="AG36" s="1890"/>
      <c r="AH36" s="1890"/>
      <c r="AI36" s="1890"/>
      <c r="AJ36" s="1890"/>
      <c r="AK36" s="1890"/>
      <c r="AL36" s="2307"/>
      <c r="AM36" s="1886" t="s">
        <v>22</v>
      </c>
      <c r="AN36" s="1890"/>
      <c r="AO36" s="1890"/>
      <c r="AP36" s="1890"/>
      <c r="AQ36" s="1890"/>
      <c r="AR36" s="1890"/>
      <c r="AS36" s="1890"/>
      <c r="AT36" s="2307"/>
      <c r="AU36" s="1886" t="s">
        <v>22</v>
      </c>
      <c r="AV36" s="1890"/>
      <c r="AW36" s="1890"/>
      <c r="AX36" s="1890"/>
      <c r="AY36" s="1890"/>
      <c r="AZ36" s="1890"/>
      <c r="BA36" s="1890"/>
      <c r="BB36" s="2307"/>
      <c r="BC36" s="1886" t="s">
        <v>22</v>
      </c>
      <c r="BD36" s="1890"/>
      <c r="BE36" s="1890"/>
      <c r="BF36" s="1890"/>
      <c r="BG36" s="1890"/>
      <c r="BH36" s="1890"/>
      <c r="BI36" s="1890"/>
      <c r="BJ36" s="2307"/>
      <c r="BK36" s="1886" t="s">
        <v>22</v>
      </c>
      <c r="BL36" s="1890"/>
      <c r="BM36" s="1890"/>
      <c r="BN36" s="1890"/>
      <c r="BO36" s="1890"/>
      <c r="BP36" s="1890"/>
      <c r="BQ36" s="1890"/>
      <c r="BR36" s="2307"/>
      <c r="BS36" s="210"/>
      <c r="BV36" s="129"/>
      <c r="BW36" s="210"/>
      <c r="BX36" s="403"/>
    </row>
    <row r="37" spans="1:76" ht="13.5" customHeight="1">
      <c r="A37" s="1694"/>
      <c r="B37" s="945"/>
      <c r="C37" s="923"/>
      <c r="D37" s="923"/>
      <c r="E37" s="923"/>
      <c r="F37" s="188"/>
      <c r="G37" s="18"/>
      <c r="H37" s="20"/>
      <c r="I37" s="1671" t="s">
        <v>1266</v>
      </c>
      <c r="J37" s="1669"/>
      <c r="K37" s="1669"/>
      <c r="L37" s="1670"/>
      <c r="M37" s="942" t="s">
        <v>1268</v>
      </c>
      <c r="N37" s="943"/>
      <c r="O37" s="943"/>
      <c r="P37" s="943"/>
      <c r="Q37" s="943"/>
      <c r="R37" s="943"/>
      <c r="S37" s="943"/>
      <c r="T37" s="943"/>
      <c r="U37" s="943"/>
      <c r="V37" s="943"/>
      <c r="W37" s="943"/>
      <c r="X37" s="943"/>
      <c r="Y37" s="943"/>
      <c r="Z37" s="943"/>
      <c r="AA37" s="943"/>
      <c r="AB37" s="943"/>
      <c r="AC37" s="943"/>
      <c r="AD37" s="944"/>
      <c r="AE37" s="1887"/>
      <c r="AF37" s="1891"/>
      <c r="AG37" s="1891"/>
      <c r="AH37" s="1891"/>
      <c r="AI37" s="1891"/>
      <c r="AJ37" s="1891"/>
      <c r="AK37" s="1891"/>
      <c r="AL37" s="2121"/>
      <c r="AM37" s="1887"/>
      <c r="AN37" s="1891"/>
      <c r="AO37" s="1891"/>
      <c r="AP37" s="1891"/>
      <c r="AQ37" s="1891"/>
      <c r="AR37" s="1891"/>
      <c r="AS37" s="1891"/>
      <c r="AT37" s="2121"/>
      <c r="AU37" s="1887"/>
      <c r="AV37" s="1891"/>
      <c r="AW37" s="1891"/>
      <c r="AX37" s="1891"/>
      <c r="AY37" s="1891"/>
      <c r="AZ37" s="1891"/>
      <c r="BA37" s="1891"/>
      <c r="BB37" s="2121"/>
      <c r="BC37" s="1887"/>
      <c r="BD37" s="1891"/>
      <c r="BE37" s="1891"/>
      <c r="BF37" s="1891"/>
      <c r="BG37" s="1891"/>
      <c r="BH37" s="1891"/>
      <c r="BI37" s="1891"/>
      <c r="BJ37" s="2121"/>
      <c r="BK37" s="1887"/>
      <c r="BL37" s="1891"/>
      <c r="BM37" s="1891"/>
      <c r="BN37" s="1891"/>
      <c r="BO37" s="1891"/>
      <c r="BP37" s="1891"/>
      <c r="BQ37" s="1891"/>
      <c r="BR37" s="2121"/>
      <c r="BS37" s="210"/>
      <c r="BV37" s="129"/>
      <c r="BW37" s="210"/>
      <c r="BX37" s="403"/>
    </row>
    <row r="38" spans="1:76" ht="13.5" customHeight="1">
      <c r="A38" s="1694"/>
      <c r="B38" s="945"/>
      <c r="C38" s="923"/>
      <c r="D38" s="923"/>
      <c r="E38" s="923"/>
      <c r="F38" s="495"/>
      <c r="G38" s="22"/>
      <c r="H38" s="49"/>
      <c r="I38" s="2573" t="s">
        <v>477</v>
      </c>
      <c r="J38" s="2574"/>
      <c r="K38" s="2574"/>
      <c r="L38" s="2575"/>
      <c r="M38" s="942" t="s">
        <v>1269</v>
      </c>
      <c r="N38" s="943"/>
      <c r="O38" s="943"/>
      <c r="P38" s="943"/>
      <c r="Q38" s="943"/>
      <c r="R38" s="943"/>
      <c r="S38" s="943"/>
      <c r="T38" s="943"/>
      <c r="U38" s="943"/>
      <c r="V38" s="943"/>
      <c r="W38" s="943"/>
      <c r="X38" s="943"/>
      <c r="Y38" s="943"/>
      <c r="Z38" s="943"/>
      <c r="AA38" s="943"/>
      <c r="AB38" s="943"/>
      <c r="AC38" s="943"/>
      <c r="AD38" s="944"/>
      <c r="AE38" s="1891" t="s">
        <v>22</v>
      </c>
      <c r="AF38" s="1891"/>
      <c r="AG38" s="1891"/>
      <c r="AH38" s="1891"/>
      <c r="AI38" s="1891"/>
      <c r="AJ38" s="1891"/>
      <c r="AK38" s="1891"/>
      <c r="AL38" s="2121"/>
      <c r="AM38" s="1887" t="s">
        <v>22</v>
      </c>
      <c r="AN38" s="1891"/>
      <c r="AO38" s="1891"/>
      <c r="AP38" s="1891"/>
      <c r="AQ38" s="1891"/>
      <c r="AR38" s="1891"/>
      <c r="AS38" s="1891"/>
      <c r="AT38" s="2121"/>
      <c r="AU38" s="1887" t="s">
        <v>22</v>
      </c>
      <c r="AV38" s="1891"/>
      <c r="AW38" s="1891"/>
      <c r="AX38" s="1891"/>
      <c r="AY38" s="1891"/>
      <c r="AZ38" s="1891"/>
      <c r="BA38" s="1891"/>
      <c r="BB38" s="2121"/>
      <c r="BC38" s="1887" t="s">
        <v>22</v>
      </c>
      <c r="BD38" s="1891"/>
      <c r="BE38" s="1891"/>
      <c r="BF38" s="1891"/>
      <c r="BG38" s="1891"/>
      <c r="BH38" s="1891"/>
      <c r="BI38" s="1891"/>
      <c r="BJ38" s="2121"/>
      <c r="BK38" s="1887" t="s">
        <v>22</v>
      </c>
      <c r="BL38" s="1891"/>
      <c r="BM38" s="1891"/>
      <c r="BN38" s="1891"/>
      <c r="BO38" s="1891"/>
      <c r="BP38" s="1891"/>
      <c r="BQ38" s="1891"/>
      <c r="BR38" s="2121"/>
      <c r="BS38" s="210"/>
      <c r="BV38" s="129"/>
      <c r="BW38" s="210"/>
      <c r="BX38" s="403"/>
    </row>
    <row r="39" spans="1:76" ht="13.5" customHeight="1">
      <c r="A39" s="1694"/>
      <c r="B39" s="945"/>
      <c r="C39" s="923"/>
      <c r="D39" s="923"/>
      <c r="E39" s="923"/>
      <c r="F39" s="1678" t="s">
        <v>1270</v>
      </c>
      <c r="G39" s="1659"/>
      <c r="H39" s="1660"/>
      <c r="I39" s="2191" t="s">
        <v>1273</v>
      </c>
      <c r="J39" s="2192"/>
      <c r="K39" s="2192"/>
      <c r="L39" s="2193"/>
      <c r="M39" s="957" t="s">
        <v>1574</v>
      </c>
      <c r="N39" s="958"/>
      <c r="O39" s="958"/>
      <c r="P39" s="958"/>
      <c r="Q39" s="958"/>
      <c r="R39" s="958"/>
      <c r="S39" s="958"/>
      <c r="T39" s="958"/>
      <c r="U39" s="958"/>
      <c r="V39" s="958"/>
      <c r="W39" s="958"/>
      <c r="X39" s="958"/>
      <c r="Y39" s="958"/>
      <c r="Z39" s="958"/>
      <c r="AA39" s="958"/>
      <c r="AB39" s="958"/>
      <c r="AC39" s="958"/>
      <c r="AD39" s="1165" t="s">
        <v>1620</v>
      </c>
      <c r="AE39" s="1870" t="s">
        <v>22</v>
      </c>
      <c r="AF39" s="1870"/>
      <c r="AG39" s="1870"/>
      <c r="AH39" s="1870"/>
      <c r="AI39" s="1870"/>
      <c r="AJ39" s="1870"/>
      <c r="AK39" s="1870"/>
      <c r="AL39" s="2267"/>
      <c r="AM39" s="1866" t="s">
        <v>22</v>
      </c>
      <c r="AN39" s="1870"/>
      <c r="AO39" s="1870"/>
      <c r="AP39" s="1870"/>
      <c r="AQ39" s="1870"/>
      <c r="AR39" s="1870"/>
      <c r="AS39" s="1870"/>
      <c r="AT39" s="2267"/>
      <c r="AU39" s="1866" t="s">
        <v>22</v>
      </c>
      <c r="AV39" s="1870"/>
      <c r="AW39" s="1870"/>
      <c r="AX39" s="1870"/>
      <c r="AY39" s="1870"/>
      <c r="AZ39" s="1870"/>
      <c r="BA39" s="1870"/>
      <c r="BB39" s="2267"/>
      <c r="BC39" s="1866" t="s">
        <v>22</v>
      </c>
      <c r="BD39" s="1870"/>
      <c r="BE39" s="1870"/>
      <c r="BF39" s="1870"/>
      <c r="BG39" s="1870"/>
      <c r="BH39" s="1870"/>
      <c r="BI39" s="1870"/>
      <c r="BJ39" s="2267"/>
      <c r="BK39" s="1866" t="s">
        <v>22</v>
      </c>
      <c r="BL39" s="1870"/>
      <c r="BM39" s="1870"/>
      <c r="BN39" s="1870"/>
      <c r="BO39" s="1870"/>
      <c r="BP39" s="1870"/>
      <c r="BQ39" s="1870"/>
      <c r="BR39" s="2267"/>
      <c r="BS39" s="210"/>
      <c r="BV39" s="129"/>
      <c r="BW39" s="210"/>
      <c r="BX39" s="403"/>
    </row>
    <row r="40" spans="1:76" ht="13.5" customHeight="1">
      <c r="A40" s="1694"/>
      <c r="B40" s="945"/>
      <c r="C40" s="923"/>
      <c r="D40" s="923"/>
      <c r="E40" s="923"/>
      <c r="F40" s="1667" t="s">
        <v>953</v>
      </c>
      <c r="G40" s="1646"/>
      <c r="H40" s="1647"/>
      <c r="I40" s="2570"/>
      <c r="J40" s="2571"/>
      <c r="K40" s="2571"/>
      <c r="L40" s="2572"/>
      <c r="M40" s="1100" t="s">
        <v>1274</v>
      </c>
      <c r="N40" s="1101"/>
      <c r="O40" s="1101"/>
      <c r="P40" s="1101"/>
      <c r="Q40" s="1101"/>
      <c r="R40" s="1101"/>
      <c r="S40" s="1101"/>
      <c r="T40" s="1101"/>
      <c r="U40" s="1101"/>
      <c r="V40" s="1101"/>
      <c r="W40" s="1101"/>
      <c r="X40" s="1101"/>
      <c r="Y40" s="1101"/>
      <c r="Z40" s="1101"/>
      <c r="AA40" s="1101"/>
      <c r="AB40" s="1101"/>
      <c r="AC40" s="1101"/>
      <c r="AD40" s="1164" t="s">
        <v>1091</v>
      </c>
      <c r="AE40" s="2057" t="s">
        <v>22</v>
      </c>
      <c r="AF40" s="2057"/>
      <c r="AG40" s="2057"/>
      <c r="AH40" s="2057"/>
      <c r="AI40" s="2057"/>
      <c r="AJ40" s="2057"/>
      <c r="AK40" s="2057"/>
      <c r="AL40" s="2058"/>
      <c r="AM40" s="2056" t="s">
        <v>22</v>
      </c>
      <c r="AN40" s="2057"/>
      <c r="AO40" s="2057"/>
      <c r="AP40" s="2057"/>
      <c r="AQ40" s="2057"/>
      <c r="AR40" s="2057"/>
      <c r="AS40" s="2057"/>
      <c r="AT40" s="2058"/>
      <c r="AU40" s="2056" t="s">
        <v>22</v>
      </c>
      <c r="AV40" s="2057"/>
      <c r="AW40" s="2057"/>
      <c r="AX40" s="2057"/>
      <c r="AY40" s="2057"/>
      <c r="AZ40" s="2057"/>
      <c r="BA40" s="2057"/>
      <c r="BB40" s="2058"/>
      <c r="BC40" s="2056" t="s">
        <v>22</v>
      </c>
      <c r="BD40" s="2057"/>
      <c r="BE40" s="2057"/>
      <c r="BF40" s="2057"/>
      <c r="BG40" s="2057"/>
      <c r="BH40" s="2057"/>
      <c r="BI40" s="2057"/>
      <c r="BJ40" s="2058"/>
      <c r="BK40" s="2056" t="s">
        <v>22</v>
      </c>
      <c r="BL40" s="2057"/>
      <c r="BM40" s="2057"/>
      <c r="BN40" s="2057"/>
      <c r="BO40" s="2057"/>
      <c r="BP40" s="2057"/>
      <c r="BQ40" s="2057"/>
      <c r="BR40" s="2058"/>
      <c r="BS40" s="210"/>
      <c r="BV40" s="129"/>
      <c r="BW40" s="210"/>
      <c r="BX40" s="403"/>
    </row>
    <row r="41" spans="1:76" ht="13.5" customHeight="1">
      <c r="A41" s="1694"/>
      <c r="B41" s="945"/>
      <c r="C41" s="923"/>
      <c r="D41" s="923"/>
      <c r="E41" s="923"/>
      <c r="F41" s="1667" t="s">
        <v>1271</v>
      </c>
      <c r="G41" s="1646"/>
      <c r="H41" s="1647"/>
      <c r="I41" s="1645" t="s">
        <v>1275</v>
      </c>
      <c r="J41" s="1646"/>
      <c r="K41" s="1646"/>
      <c r="L41" s="1647"/>
      <c r="M41" s="960" t="s">
        <v>1558</v>
      </c>
      <c r="N41" s="962"/>
      <c r="O41" s="1106" t="s">
        <v>1577</v>
      </c>
      <c r="P41" s="1107"/>
      <c r="Q41" s="1107"/>
      <c r="R41" s="1107"/>
      <c r="S41" s="1107"/>
      <c r="T41" s="1107"/>
      <c r="U41" s="1107"/>
      <c r="V41" s="1107"/>
      <c r="W41" s="1107"/>
      <c r="X41" s="1107"/>
      <c r="Y41" s="1107"/>
      <c r="Z41" s="1107"/>
      <c r="AA41" s="1107"/>
      <c r="AB41" s="1107"/>
      <c r="AC41" s="1107"/>
      <c r="AD41" s="1165" t="s">
        <v>1620</v>
      </c>
      <c r="AE41" s="2065" t="s">
        <v>22</v>
      </c>
      <c r="AF41" s="2065"/>
      <c r="AG41" s="2065"/>
      <c r="AH41" s="2065"/>
      <c r="AI41" s="2065"/>
      <c r="AJ41" s="2065"/>
      <c r="AK41" s="2065"/>
      <c r="AL41" s="2066"/>
      <c r="AM41" s="2064" t="s">
        <v>22</v>
      </c>
      <c r="AN41" s="2065"/>
      <c r="AO41" s="2065"/>
      <c r="AP41" s="2065"/>
      <c r="AQ41" s="2065"/>
      <c r="AR41" s="2065"/>
      <c r="AS41" s="2065"/>
      <c r="AT41" s="2066"/>
      <c r="AU41" s="2064" t="s">
        <v>22</v>
      </c>
      <c r="AV41" s="2065"/>
      <c r="AW41" s="2065"/>
      <c r="AX41" s="2065"/>
      <c r="AY41" s="2065"/>
      <c r="AZ41" s="2065"/>
      <c r="BA41" s="2065"/>
      <c r="BB41" s="2066"/>
      <c r="BC41" s="2064" t="s">
        <v>22</v>
      </c>
      <c r="BD41" s="2065"/>
      <c r="BE41" s="2065"/>
      <c r="BF41" s="2065"/>
      <c r="BG41" s="2065"/>
      <c r="BH41" s="2065"/>
      <c r="BI41" s="2065"/>
      <c r="BJ41" s="2066"/>
      <c r="BK41" s="2064" t="s">
        <v>22</v>
      </c>
      <c r="BL41" s="2065"/>
      <c r="BM41" s="2065"/>
      <c r="BN41" s="2065"/>
      <c r="BO41" s="2065"/>
      <c r="BP41" s="2065"/>
      <c r="BQ41" s="2065"/>
      <c r="BR41" s="2066"/>
      <c r="BS41" s="210"/>
      <c r="BV41" s="129"/>
      <c r="BW41" s="210"/>
      <c r="BX41" s="403"/>
    </row>
    <row r="42" spans="1:76" ht="13.5" customHeight="1">
      <c r="A42" s="1694"/>
      <c r="B42" s="945"/>
      <c r="C42" s="923"/>
      <c r="D42" s="923"/>
      <c r="E42" s="923"/>
      <c r="F42" s="1667" t="s">
        <v>1570</v>
      </c>
      <c r="G42" s="1646"/>
      <c r="H42" s="1647"/>
      <c r="I42" s="122"/>
      <c r="J42" s="116"/>
      <c r="K42" s="116"/>
      <c r="L42" s="117"/>
      <c r="M42" s="942"/>
      <c r="N42" s="944"/>
      <c r="O42" s="1100" t="s">
        <v>1575</v>
      </c>
      <c r="P42" s="1101"/>
      <c r="Q42" s="1101"/>
      <c r="R42" s="1101"/>
      <c r="S42" s="1101"/>
      <c r="T42" s="1101"/>
      <c r="U42" s="1101"/>
      <c r="V42" s="1101"/>
      <c r="W42" s="1101"/>
      <c r="X42" s="1101"/>
      <c r="Y42" s="1101"/>
      <c r="Z42" s="1101"/>
      <c r="AA42" s="1101"/>
      <c r="AB42" s="1101"/>
      <c r="AC42" s="1101"/>
      <c r="AD42" s="1164" t="s">
        <v>1091</v>
      </c>
      <c r="AE42" s="2057" t="s">
        <v>22</v>
      </c>
      <c r="AF42" s="2057"/>
      <c r="AG42" s="2057"/>
      <c r="AH42" s="2057"/>
      <c r="AI42" s="2057"/>
      <c r="AJ42" s="2057"/>
      <c r="AK42" s="2057"/>
      <c r="AL42" s="2058"/>
      <c r="AM42" s="2056" t="s">
        <v>22</v>
      </c>
      <c r="AN42" s="2057"/>
      <c r="AO42" s="2057"/>
      <c r="AP42" s="2057"/>
      <c r="AQ42" s="2057"/>
      <c r="AR42" s="2057"/>
      <c r="AS42" s="2057"/>
      <c r="AT42" s="2058"/>
      <c r="AU42" s="2056" t="s">
        <v>22</v>
      </c>
      <c r="AV42" s="2057"/>
      <c r="AW42" s="2057"/>
      <c r="AX42" s="2057"/>
      <c r="AY42" s="2057"/>
      <c r="AZ42" s="2057"/>
      <c r="BA42" s="2057"/>
      <c r="BB42" s="2058"/>
      <c r="BC42" s="2056" t="s">
        <v>22</v>
      </c>
      <c r="BD42" s="2057"/>
      <c r="BE42" s="2057"/>
      <c r="BF42" s="2057"/>
      <c r="BG42" s="2057"/>
      <c r="BH42" s="2057"/>
      <c r="BI42" s="2057"/>
      <c r="BJ42" s="2058"/>
      <c r="BK42" s="2056" t="s">
        <v>22</v>
      </c>
      <c r="BL42" s="2057"/>
      <c r="BM42" s="2057"/>
      <c r="BN42" s="2057"/>
      <c r="BO42" s="2057"/>
      <c r="BP42" s="2057"/>
      <c r="BQ42" s="2057"/>
      <c r="BR42" s="2058"/>
      <c r="BS42" s="210"/>
      <c r="BV42" s="129"/>
      <c r="BW42" s="210"/>
      <c r="BX42" s="403"/>
    </row>
    <row r="43" spans="1:76" ht="13.5" customHeight="1">
      <c r="A43" s="1694"/>
      <c r="B43" s="945"/>
      <c r="C43" s="923"/>
      <c r="D43" s="923"/>
      <c r="E43" s="923"/>
      <c r="F43" s="108"/>
      <c r="G43" s="116"/>
      <c r="H43" s="117"/>
      <c r="I43" s="122"/>
      <c r="J43" s="116"/>
      <c r="K43" s="116"/>
      <c r="L43" s="117"/>
      <c r="M43" s="960" t="s">
        <v>1193</v>
      </c>
      <c r="N43" s="962"/>
      <c r="O43" s="1106" t="s">
        <v>1577</v>
      </c>
      <c r="P43" s="1107"/>
      <c r="Q43" s="1107"/>
      <c r="R43" s="1107"/>
      <c r="S43" s="1107"/>
      <c r="T43" s="1107"/>
      <c r="U43" s="1107"/>
      <c r="V43" s="1107"/>
      <c r="W43" s="1107"/>
      <c r="X43" s="1107"/>
      <c r="Y43" s="1107"/>
      <c r="Z43" s="1107"/>
      <c r="AA43" s="1107"/>
      <c r="AB43" s="1107"/>
      <c r="AC43" s="1107"/>
      <c r="AD43" s="1165" t="s">
        <v>1620</v>
      </c>
      <c r="AE43" s="2065" t="s">
        <v>22</v>
      </c>
      <c r="AF43" s="2065"/>
      <c r="AG43" s="2065"/>
      <c r="AH43" s="2065"/>
      <c r="AI43" s="2065"/>
      <c r="AJ43" s="2065"/>
      <c r="AK43" s="2065"/>
      <c r="AL43" s="2066"/>
      <c r="AM43" s="2064" t="s">
        <v>22</v>
      </c>
      <c r="AN43" s="2065"/>
      <c r="AO43" s="2065"/>
      <c r="AP43" s="2065"/>
      <c r="AQ43" s="2065"/>
      <c r="AR43" s="2065"/>
      <c r="AS43" s="2065"/>
      <c r="AT43" s="2066"/>
      <c r="AU43" s="2064" t="s">
        <v>22</v>
      </c>
      <c r="AV43" s="2065"/>
      <c r="AW43" s="2065"/>
      <c r="AX43" s="2065"/>
      <c r="AY43" s="2065"/>
      <c r="AZ43" s="2065"/>
      <c r="BA43" s="2065"/>
      <c r="BB43" s="2066"/>
      <c r="BC43" s="2064" t="s">
        <v>22</v>
      </c>
      <c r="BD43" s="2065"/>
      <c r="BE43" s="2065"/>
      <c r="BF43" s="2065"/>
      <c r="BG43" s="2065"/>
      <c r="BH43" s="2065"/>
      <c r="BI43" s="2065"/>
      <c r="BJ43" s="2066"/>
      <c r="BK43" s="2064" t="s">
        <v>22</v>
      </c>
      <c r="BL43" s="2065"/>
      <c r="BM43" s="2065"/>
      <c r="BN43" s="2065"/>
      <c r="BO43" s="2065"/>
      <c r="BP43" s="2065"/>
      <c r="BQ43" s="2065"/>
      <c r="BR43" s="2066"/>
      <c r="BS43" s="210"/>
      <c r="BV43" s="129"/>
      <c r="BW43" s="210"/>
      <c r="BX43" s="403"/>
    </row>
    <row r="44" spans="1:76" ht="13.5" customHeight="1">
      <c r="A44" s="1694"/>
      <c r="B44" s="945"/>
      <c r="C44" s="923"/>
      <c r="D44" s="923"/>
      <c r="E44" s="923"/>
      <c r="F44" s="108"/>
      <c r="G44" s="116"/>
      <c r="H44" s="117"/>
      <c r="I44" s="122"/>
      <c r="J44" s="116"/>
      <c r="K44" s="116"/>
      <c r="L44" s="117"/>
      <c r="M44" s="957"/>
      <c r="N44" s="959"/>
      <c r="O44" s="1108" t="s">
        <v>1578</v>
      </c>
      <c r="P44" s="1109"/>
      <c r="Q44" s="1109"/>
      <c r="R44" s="1109"/>
      <c r="S44" s="1109"/>
      <c r="T44" s="1109"/>
      <c r="U44" s="1109"/>
      <c r="V44" s="1109"/>
      <c r="W44" s="1109"/>
      <c r="X44" s="1109"/>
      <c r="Y44" s="1109"/>
      <c r="Z44" s="1109"/>
      <c r="AA44" s="1109"/>
      <c r="AB44" s="1109"/>
      <c r="AC44" s="1109"/>
      <c r="AD44" s="1161" t="s">
        <v>1040</v>
      </c>
      <c r="AE44" s="2076" t="s">
        <v>22</v>
      </c>
      <c r="AF44" s="2076"/>
      <c r="AG44" s="2076"/>
      <c r="AH44" s="2076"/>
      <c r="AI44" s="2076"/>
      <c r="AJ44" s="2076"/>
      <c r="AK44" s="2076"/>
      <c r="AL44" s="2077"/>
      <c r="AM44" s="2075" t="s">
        <v>22</v>
      </c>
      <c r="AN44" s="2076"/>
      <c r="AO44" s="2076"/>
      <c r="AP44" s="2076"/>
      <c r="AQ44" s="2076"/>
      <c r="AR44" s="2076"/>
      <c r="AS44" s="2076"/>
      <c r="AT44" s="2077"/>
      <c r="AU44" s="2075" t="s">
        <v>22</v>
      </c>
      <c r="AV44" s="2076"/>
      <c r="AW44" s="2076"/>
      <c r="AX44" s="2076"/>
      <c r="AY44" s="2076"/>
      <c r="AZ44" s="2076"/>
      <c r="BA44" s="2076"/>
      <c r="BB44" s="2077"/>
      <c r="BC44" s="2075" t="s">
        <v>22</v>
      </c>
      <c r="BD44" s="2076"/>
      <c r="BE44" s="2076"/>
      <c r="BF44" s="2076"/>
      <c r="BG44" s="2076"/>
      <c r="BH44" s="2076"/>
      <c r="BI44" s="2076"/>
      <c r="BJ44" s="2077"/>
      <c r="BK44" s="2075" t="s">
        <v>22</v>
      </c>
      <c r="BL44" s="2076"/>
      <c r="BM44" s="2076"/>
      <c r="BN44" s="2076"/>
      <c r="BO44" s="2076"/>
      <c r="BP44" s="2076"/>
      <c r="BQ44" s="2076"/>
      <c r="BR44" s="2077"/>
      <c r="BS44" s="210"/>
      <c r="BV44" s="129"/>
      <c r="BW44" s="210"/>
      <c r="BX44" s="403"/>
    </row>
    <row r="45" spans="1:76" ht="13.5" customHeight="1">
      <c r="A45" s="1694"/>
      <c r="B45" s="945"/>
      <c r="C45" s="923"/>
      <c r="D45" s="923"/>
      <c r="E45" s="923"/>
      <c r="F45" s="1667"/>
      <c r="G45" s="1646"/>
      <c r="H45" s="1647"/>
      <c r="I45" s="36"/>
      <c r="J45" s="18"/>
      <c r="K45" s="18"/>
      <c r="L45" s="20"/>
      <c r="M45" s="942"/>
      <c r="N45" s="944"/>
      <c r="O45" s="1100" t="s">
        <v>1576</v>
      </c>
      <c r="P45" s="1101"/>
      <c r="Q45" s="1101"/>
      <c r="R45" s="1101"/>
      <c r="S45" s="1101"/>
      <c r="T45" s="1101"/>
      <c r="U45" s="1101"/>
      <c r="V45" s="1101"/>
      <c r="W45" s="1101"/>
      <c r="X45" s="1101"/>
      <c r="Y45" s="1101"/>
      <c r="Z45" s="1101"/>
      <c r="AA45" s="1101"/>
      <c r="AB45" s="1122"/>
      <c r="AC45" s="1122"/>
      <c r="AD45" s="1166" t="s">
        <v>1624</v>
      </c>
      <c r="AE45" s="2057" t="s">
        <v>22</v>
      </c>
      <c r="AF45" s="2057"/>
      <c r="AG45" s="2057"/>
      <c r="AH45" s="2057"/>
      <c r="AI45" s="2057"/>
      <c r="AJ45" s="2057"/>
      <c r="AK45" s="2057"/>
      <c r="AL45" s="2058"/>
      <c r="AM45" s="2056" t="s">
        <v>22</v>
      </c>
      <c r="AN45" s="2057"/>
      <c r="AO45" s="2057"/>
      <c r="AP45" s="2057"/>
      <c r="AQ45" s="2057"/>
      <c r="AR45" s="2057"/>
      <c r="AS45" s="2057"/>
      <c r="AT45" s="2058"/>
      <c r="AU45" s="2056" t="s">
        <v>22</v>
      </c>
      <c r="AV45" s="2057"/>
      <c r="AW45" s="2057"/>
      <c r="AX45" s="2057"/>
      <c r="AY45" s="2057"/>
      <c r="AZ45" s="2057"/>
      <c r="BA45" s="2057"/>
      <c r="BB45" s="2058"/>
      <c r="BC45" s="2056" t="s">
        <v>22</v>
      </c>
      <c r="BD45" s="2057"/>
      <c r="BE45" s="2057"/>
      <c r="BF45" s="2057"/>
      <c r="BG45" s="2057"/>
      <c r="BH45" s="2057"/>
      <c r="BI45" s="2057"/>
      <c r="BJ45" s="2058"/>
      <c r="BK45" s="2056" t="s">
        <v>22</v>
      </c>
      <c r="BL45" s="2057"/>
      <c r="BM45" s="2057"/>
      <c r="BN45" s="2057"/>
      <c r="BO45" s="2057"/>
      <c r="BP45" s="2057"/>
      <c r="BQ45" s="2057"/>
      <c r="BR45" s="2058"/>
      <c r="BS45" s="210"/>
      <c r="BV45" s="129"/>
      <c r="BW45" s="210"/>
      <c r="BX45" s="403"/>
    </row>
    <row r="46" spans="1:76" ht="13.5" customHeight="1">
      <c r="A46" s="1694"/>
      <c r="B46" s="945"/>
      <c r="C46" s="923"/>
      <c r="D46" s="923"/>
      <c r="E46" s="923"/>
      <c r="F46" s="108"/>
      <c r="G46" s="116"/>
      <c r="H46" s="117"/>
      <c r="I46" s="36"/>
      <c r="J46" s="18"/>
      <c r="K46" s="18"/>
      <c r="L46" s="20"/>
      <c r="M46" s="960" t="s">
        <v>479</v>
      </c>
      <c r="N46" s="962"/>
      <c r="O46" s="1106" t="s">
        <v>1580</v>
      </c>
      <c r="P46" s="1107"/>
      <c r="Q46" s="1107"/>
      <c r="R46" s="1107"/>
      <c r="S46" s="1107"/>
      <c r="T46" s="1107"/>
      <c r="U46" s="1107"/>
      <c r="V46" s="1107"/>
      <c r="W46" s="1107"/>
      <c r="X46" s="1107"/>
      <c r="Y46" s="1107"/>
      <c r="Z46" s="1107"/>
      <c r="AA46" s="1107"/>
      <c r="AB46" s="1107"/>
      <c r="AC46" s="1107"/>
      <c r="AD46" s="1120" t="s">
        <v>1620</v>
      </c>
      <c r="AE46" s="2065" t="s">
        <v>22</v>
      </c>
      <c r="AF46" s="2065"/>
      <c r="AG46" s="2065"/>
      <c r="AH46" s="2065"/>
      <c r="AI46" s="2065"/>
      <c r="AJ46" s="2065"/>
      <c r="AK46" s="2065"/>
      <c r="AL46" s="2066"/>
      <c r="AM46" s="2064" t="s">
        <v>22</v>
      </c>
      <c r="AN46" s="2065"/>
      <c r="AO46" s="2065"/>
      <c r="AP46" s="2065"/>
      <c r="AQ46" s="2065"/>
      <c r="AR46" s="2065"/>
      <c r="AS46" s="2065"/>
      <c r="AT46" s="2066"/>
      <c r="AU46" s="2064" t="s">
        <v>22</v>
      </c>
      <c r="AV46" s="2065"/>
      <c r="AW46" s="2065"/>
      <c r="AX46" s="2065"/>
      <c r="AY46" s="2065"/>
      <c r="AZ46" s="2065"/>
      <c r="BA46" s="2065"/>
      <c r="BB46" s="2066"/>
      <c r="BC46" s="2064" t="s">
        <v>22</v>
      </c>
      <c r="BD46" s="2065"/>
      <c r="BE46" s="2065"/>
      <c r="BF46" s="2065"/>
      <c r="BG46" s="2065"/>
      <c r="BH46" s="2065"/>
      <c r="BI46" s="2065"/>
      <c r="BJ46" s="2066"/>
      <c r="BK46" s="2064" t="s">
        <v>22</v>
      </c>
      <c r="BL46" s="2065"/>
      <c r="BM46" s="2065"/>
      <c r="BN46" s="2065"/>
      <c r="BO46" s="2065"/>
      <c r="BP46" s="2065"/>
      <c r="BQ46" s="2065"/>
      <c r="BR46" s="2066"/>
      <c r="BS46" s="210"/>
      <c r="BV46" s="129"/>
      <c r="BW46" s="210"/>
      <c r="BX46" s="403"/>
    </row>
    <row r="47" spans="1:76" ht="13.5" customHeight="1">
      <c r="A47" s="1694"/>
      <c r="B47" s="945"/>
      <c r="C47" s="923"/>
      <c r="D47" s="923"/>
      <c r="E47" s="923"/>
      <c r="F47" s="108"/>
      <c r="G47" s="116"/>
      <c r="H47" s="117"/>
      <c r="I47" s="36"/>
      <c r="J47" s="18"/>
      <c r="K47" s="18"/>
      <c r="L47" s="20"/>
      <c r="M47" s="957"/>
      <c r="N47" s="959"/>
      <c r="O47" s="1108" t="s">
        <v>1581</v>
      </c>
      <c r="P47" s="1109"/>
      <c r="Q47" s="1109"/>
      <c r="R47" s="1109"/>
      <c r="S47" s="1109"/>
      <c r="T47" s="1109"/>
      <c r="U47" s="1109"/>
      <c r="V47" s="1109"/>
      <c r="W47" s="1109"/>
      <c r="X47" s="1109"/>
      <c r="Y47" s="1109"/>
      <c r="Z47" s="1109"/>
      <c r="AA47" s="1109"/>
      <c r="AB47" s="1109"/>
      <c r="AC47" s="1109"/>
      <c r="AD47" s="1161" t="s">
        <v>1040</v>
      </c>
      <c r="AE47" s="2076" t="s">
        <v>22</v>
      </c>
      <c r="AF47" s="2076"/>
      <c r="AG47" s="2076"/>
      <c r="AH47" s="2076"/>
      <c r="AI47" s="2076"/>
      <c r="AJ47" s="2076"/>
      <c r="AK47" s="2076"/>
      <c r="AL47" s="2077"/>
      <c r="AM47" s="2075" t="s">
        <v>22</v>
      </c>
      <c r="AN47" s="2076"/>
      <c r="AO47" s="2076"/>
      <c r="AP47" s="2076"/>
      <c r="AQ47" s="2076"/>
      <c r="AR47" s="2076"/>
      <c r="AS47" s="2076"/>
      <c r="AT47" s="2077"/>
      <c r="AU47" s="2075" t="s">
        <v>22</v>
      </c>
      <c r="AV47" s="2076"/>
      <c r="AW47" s="2076"/>
      <c r="AX47" s="2076"/>
      <c r="AY47" s="2076"/>
      <c r="AZ47" s="2076"/>
      <c r="BA47" s="2076"/>
      <c r="BB47" s="2077"/>
      <c r="BC47" s="2075" t="s">
        <v>22</v>
      </c>
      <c r="BD47" s="2076"/>
      <c r="BE47" s="2076"/>
      <c r="BF47" s="2076"/>
      <c r="BG47" s="2076"/>
      <c r="BH47" s="2076"/>
      <c r="BI47" s="2076"/>
      <c r="BJ47" s="2077"/>
      <c r="BK47" s="2075" t="s">
        <v>22</v>
      </c>
      <c r="BL47" s="2076"/>
      <c r="BM47" s="2076"/>
      <c r="BN47" s="2076"/>
      <c r="BO47" s="2076"/>
      <c r="BP47" s="2076"/>
      <c r="BQ47" s="2076"/>
      <c r="BR47" s="2077"/>
      <c r="BS47" s="210"/>
      <c r="BV47" s="129"/>
      <c r="BW47" s="210"/>
      <c r="BX47" s="403"/>
    </row>
    <row r="48" spans="1:76" ht="13.5" customHeight="1">
      <c r="A48" s="1694"/>
      <c r="B48" s="945"/>
      <c r="C48" s="923"/>
      <c r="D48" s="923"/>
      <c r="E48" s="923"/>
      <c r="F48" s="1668"/>
      <c r="G48" s="1669"/>
      <c r="H48" s="1670"/>
      <c r="I48" s="186"/>
      <c r="J48" s="22"/>
      <c r="K48" s="22"/>
      <c r="L48" s="49"/>
      <c r="M48" s="871"/>
      <c r="N48" s="1105"/>
      <c r="O48" s="1100" t="s">
        <v>1579</v>
      </c>
      <c r="P48" s="1096"/>
      <c r="Q48" s="1096"/>
      <c r="R48" s="1096"/>
      <c r="S48" s="1098"/>
      <c r="T48" s="1098"/>
      <c r="U48" s="1098"/>
      <c r="V48" s="1098"/>
      <c r="W48" s="1098"/>
      <c r="X48" s="1098"/>
      <c r="Y48" s="1098"/>
      <c r="Z48" s="1098"/>
      <c r="AA48" s="1098"/>
      <c r="AB48" s="1098"/>
      <c r="AC48" s="1098"/>
      <c r="AD48" s="1167" t="s">
        <v>1624</v>
      </c>
      <c r="AE48" s="2057" t="s">
        <v>22</v>
      </c>
      <c r="AF48" s="2057"/>
      <c r="AG48" s="2057"/>
      <c r="AH48" s="2057"/>
      <c r="AI48" s="2057"/>
      <c r="AJ48" s="2057"/>
      <c r="AK48" s="2057"/>
      <c r="AL48" s="2058"/>
      <c r="AM48" s="2056" t="s">
        <v>22</v>
      </c>
      <c r="AN48" s="2057"/>
      <c r="AO48" s="2057"/>
      <c r="AP48" s="2057"/>
      <c r="AQ48" s="2057"/>
      <c r="AR48" s="2057"/>
      <c r="AS48" s="2057"/>
      <c r="AT48" s="2058"/>
      <c r="AU48" s="2056" t="s">
        <v>22</v>
      </c>
      <c r="AV48" s="2057"/>
      <c r="AW48" s="2057"/>
      <c r="AX48" s="2057"/>
      <c r="AY48" s="2057"/>
      <c r="AZ48" s="2057"/>
      <c r="BA48" s="2057"/>
      <c r="BB48" s="2058"/>
      <c r="BC48" s="2056" t="s">
        <v>22</v>
      </c>
      <c r="BD48" s="2057"/>
      <c r="BE48" s="2057"/>
      <c r="BF48" s="2057"/>
      <c r="BG48" s="2057"/>
      <c r="BH48" s="2057"/>
      <c r="BI48" s="2057"/>
      <c r="BJ48" s="2058"/>
      <c r="BK48" s="2056" t="s">
        <v>22</v>
      </c>
      <c r="BL48" s="2057"/>
      <c r="BM48" s="2057"/>
      <c r="BN48" s="2057"/>
      <c r="BO48" s="2057"/>
      <c r="BP48" s="2057"/>
      <c r="BQ48" s="2057"/>
      <c r="BR48" s="2058"/>
      <c r="BS48" s="210"/>
      <c r="BV48" s="129"/>
      <c r="BW48" s="210"/>
      <c r="BX48" s="403"/>
    </row>
    <row r="49" spans="1:76" ht="13.5" customHeight="1">
      <c r="A49" s="1694"/>
      <c r="B49" s="945"/>
      <c r="C49" s="923"/>
      <c r="D49" s="923"/>
      <c r="E49" s="923"/>
      <c r="F49" s="1678" t="s">
        <v>1617</v>
      </c>
      <c r="G49" s="1659"/>
      <c r="H49" s="1660"/>
      <c r="I49" s="2191" t="s">
        <v>1277</v>
      </c>
      <c r="J49" s="2192"/>
      <c r="K49" s="2192"/>
      <c r="L49" s="2193"/>
      <c r="M49" s="957" t="s">
        <v>1582</v>
      </c>
      <c r="N49" s="883"/>
      <c r="O49" s="958"/>
      <c r="P49" s="883"/>
      <c r="Q49" s="883"/>
      <c r="R49" s="883"/>
      <c r="S49" s="113"/>
      <c r="T49" s="113"/>
      <c r="U49" s="113"/>
      <c r="V49" s="113"/>
      <c r="W49" s="113"/>
      <c r="X49" s="113"/>
      <c r="Y49" s="113"/>
      <c r="Z49" s="113"/>
      <c r="AA49" s="113"/>
      <c r="AB49" s="113"/>
      <c r="AC49" s="113"/>
      <c r="AD49" s="1113" t="s">
        <v>1622</v>
      </c>
      <c r="AE49" s="1890" t="s">
        <v>22</v>
      </c>
      <c r="AF49" s="1890"/>
      <c r="AG49" s="1890"/>
      <c r="AH49" s="1890"/>
      <c r="AI49" s="1890"/>
      <c r="AJ49" s="1890"/>
      <c r="AK49" s="1890"/>
      <c r="AL49" s="2307"/>
      <c r="AM49" s="1886" t="s">
        <v>22</v>
      </c>
      <c r="AN49" s="1890"/>
      <c r="AO49" s="1890"/>
      <c r="AP49" s="1890"/>
      <c r="AQ49" s="1890"/>
      <c r="AR49" s="1890"/>
      <c r="AS49" s="1890"/>
      <c r="AT49" s="2307"/>
      <c r="AU49" s="1886" t="s">
        <v>22</v>
      </c>
      <c r="AV49" s="1890"/>
      <c r="AW49" s="1890"/>
      <c r="AX49" s="1890"/>
      <c r="AY49" s="1890"/>
      <c r="AZ49" s="1890"/>
      <c r="BA49" s="1890"/>
      <c r="BB49" s="2307"/>
      <c r="BC49" s="1886" t="s">
        <v>22</v>
      </c>
      <c r="BD49" s="1890"/>
      <c r="BE49" s="1890"/>
      <c r="BF49" s="1890"/>
      <c r="BG49" s="1890"/>
      <c r="BH49" s="1890"/>
      <c r="BI49" s="1890"/>
      <c r="BJ49" s="2307"/>
      <c r="BK49" s="1886" t="s">
        <v>22</v>
      </c>
      <c r="BL49" s="1890"/>
      <c r="BM49" s="1890"/>
      <c r="BN49" s="1890"/>
      <c r="BO49" s="1890"/>
      <c r="BP49" s="1890"/>
      <c r="BQ49" s="1890"/>
      <c r="BR49" s="2307"/>
      <c r="BS49" s="210"/>
      <c r="BV49" s="129"/>
      <c r="BW49" s="210"/>
      <c r="BX49" s="403"/>
    </row>
    <row r="50" spans="1:76" ht="13.5" customHeight="1">
      <c r="A50" s="1694"/>
      <c r="B50" s="945"/>
      <c r="C50" s="923"/>
      <c r="D50" s="923"/>
      <c r="E50" s="923"/>
      <c r="F50" s="1667" t="s">
        <v>1190</v>
      </c>
      <c r="G50" s="1646"/>
      <c r="H50" s="1647"/>
      <c r="I50" s="2570"/>
      <c r="J50" s="2571"/>
      <c r="K50" s="2571"/>
      <c r="L50" s="2572"/>
      <c r="M50" s="1100" t="s">
        <v>1583</v>
      </c>
      <c r="N50" s="1101"/>
      <c r="O50" s="1101"/>
      <c r="P50" s="1101"/>
      <c r="Q50" s="1101"/>
      <c r="R50" s="1101"/>
      <c r="S50" s="1101"/>
      <c r="T50" s="1101"/>
      <c r="U50" s="1101"/>
      <c r="V50" s="1101"/>
      <c r="W50" s="1101"/>
      <c r="X50" s="1101"/>
      <c r="Y50" s="1101"/>
      <c r="Z50" s="1101"/>
      <c r="AA50" s="1101"/>
      <c r="AB50" s="1101"/>
      <c r="AC50" s="1101"/>
      <c r="AD50" s="1167" t="s">
        <v>1624</v>
      </c>
      <c r="AE50" s="2057" t="s">
        <v>22</v>
      </c>
      <c r="AF50" s="2057"/>
      <c r="AG50" s="2057"/>
      <c r="AH50" s="2057"/>
      <c r="AI50" s="2057"/>
      <c r="AJ50" s="2057"/>
      <c r="AK50" s="2057"/>
      <c r="AL50" s="2058"/>
      <c r="AM50" s="2056" t="s">
        <v>22</v>
      </c>
      <c r="AN50" s="2057"/>
      <c r="AO50" s="2057"/>
      <c r="AP50" s="2057"/>
      <c r="AQ50" s="2057"/>
      <c r="AR50" s="2057"/>
      <c r="AS50" s="2057"/>
      <c r="AT50" s="2058"/>
      <c r="AU50" s="2056" t="s">
        <v>22</v>
      </c>
      <c r="AV50" s="2057"/>
      <c r="AW50" s="2057"/>
      <c r="AX50" s="2057"/>
      <c r="AY50" s="2057"/>
      <c r="AZ50" s="2057"/>
      <c r="BA50" s="2057"/>
      <c r="BB50" s="2058"/>
      <c r="BC50" s="2056" t="s">
        <v>22</v>
      </c>
      <c r="BD50" s="2057"/>
      <c r="BE50" s="2057"/>
      <c r="BF50" s="2057"/>
      <c r="BG50" s="2057"/>
      <c r="BH50" s="2057"/>
      <c r="BI50" s="2057"/>
      <c r="BJ50" s="2058"/>
      <c r="BK50" s="2056" t="s">
        <v>22</v>
      </c>
      <c r="BL50" s="2057"/>
      <c r="BM50" s="2057"/>
      <c r="BN50" s="2057"/>
      <c r="BO50" s="2057"/>
      <c r="BP50" s="2057"/>
      <c r="BQ50" s="2057"/>
      <c r="BR50" s="2058"/>
      <c r="BS50" s="210"/>
      <c r="BV50" s="129"/>
      <c r="BW50" s="210"/>
      <c r="BX50" s="403"/>
    </row>
    <row r="51" spans="1:76" ht="13.5" customHeight="1">
      <c r="A51" s="1694"/>
      <c r="B51" s="945"/>
      <c r="C51" s="923"/>
      <c r="D51" s="923"/>
      <c r="E51" s="923"/>
      <c r="F51" s="1667" t="s">
        <v>1276</v>
      </c>
      <c r="G51" s="1646"/>
      <c r="H51" s="1647"/>
      <c r="I51" s="2191" t="s">
        <v>1278</v>
      </c>
      <c r="J51" s="2192"/>
      <c r="K51" s="2192"/>
      <c r="L51" s="2193"/>
      <c r="M51" s="869" t="s">
        <v>1588</v>
      </c>
      <c r="N51" s="870"/>
      <c r="O51" s="870"/>
      <c r="P51" s="870"/>
      <c r="Q51" s="870"/>
      <c r="R51" s="870"/>
      <c r="S51" s="193"/>
      <c r="T51" s="193"/>
      <c r="U51" s="193"/>
      <c r="V51" s="193"/>
      <c r="W51" s="193"/>
      <c r="X51" s="193"/>
      <c r="Y51" s="193"/>
      <c r="Z51" s="193"/>
      <c r="AA51" s="193"/>
      <c r="AB51" s="193"/>
      <c r="AC51" s="193"/>
      <c r="AD51" s="914"/>
      <c r="AE51" s="1886" t="s">
        <v>22</v>
      </c>
      <c r="AF51" s="1890"/>
      <c r="AG51" s="1890"/>
      <c r="AH51" s="1890"/>
      <c r="AI51" s="1890"/>
      <c r="AJ51" s="1890"/>
      <c r="AK51" s="1890"/>
      <c r="AL51" s="2307"/>
      <c r="AM51" s="1886" t="s">
        <v>22</v>
      </c>
      <c r="AN51" s="1890"/>
      <c r="AO51" s="1890"/>
      <c r="AP51" s="1890"/>
      <c r="AQ51" s="1890"/>
      <c r="AR51" s="1890"/>
      <c r="AS51" s="1890"/>
      <c r="AT51" s="2307"/>
      <c r="AU51" s="1886" t="s">
        <v>22</v>
      </c>
      <c r="AV51" s="1890"/>
      <c r="AW51" s="1890"/>
      <c r="AX51" s="1890"/>
      <c r="AY51" s="1890"/>
      <c r="AZ51" s="1890"/>
      <c r="BA51" s="1890"/>
      <c r="BB51" s="2307"/>
      <c r="BC51" s="1886" t="s">
        <v>22</v>
      </c>
      <c r="BD51" s="1890"/>
      <c r="BE51" s="1890"/>
      <c r="BF51" s="1890"/>
      <c r="BG51" s="1890"/>
      <c r="BH51" s="1890"/>
      <c r="BI51" s="1890"/>
      <c r="BJ51" s="2307"/>
      <c r="BK51" s="1886" t="s">
        <v>22</v>
      </c>
      <c r="BL51" s="1890"/>
      <c r="BM51" s="1890"/>
      <c r="BN51" s="1890"/>
      <c r="BO51" s="1890"/>
      <c r="BP51" s="1890"/>
      <c r="BQ51" s="1890"/>
      <c r="BR51" s="2307"/>
      <c r="BS51" s="210"/>
      <c r="BV51" s="129"/>
      <c r="BW51" s="210"/>
      <c r="BX51" s="403"/>
    </row>
    <row r="52" spans="1:76" ht="13.5" customHeight="1">
      <c r="A52" s="1694"/>
      <c r="B52" s="945"/>
      <c r="C52" s="923"/>
      <c r="D52" s="923"/>
      <c r="E52" s="923"/>
      <c r="F52" s="1667" t="s">
        <v>1271</v>
      </c>
      <c r="G52" s="1646"/>
      <c r="H52" s="1647"/>
      <c r="I52" s="833"/>
      <c r="J52" s="834"/>
      <c r="K52" s="834"/>
      <c r="L52" s="835"/>
      <c r="M52" s="1110" t="s">
        <v>1587</v>
      </c>
      <c r="N52" s="1111"/>
      <c r="O52" s="1111"/>
      <c r="P52" s="1111"/>
      <c r="Q52" s="1111"/>
      <c r="R52" s="1111"/>
      <c r="S52" s="1112"/>
      <c r="T52" s="1112"/>
      <c r="U52" s="1112"/>
      <c r="V52" s="1112"/>
      <c r="W52" s="1112"/>
      <c r="X52" s="1112"/>
      <c r="Y52" s="1112"/>
      <c r="Z52" s="1112"/>
      <c r="AA52" s="1112"/>
      <c r="AB52" s="1112"/>
      <c r="AC52" s="1112"/>
      <c r="AD52" s="1113" t="s">
        <v>1620</v>
      </c>
      <c r="AE52" s="2562"/>
      <c r="AF52" s="2563"/>
      <c r="AG52" s="2563"/>
      <c r="AH52" s="2563"/>
      <c r="AI52" s="2563"/>
      <c r="AJ52" s="2563"/>
      <c r="AK52" s="2563"/>
      <c r="AL52" s="2564"/>
      <c r="AM52" s="2562"/>
      <c r="AN52" s="2563"/>
      <c r="AO52" s="2563"/>
      <c r="AP52" s="2563"/>
      <c r="AQ52" s="2563"/>
      <c r="AR52" s="2563"/>
      <c r="AS52" s="2563"/>
      <c r="AT52" s="2564"/>
      <c r="AU52" s="2562"/>
      <c r="AV52" s="2563"/>
      <c r="AW52" s="2563"/>
      <c r="AX52" s="2563"/>
      <c r="AY52" s="2563"/>
      <c r="AZ52" s="2563"/>
      <c r="BA52" s="2563"/>
      <c r="BB52" s="2564"/>
      <c r="BC52" s="2562"/>
      <c r="BD52" s="2563"/>
      <c r="BE52" s="2563"/>
      <c r="BF52" s="2563"/>
      <c r="BG52" s="2563"/>
      <c r="BH52" s="2563"/>
      <c r="BI52" s="2563"/>
      <c r="BJ52" s="2564"/>
      <c r="BK52" s="2562"/>
      <c r="BL52" s="2563"/>
      <c r="BM52" s="2563"/>
      <c r="BN52" s="2563"/>
      <c r="BO52" s="2563"/>
      <c r="BP52" s="2563"/>
      <c r="BQ52" s="2563"/>
      <c r="BR52" s="2564"/>
      <c r="BS52" s="210"/>
      <c r="BV52" s="129"/>
      <c r="BW52" s="210"/>
      <c r="BX52" s="403"/>
    </row>
    <row r="53" spans="1:76" ht="13.5" customHeight="1">
      <c r="A53" s="1694"/>
      <c r="B53" s="945"/>
      <c r="C53" s="923"/>
      <c r="D53" s="923"/>
      <c r="E53" s="923"/>
      <c r="F53" s="1667" t="s">
        <v>1272</v>
      </c>
      <c r="G53" s="1646"/>
      <c r="H53" s="1647"/>
      <c r="I53" s="833"/>
      <c r="J53" s="834"/>
      <c r="K53" s="834"/>
      <c r="L53" s="835"/>
      <c r="M53" s="1114" t="s">
        <v>1585</v>
      </c>
      <c r="N53" s="1115"/>
      <c r="O53" s="1115"/>
      <c r="P53" s="1115"/>
      <c r="Q53" s="1115"/>
      <c r="R53" s="1115"/>
      <c r="S53" s="1116"/>
      <c r="T53" s="1116"/>
      <c r="U53" s="1116"/>
      <c r="V53" s="1116"/>
      <c r="W53" s="1116"/>
      <c r="X53" s="1116"/>
      <c r="Y53" s="1116"/>
      <c r="Z53" s="1116"/>
      <c r="AA53" s="1116"/>
      <c r="AB53" s="1116"/>
      <c r="AC53" s="1116"/>
      <c r="AD53" s="1117"/>
      <c r="AE53" s="2565" t="s">
        <v>22</v>
      </c>
      <c r="AF53" s="2566"/>
      <c r="AG53" s="2566"/>
      <c r="AH53" s="2566"/>
      <c r="AI53" s="2566"/>
      <c r="AJ53" s="2566"/>
      <c r="AK53" s="2566"/>
      <c r="AL53" s="2567"/>
      <c r="AM53" s="2565" t="s">
        <v>22</v>
      </c>
      <c r="AN53" s="2566"/>
      <c r="AO53" s="2566"/>
      <c r="AP53" s="2566"/>
      <c r="AQ53" s="2566"/>
      <c r="AR53" s="2566"/>
      <c r="AS53" s="2566"/>
      <c r="AT53" s="2567"/>
      <c r="AU53" s="2565" t="s">
        <v>22</v>
      </c>
      <c r="AV53" s="2566"/>
      <c r="AW53" s="2566"/>
      <c r="AX53" s="2566"/>
      <c r="AY53" s="2566"/>
      <c r="AZ53" s="2566"/>
      <c r="BA53" s="2566"/>
      <c r="BB53" s="2567"/>
      <c r="BC53" s="2565" t="s">
        <v>22</v>
      </c>
      <c r="BD53" s="2566"/>
      <c r="BE53" s="2566"/>
      <c r="BF53" s="2566"/>
      <c r="BG53" s="2566"/>
      <c r="BH53" s="2566"/>
      <c r="BI53" s="2566"/>
      <c r="BJ53" s="2567"/>
      <c r="BK53" s="2565" t="s">
        <v>22</v>
      </c>
      <c r="BL53" s="2566"/>
      <c r="BM53" s="2566"/>
      <c r="BN53" s="2566"/>
      <c r="BO53" s="2566"/>
      <c r="BP53" s="2566"/>
      <c r="BQ53" s="2566"/>
      <c r="BR53" s="2567"/>
      <c r="BS53" s="210"/>
      <c r="BV53" s="129"/>
      <c r="BW53" s="210"/>
      <c r="BX53" s="403"/>
    </row>
    <row r="54" spans="1:76" ht="13.5" customHeight="1">
      <c r="A54" s="1694"/>
      <c r="B54" s="945"/>
      <c r="C54" s="923"/>
      <c r="D54" s="923"/>
      <c r="E54" s="923"/>
      <c r="F54" s="108"/>
      <c r="G54" s="116"/>
      <c r="H54" s="117"/>
      <c r="I54" s="833"/>
      <c r="J54" s="834"/>
      <c r="K54" s="834"/>
      <c r="L54" s="835"/>
      <c r="M54" s="1110" t="s">
        <v>1586</v>
      </c>
      <c r="N54" s="1111"/>
      <c r="O54" s="1111"/>
      <c r="P54" s="1111"/>
      <c r="Q54" s="1111"/>
      <c r="R54" s="1111"/>
      <c r="S54" s="1112"/>
      <c r="T54" s="1112"/>
      <c r="U54" s="1112"/>
      <c r="V54" s="1112"/>
      <c r="W54" s="1112"/>
      <c r="X54" s="1112"/>
      <c r="Y54" s="1112"/>
      <c r="Z54" s="1112"/>
      <c r="AA54" s="1112"/>
      <c r="AB54" s="1112"/>
      <c r="AC54" s="1112"/>
      <c r="AD54" s="1168" t="s">
        <v>1040</v>
      </c>
      <c r="AE54" s="2562"/>
      <c r="AF54" s="2563"/>
      <c r="AG54" s="2563"/>
      <c r="AH54" s="2563"/>
      <c r="AI54" s="2563"/>
      <c r="AJ54" s="2563"/>
      <c r="AK54" s="2563"/>
      <c r="AL54" s="2564"/>
      <c r="AM54" s="2562"/>
      <c r="AN54" s="2563"/>
      <c r="AO54" s="2563"/>
      <c r="AP54" s="2563"/>
      <c r="AQ54" s="2563"/>
      <c r="AR54" s="2563"/>
      <c r="AS54" s="2563"/>
      <c r="AT54" s="2564"/>
      <c r="AU54" s="2562"/>
      <c r="AV54" s="2563"/>
      <c r="AW54" s="2563"/>
      <c r="AX54" s="2563"/>
      <c r="AY54" s="2563"/>
      <c r="AZ54" s="2563"/>
      <c r="BA54" s="2563"/>
      <c r="BB54" s="2564"/>
      <c r="BC54" s="2562"/>
      <c r="BD54" s="2563"/>
      <c r="BE54" s="2563"/>
      <c r="BF54" s="2563"/>
      <c r="BG54" s="2563"/>
      <c r="BH54" s="2563"/>
      <c r="BI54" s="2563"/>
      <c r="BJ54" s="2564"/>
      <c r="BK54" s="2562"/>
      <c r="BL54" s="2563"/>
      <c r="BM54" s="2563"/>
      <c r="BN54" s="2563"/>
      <c r="BO54" s="2563"/>
      <c r="BP54" s="2563"/>
      <c r="BQ54" s="2563"/>
      <c r="BR54" s="2564"/>
      <c r="BS54" s="210"/>
      <c r="BV54" s="129"/>
      <c r="BW54" s="210"/>
      <c r="BX54" s="403"/>
    </row>
    <row r="55" spans="1:76" ht="13.5" customHeight="1">
      <c r="A55" s="1694"/>
      <c r="B55" s="945"/>
      <c r="C55" s="923"/>
      <c r="D55" s="923"/>
      <c r="E55" s="923"/>
      <c r="F55" s="188"/>
      <c r="G55" s="18"/>
      <c r="H55" s="20"/>
      <c r="I55" s="122"/>
      <c r="J55" s="116"/>
      <c r="K55" s="116"/>
      <c r="L55" s="117"/>
      <c r="M55" s="883" t="s">
        <v>1584</v>
      </c>
      <c r="N55" s="883"/>
      <c r="O55" s="883"/>
      <c r="P55" s="883"/>
      <c r="Q55" s="883"/>
      <c r="R55" s="883"/>
      <c r="S55" s="113"/>
      <c r="T55" s="113"/>
      <c r="U55" s="113"/>
      <c r="V55" s="113"/>
      <c r="W55" s="113"/>
      <c r="X55" s="113"/>
      <c r="Y55" s="113"/>
      <c r="Z55" s="113"/>
      <c r="AA55" s="113"/>
      <c r="AB55" s="113"/>
      <c r="AC55" s="113"/>
      <c r="AD55" s="915"/>
      <c r="AE55" s="1866" t="s">
        <v>22</v>
      </c>
      <c r="AF55" s="1870"/>
      <c r="AG55" s="1870"/>
      <c r="AH55" s="1870"/>
      <c r="AI55" s="1870"/>
      <c r="AJ55" s="1870"/>
      <c r="AK55" s="1870"/>
      <c r="AL55" s="2267"/>
      <c r="AM55" s="1866" t="s">
        <v>22</v>
      </c>
      <c r="AN55" s="1870"/>
      <c r="AO55" s="1870"/>
      <c r="AP55" s="1870"/>
      <c r="AQ55" s="1870"/>
      <c r="AR55" s="1870"/>
      <c r="AS55" s="1870"/>
      <c r="AT55" s="2267"/>
      <c r="AU55" s="1866" t="s">
        <v>22</v>
      </c>
      <c r="AV55" s="1870"/>
      <c r="AW55" s="1870"/>
      <c r="AX55" s="1870"/>
      <c r="AY55" s="1870"/>
      <c r="AZ55" s="1870"/>
      <c r="BA55" s="1870"/>
      <c r="BB55" s="2267"/>
      <c r="BC55" s="1866" t="s">
        <v>22</v>
      </c>
      <c r="BD55" s="1870"/>
      <c r="BE55" s="1870"/>
      <c r="BF55" s="1870"/>
      <c r="BG55" s="1870"/>
      <c r="BH55" s="1870"/>
      <c r="BI55" s="1870"/>
      <c r="BJ55" s="2267"/>
      <c r="BK55" s="1866" t="s">
        <v>22</v>
      </c>
      <c r="BL55" s="1870"/>
      <c r="BM55" s="1870"/>
      <c r="BN55" s="1870"/>
      <c r="BO55" s="1870"/>
      <c r="BP55" s="1870"/>
      <c r="BQ55" s="1870"/>
      <c r="BR55" s="2267"/>
      <c r="BS55" s="210"/>
      <c r="BV55" s="129"/>
      <c r="BW55" s="210"/>
      <c r="BX55" s="403"/>
    </row>
    <row r="56" spans="1:76" ht="13.5" customHeight="1">
      <c r="A56" s="1694"/>
      <c r="B56" s="945"/>
      <c r="C56" s="923"/>
      <c r="D56" s="923"/>
      <c r="E56" s="923"/>
      <c r="F56" s="188"/>
      <c r="G56" s="18"/>
      <c r="H56" s="20"/>
      <c r="I56" s="122"/>
      <c r="J56" s="116"/>
      <c r="K56" s="116"/>
      <c r="L56" s="117"/>
      <c r="M56" s="883" t="s">
        <v>1279</v>
      </c>
      <c r="N56" s="883"/>
      <c r="O56" s="883"/>
      <c r="P56" s="883"/>
      <c r="Q56" s="883"/>
      <c r="R56" s="883"/>
      <c r="S56" s="113"/>
      <c r="T56" s="113"/>
      <c r="U56" s="113"/>
      <c r="V56" s="113"/>
      <c r="W56" s="113"/>
      <c r="X56" s="113"/>
      <c r="Y56" s="113"/>
      <c r="Z56" s="113"/>
      <c r="AA56" s="113"/>
      <c r="AB56" s="113"/>
      <c r="AC56" s="113"/>
      <c r="AD56" s="886" t="s">
        <v>1624</v>
      </c>
      <c r="AE56" s="1866"/>
      <c r="AF56" s="1870"/>
      <c r="AG56" s="1870"/>
      <c r="AH56" s="1870"/>
      <c r="AI56" s="1870"/>
      <c r="AJ56" s="1870"/>
      <c r="AK56" s="1870"/>
      <c r="AL56" s="2267"/>
      <c r="AM56" s="1866"/>
      <c r="AN56" s="1870"/>
      <c r="AO56" s="1870"/>
      <c r="AP56" s="1870"/>
      <c r="AQ56" s="1870"/>
      <c r="AR56" s="1870"/>
      <c r="AS56" s="1870"/>
      <c r="AT56" s="2267"/>
      <c r="AU56" s="1866"/>
      <c r="AV56" s="1870"/>
      <c r="AW56" s="1870"/>
      <c r="AX56" s="1870"/>
      <c r="AY56" s="1870"/>
      <c r="AZ56" s="1870"/>
      <c r="BA56" s="1870"/>
      <c r="BB56" s="2267"/>
      <c r="BC56" s="1866"/>
      <c r="BD56" s="1870"/>
      <c r="BE56" s="1870"/>
      <c r="BF56" s="1870"/>
      <c r="BG56" s="1870"/>
      <c r="BH56" s="1870"/>
      <c r="BI56" s="1870"/>
      <c r="BJ56" s="2267"/>
      <c r="BK56" s="1866"/>
      <c r="BL56" s="1870"/>
      <c r="BM56" s="1870"/>
      <c r="BN56" s="1870"/>
      <c r="BO56" s="1870"/>
      <c r="BP56" s="1870"/>
      <c r="BQ56" s="1870"/>
      <c r="BR56" s="2267"/>
      <c r="BS56" s="210"/>
      <c r="BV56" s="129"/>
      <c r="BW56" s="210"/>
      <c r="BX56" s="403"/>
    </row>
    <row r="57" spans="1:76" ht="13.5" customHeight="1">
      <c r="A57" s="1694"/>
      <c r="B57" s="945"/>
      <c r="C57" s="923"/>
      <c r="D57" s="923"/>
      <c r="E57" s="923"/>
      <c r="F57" s="108"/>
      <c r="G57" s="116"/>
      <c r="H57" s="117"/>
      <c r="I57" s="122"/>
      <c r="J57" s="116"/>
      <c r="K57" s="116"/>
      <c r="L57" s="117"/>
      <c r="M57" s="934" t="s">
        <v>1280</v>
      </c>
      <c r="N57" s="935"/>
      <c r="O57" s="935"/>
      <c r="P57" s="935"/>
      <c r="Q57" s="935"/>
      <c r="R57" s="935"/>
      <c r="S57" s="838"/>
      <c r="T57" s="838"/>
      <c r="U57" s="838"/>
      <c r="V57" s="838"/>
      <c r="W57" s="838"/>
      <c r="X57" s="838"/>
      <c r="Y57" s="838"/>
      <c r="Z57" s="838"/>
      <c r="AA57" s="838"/>
      <c r="AB57" s="838"/>
      <c r="AC57" s="838"/>
      <c r="AD57" s="1070"/>
      <c r="AE57" s="2061" t="s">
        <v>22</v>
      </c>
      <c r="AF57" s="2061"/>
      <c r="AG57" s="2061"/>
      <c r="AH57" s="2061"/>
      <c r="AI57" s="2061"/>
      <c r="AJ57" s="2061"/>
      <c r="AK57" s="2061"/>
      <c r="AL57" s="2062"/>
      <c r="AM57" s="2060" t="s">
        <v>22</v>
      </c>
      <c r="AN57" s="2061"/>
      <c r="AO57" s="2061"/>
      <c r="AP57" s="2061"/>
      <c r="AQ57" s="2061"/>
      <c r="AR57" s="2061"/>
      <c r="AS57" s="2061"/>
      <c r="AT57" s="2062"/>
      <c r="AU57" s="2060" t="s">
        <v>22</v>
      </c>
      <c r="AV57" s="2061"/>
      <c r="AW57" s="2061"/>
      <c r="AX57" s="2061"/>
      <c r="AY57" s="2061"/>
      <c r="AZ57" s="2061"/>
      <c r="BA57" s="2061"/>
      <c r="BB57" s="2062"/>
      <c r="BC57" s="2060" t="s">
        <v>22</v>
      </c>
      <c r="BD57" s="2061"/>
      <c r="BE57" s="2061"/>
      <c r="BF57" s="2061"/>
      <c r="BG57" s="2061"/>
      <c r="BH57" s="2061"/>
      <c r="BI57" s="2061"/>
      <c r="BJ57" s="2062"/>
      <c r="BK57" s="2060" t="s">
        <v>22</v>
      </c>
      <c r="BL57" s="2061"/>
      <c r="BM57" s="2061"/>
      <c r="BN57" s="2061"/>
      <c r="BO57" s="2061"/>
      <c r="BP57" s="2061"/>
      <c r="BQ57" s="2061"/>
      <c r="BR57" s="2062"/>
      <c r="BS57" s="210"/>
      <c r="BV57" s="129"/>
      <c r="BW57" s="210"/>
      <c r="BX57" s="403"/>
    </row>
    <row r="58" spans="1:76" ht="13.5" customHeight="1">
      <c r="A58" s="1694"/>
      <c r="B58" s="945"/>
      <c r="C58" s="923"/>
      <c r="D58" s="923"/>
      <c r="E58" s="923"/>
      <c r="F58" s="108"/>
      <c r="G58" s="116"/>
      <c r="H58" s="117"/>
      <c r="I58" s="2191" t="s">
        <v>1281</v>
      </c>
      <c r="J58" s="2192"/>
      <c r="K58" s="2192"/>
      <c r="L58" s="2193"/>
      <c r="M58" s="1106" t="s">
        <v>1589</v>
      </c>
      <c r="N58" s="1118"/>
      <c r="O58" s="1118"/>
      <c r="P58" s="1118"/>
      <c r="Q58" s="1118"/>
      <c r="R58" s="1118"/>
      <c r="S58" s="1119"/>
      <c r="T58" s="1119"/>
      <c r="U58" s="1119"/>
      <c r="V58" s="1119"/>
      <c r="W58" s="1119"/>
      <c r="X58" s="1119"/>
      <c r="Y58" s="1119"/>
      <c r="Z58" s="1119"/>
      <c r="AA58" s="1119"/>
      <c r="AB58" s="1119"/>
      <c r="AC58" s="1119"/>
      <c r="AD58" s="1113" t="s">
        <v>1622</v>
      </c>
      <c r="AE58" s="2065" t="s">
        <v>22</v>
      </c>
      <c r="AF58" s="2065"/>
      <c r="AG58" s="2065"/>
      <c r="AH58" s="2065"/>
      <c r="AI58" s="2065"/>
      <c r="AJ58" s="2065"/>
      <c r="AK58" s="2065"/>
      <c r="AL58" s="2066"/>
      <c r="AM58" s="2064" t="s">
        <v>22</v>
      </c>
      <c r="AN58" s="2065"/>
      <c r="AO58" s="2065"/>
      <c r="AP58" s="2065"/>
      <c r="AQ58" s="2065"/>
      <c r="AR58" s="2065"/>
      <c r="AS58" s="2065"/>
      <c r="AT58" s="2066"/>
      <c r="AU58" s="2064" t="s">
        <v>22</v>
      </c>
      <c r="AV58" s="2065"/>
      <c r="AW58" s="2065"/>
      <c r="AX58" s="2065"/>
      <c r="AY58" s="2065"/>
      <c r="AZ58" s="2065"/>
      <c r="BA58" s="2065"/>
      <c r="BB58" s="2066"/>
      <c r="BC58" s="2064" t="s">
        <v>22</v>
      </c>
      <c r="BD58" s="2065"/>
      <c r="BE58" s="2065"/>
      <c r="BF58" s="2065"/>
      <c r="BG58" s="2065"/>
      <c r="BH58" s="2065"/>
      <c r="BI58" s="2065"/>
      <c r="BJ58" s="2066"/>
      <c r="BK58" s="2064" t="s">
        <v>22</v>
      </c>
      <c r="BL58" s="2065"/>
      <c r="BM58" s="2065"/>
      <c r="BN58" s="2065"/>
      <c r="BO58" s="2065"/>
      <c r="BP58" s="2065"/>
      <c r="BQ58" s="2065"/>
      <c r="BR58" s="2066"/>
      <c r="BS58" s="210"/>
      <c r="BV58" s="129"/>
      <c r="BW58" s="210"/>
      <c r="BX58" s="403"/>
    </row>
    <row r="59" spans="1:76" ht="13.5" customHeight="1">
      <c r="A59" s="1694"/>
      <c r="B59" s="945"/>
      <c r="C59" s="923"/>
      <c r="D59" s="923"/>
      <c r="E59" s="923"/>
      <c r="F59" s="206"/>
      <c r="G59" s="201"/>
      <c r="H59" s="202"/>
      <c r="I59" s="2570"/>
      <c r="J59" s="2571"/>
      <c r="K59" s="2571"/>
      <c r="L59" s="2572"/>
      <c r="M59" s="1100" t="s">
        <v>1282</v>
      </c>
      <c r="N59" s="1101"/>
      <c r="O59" s="1101"/>
      <c r="P59" s="1101"/>
      <c r="Q59" s="1101"/>
      <c r="R59" s="1101"/>
      <c r="S59" s="1101"/>
      <c r="T59" s="1101"/>
      <c r="U59" s="1101"/>
      <c r="V59" s="1101"/>
      <c r="W59" s="1101"/>
      <c r="X59" s="1101"/>
      <c r="Y59" s="1101"/>
      <c r="Z59" s="1101"/>
      <c r="AA59" s="1101"/>
      <c r="AB59" s="1101"/>
      <c r="AC59" s="1101"/>
      <c r="AD59" s="1167" t="s">
        <v>1624</v>
      </c>
      <c r="AE59" s="2057" t="s">
        <v>22</v>
      </c>
      <c r="AF59" s="2057"/>
      <c r="AG59" s="2057"/>
      <c r="AH59" s="2057"/>
      <c r="AI59" s="2057"/>
      <c r="AJ59" s="2057"/>
      <c r="AK59" s="2057"/>
      <c r="AL59" s="2058"/>
      <c r="AM59" s="2056" t="s">
        <v>22</v>
      </c>
      <c r="AN59" s="2057"/>
      <c r="AO59" s="2057"/>
      <c r="AP59" s="2057"/>
      <c r="AQ59" s="2057"/>
      <c r="AR59" s="2057"/>
      <c r="AS59" s="2057"/>
      <c r="AT59" s="2058"/>
      <c r="AU59" s="2056" t="s">
        <v>22</v>
      </c>
      <c r="AV59" s="2057"/>
      <c r="AW59" s="2057"/>
      <c r="AX59" s="2057"/>
      <c r="AY59" s="2057"/>
      <c r="AZ59" s="2057"/>
      <c r="BA59" s="2057"/>
      <c r="BB59" s="2058"/>
      <c r="BC59" s="2056" t="s">
        <v>22</v>
      </c>
      <c r="BD59" s="2057"/>
      <c r="BE59" s="2057"/>
      <c r="BF59" s="2057"/>
      <c r="BG59" s="2057"/>
      <c r="BH59" s="2057"/>
      <c r="BI59" s="2057"/>
      <c r="BJ59" s="2058"/>
      <c r="BK59" s="2056" t="s">
        <v>22</v>
      </c>
      <c r="BL59" s="2057"/>
      <c r="BM59" s="2057"/>
      <c r="BN59" s="2057"/>
      <c r="BO59" s="2057"/>
      <c r="BP59" s="2057"/>
      <c r="BQ59" s="2057"/>
      <c r="BR59" s="2058"/>
      <c r="BS59" s="210"/>
      <c r="BV59" s="129"/>
      <c r="BW59" s="210"/>
      <c r="BX59" s="403"/>
    </row>
    <row r="60" spans="1:76" ht="13.5" customHeight="1" thickBot="1">
      <c r="A60" s="1695"/>
      <c r="B60" s="956"/>
      <c r="C60" s="924"/>
      <c r="D60" s="924"/>
      <c r="E60" s="924"/>
      <c r="F60" s="1968" t="s">
        <v>1061</v>
      </c>
      <c r="G60" s="1964"/>
      <c r="H60" s="1964"/>
      <c r="I60" s="1964"/>
      <c r="J60" s="1964"/>
      <c r="K60" s="1964"/>
      <c r="L60" s="1964"/>
      <c r="M60" s="1964"/>
      <c r="N60" s="1964"/>
      <c r="O60" s="1964"/>
      <c r="P60" s="1964"/>
      <c r="Q60" s="1964"/>
      <c r="R60" s="1964"/>
      <c r="S60" s="1964"/>
      <c r="T60" s="1964"/>
      <c r="U60" s="1964"/>
      <c r="V60" s="1964"/>
      <c r="W60" s="1964"/>
      <c r="X60" s="1964"/>
      <c r="Y60" s="1964"/>
      <c r="Z60" s="1964"/>
      <c r="AA60" s="1965"/>
      <c r="AB60" s="1741" t="s">
        <v>1062</v>
      </c>
      <c r="AC60" s="1742"/>
      <c r="AD60" s="1743"/>
      <c r="AE60" s="2134" t="str">
        <f>IF($AE$5="","",IFERROR(IF(VLOOKUP($AE$5,自己評価書!$B$35:$FY514,146,FALSE)=0,"",VLOOKUP($AE$5,自己評価書!$B$35:$FY514,146,FALSE)),""))</f>
        <v/>
      </c>
      <c r="AF60" s="2111"/>
      <c r="AG60" s="2111"/>
      <c r="AH60" s="2111"/>
      <c r="AI60" s="2111"/>
      <c r="AJ60" s="2111"/>
      <c r="AK60" s="2111"/>
      <c r="AL60" s="2111"/>
      <c r="AM60" s="2134" t="str">
        <f>IF($AM$5="","",IFERROR(IF(VLOOKUP($AM$5,自己評価書!$B$35:$FY514,146,FALSE)=0,"",VLOOKUP($AM$5,自己評価書!$B$35:$FY514,146,FALSE)),""))</f>
        <v/>
      </c>
      <c r="AN60" s="2111"/>
      <c r="AO60" s="2111"/>
      <c r="AP60" s="2111"/>
      <c r="AQ60" s="2111"/>
      <c r="AR60" s="2111"/>
      <c r="AS60" s="2111"/>
      <c r="AT60" s="2111"/>
      <c r="AU60" s="2134" t="str">
        <f>IF($AU$5="","",IFERROR(IF(VLOOKUP($AU$5,自己評価書!$B$35:$FY514,146,FALSE)=0,"",VLOOKUP($AU$5,自己評価書!$B$35:$FY514,146,FALSE)),""))</f>
        <v/>
      </c>
      <c r="AV60" s="2111"/>
      <c r="AW60" s="2111"/>
      <c r="AX60" s="2111"/>
      <c r="AY60" s="2111"/>
      <c r="AZ60" s="2111"/>
      <c r="BA60" s="2111"/>
      <c r="BB60" s="2111"/>
      <c r="BC60" s="2134" t="str">
        <f>IF($BC$5="","",IFERROR(IF(VLOOKUP($BC$5,自己評価書!$B$35:$FY514,146,FALSE)=0,"",VLOOKUP($BC$5,自己評価書!$B$35:$FY514,146,FALSE)),""))</f>
        <v/>
      </c>
      <c r="BD60" s="2111"/>
      <c r="BE60" s="2111"/>
      <c r="BF60" s="2111"/>
      <c r="BG60" s="2111"/>
      <c r="BH60" s="2111"/>
      <c r="BI60" s="2111"/>
      <c r="BJ60" s="2111"/>
      <c r="BK60" s="2134" t="str">
        <f>IF($BK$5="","",IFERROR(IF(VLOOKUP($BK$5,自己評価書!$B$35:$FY514,146,FALSE)=0,"",VLOOKUP($BK$5,自己評価書!$B$35:$FY514,146,FALSE)),""))</f>
        <v/>
      </c>
      <c r="BL60" s="2111"/>
      <c r="BM60" s="2111"/>
      <c r="BN60" s="2111"/>
      <c r="BO60" s="2111"/>
      <c r="BP60" s="2111"/>
      <c r="BQ60" s="2111"/>
      <c r="BR60" s="2561"/>
      <c r="BS60" s="475"/>
      <c r="BT60" s="411"/>
      <c r="BU60" s="411"/>
      <c r="BV60" s="615"/>
      <c r="BW60" s="475"/>
      <c r="BX60" s="701"/>
    </row>
  </sheetData>
  <sheetProtection algorithmName="SHA-512" hashValue="bKPmso7gfWt6gaFcrnj82CvLL7u0UjcaJpyoP+uPKfwovi82MHcS2QeqQKYgZhFpbvycJOmcb4VE2hJigPT+pw==" saltValue="XF0MKbicqisGM2kPjsv/uQ==" spinCount="100000" sheet="1" objects="1" scenarios="1"/>
  <mergeCells count="336">
    <mergeCell ref="BC25:BJ25"/>
    <mergeCell ref="BK25:BR25"/>
    <mergeCell ref="BS6:BV7"/>
    <mergeCell ref="BW6:BX7"/>
    <mergeCell ref="B7:E7"/>
    <mergeCell ref="F7:H7"/>
    <mergeCell ref="I7:L7"/>
    <mergeCell ref="M7:AD7"/>
    <mergeCell ref="AE5:AL5"/>
    <mergeCell ref="AM5:AT5"/>
    <mergeCell ref="AU5:BB5"/>
    <mergeCell ref="BC5:BJ5"/>
    <mergeCell ref="BK5:BR5"/>
    <mergeCell ref="B6:E6"/>
    <mergeCell ref="F6:H6"/>
    <mergeCell ref="I6:AD6"/>
    <mergeCell ref="BI6:BJ6"/>
    <mergeCell ref="BC7:BJ7"/>
    <mergeCell ref="BK6:BL6"/>
    <mergeCell ref="BM6:BN6"/>
    <mergeCell ref="BO6:BP6"/>
    <mergeCell ref="BQ6:BR6"/>
    <mergeCell ref="BK7:BR7"/>
    <mergeCell ref="BE6:BF6"/>
    <mergeCell ref="BK14:BR14"/>
    <mergeCell ref="BC17:BJ17"/>
    <mergeCell ref="A8:A60"/>
    <mergeCell ref="I8:L8"/>
    <mergeCell ref="BC22:BJ22"/>
    <mergeCell ref="BK22:BR22"/>
    <mergeCell ref="I23:L23"/>
    <mergeCell ref="AE23:AL23"/>
    <mergeCell ref="AM23:AT23"/>
    <mergeCell ref="AU23:BB23"/>
    <mergeCell ref="BC23:BJ23"/>
    <mergeCell ref="BK23:BR23"/>
    <mergeCell ref="W22:AD22"/>
    <mergeCell ref="AE22:AL22"/>
    <mergeCell ref="AM22:AT22"/>
    <mergeCell ref="BC36:BJ37"/>
    <mergeCell ref="BK36:BR37"/>
    <mergeCell ref="BC38:BJ38"/>
    <mergeCell ref="BK38:BR38"/>
    <mergeCell ref="I14:L14"/>
    <mergeCell ref="AE14:AL14"/>
    <mergeCell ref="AM14:AT14"/>
    <mergeCell ref="AU14:BB14"/>
    <mergeCell ref="BK59:BR59"/>
    <mergeCell ref="AU15:BB16"/>
    <mergeCell ref="BC15:BJ16"/>
    <mergeCell ref="BW11:BX13"/>
    <mergeCell ref="I13:L13"/>
    <mergeCell ref="B11:E11"/>
    <mergeCell ref="I11:L11"/>
    <mergeCell ref="BC21:BJ21"/>
    <mergeCell ref="BK21:BR21"/>
    <mergeCell ref="AB18:AD18"/>
    <mergeCell ref="AE18:AL18"/>
    <mergeCell ref="AM18:AT18"/>
    <mergeCell ref="AU18:BB18"/>
    <mergeCell ref="BC18:BJ18"/>
    <mergeCell ref="BK18:BR18"/>
    <mergeCell ref="BW15:BX15"/>
    <mergeCell ref="AE17:AL17"/>
    <mergeCell ref="AM17:AT17"/>
    <mergeCell ref="AU17:BB17"/>
    <mergeCell ref="BK12:BR12"/>
    <mergeCell ref="BK13:BR13"/>
    <mergeCell ref="F11:H11"/>
    <mergeCell ref="F14:H14"/>
    <mergeCell ref="I15:L15"/>
    <mergeCell ref="BC14:BJ14"/>
    <mergeCell ref="I36:L36"/>
    <mergeCell ref="I38:L38"/>
    <mergeCell ref="I37:L37"/>
    <mergeCell ref="AE36:AL37"/>
    <mergeCell ref="AM36:AT37"/>
    <mergeCell ref="AU36:BB37"/>
    <mergeCell ref="I17:L17"/>
    <mergeCell ref="F18:H18"/>
    <mergeCell ref="M21:AD21"/>
    <mergeCell ref="I32:L32"/>
    <mergeCell ref="F33:H33"/>
    <mergeCell ref="I33:L33"/>
    <mergeCell ref="AE21:AL21"/>
    <mergeCell ref="AM21:AT21"/>
    <mergeCell ref="AU21:BB21"/>
    <mergeCell ref="AE38:AL38"/>
    <mergeCell ref="AM38:AT38"/>
    <mergeCell ref="AU38:BB38"/>
    <mergeCell ref="AU22:BB22"/>
    <mergeCell ref="I19:L19"/>
    <mergeCell ref="AE25:AL25"/>
    <mergeCell ref="AM25:AT25"/>
    <mergeCell ref="AE32:AL32"/>
    <mergeCell ref="AM32:AT32"/>
    <mergeCell ref="F45:H45"/>
    <mergeCell ref="F48:H48"/>
    <mergeCell ref="I40:L40"/>
    <mergeCell ref="AE40:AL40"/>
    <mergeCell ref="AM40:AT40"/>
    <mergeCell ref="AU40:BB40"/>
    <mergeCell ref="F50:H50"/>
    <mergeCell ref="I49:L49"/>
    <mergeCell ref="BK45:BR45"/>
    <mergeCell ref="AE48:AL48"/>
    <mergeCell ref="AM48:AT48"/>
    <mergeCell ref="AU48:BB48"/>
    <mergeCell ref="BC48:BJ48"/>
    <mergeCell ref="BK48:BR48"/>
    <mergeCell ref="BC43:BJ43"/>
    <mergeCell ref="BK43:BR43"/>
    <mergeCell ref="AE44:AL44"/>
    <mergeCell ref="AM44:AT44"/>
    <mergeCell ref="AU44:BB44"/>
    <mergeCell ref="BC44:BJ44"/>
    <mergeCell ref="BK44:BR44"/>
    <mergeCell ref="AE46:AL46"/>
    <mergeCell ref="AM46:AT46"/>
    <mergeCell ref="AU46:BB46"/>
    <mergeCell ref="BK50:BR50"/>
    <mergeCell ref="BC40:BJ40"/>
    <mergeCell ref="BK40:BR40"/>
    <mergeCell ref="I41:L41"/>
    <mergeCell ref="AE41:AL41"/>
    <mergeCell ref="AM41:AT41"/>
    <mergeCell ref="AU41:BB41"/>
    <mergeCell ref="BC41:BJ41"/>
    <mergeCell ref="BK41:BR41"/>
    <mergeCell ref="I50:L50"/>
    <mergeCell ref="AE50:AL50"/>
    <mergeCell ref="AM50:AT50"/>
    <mergeCell ref="AE45:AL45"/>
    <mergeCell ref="AM45:AT45"/>
    <mergeCell ref="AU45:BB45"/>
    <mergeCell ref="BC45:BJ45"/>
    <mergeCell ref="AE43:AL43"/>
    <mergeCell ref="AM43:AT43"/>
    <mergeCell ref="AU43:BB43"/>
    <mergeCell ref="AM49:AT49"/>
    <mergeCell ref="AU49:BB49"/>
    <mergeCell ref="BC49:BJ49"/>
    <mergeCell ref="BK49:BR49"/>
    <mergeCell ref="BC46:BJ46"/>
    <mergeCell ref="F60:AA60"/>
    <mergeCell ref="I59:L59"/>
    <mergeCell ref="AE59:AL59"/>
    <mergeCell ref="AM59:AT59"/>
    <mergeCell ref="AU59:BB59"/>
    <mergeCell ref="BC59:BJ59"/>
    <mergeCell ref="F49:H49"/>
    <mergeCell ref="AU50:BB50"/>
    <mergeCell ref="BC50:BJ50"/>
    <mergeCell ref="BC60:BJ60"/>
    <mergeCell ref="F51:H51"/>
    <mergeCell ref="I51:L51"/>
    <mergeCell ref="F53:H53"/>
    <mergeCell ref="AE58:AL58"/>
    <mergeCell ref="AM58:AT58"/>
    <mergeCell ref="AU58:BB58"/>
    <mergeCell ref="BC58:BJ58"/>
    <mergeCell ref="I58:L58"/>
    <mergeCell ref="F52:H52"/>
    <mergeCell ref="AE51:AL52"/>
    <mergeCell ref="AU51:BB52"/>
    <mergeCell ref="AM51:AT52"/>
    <mergeCell ref="BC51:BJ52"/>
    <mergeCell ref="AE49:AL49"/>
    <mergeCell ref="BK60:BR60"/>
    <mergeCell ref="AB60:AD60"/>
    <mergeCell ref="AE60:AL60"/>
    <mergeCell ref="AM60:AT60"/>
    <mergeCell ref="AU60:BB60"/>
    <mergeCell ref="AE57:AL57"/>
    <mergeCell ref="AM57:AT57"/>
    <mergeCell ref="AU57:BB57"/>
    <mergeCell ref="BC57:BJ57"/>
    <mergeCell ref="BK57:BR57"/>
    <mergeCell ref="BK58:BR58"/>
    <mergeCell ref="AM7:AT7"/>
    <mergeCell ref="AU6:AV6"/>
    <mergeCell ref="AW6:AX6"/>
    <mergeCell ref="AY6:AZ6"/>
    <mergeCell ref="BA6:BB6"/>
    <mergeCell ref="AU7:BB7"/>
    <mergeCell ref="BC6:BD6"/>
    <mergeCell ref="A2:O2"/>
    <mergeCell ref="P2:AO2"/>
    <mergeCell ref="AE4:BR4"/>
    <mergeCell ref="AG6:AH6"/>
    <mergeCell ref="AI6:AJ6"/>
    <mergeCell ref="AK6:AL6"/>
    <mergeCell ref="AE7:AL7"/>
    <mergeCell ref="AM6:AN6"/>
    <mergeCell ref="AO6:AP6"/>
    <mergeCell ref="AQ6:AR6"/>
    <mergeCell ref="AS6:AT6"/>
    <mergeCell ref="BG6:BH6"/>
    <mergeCell ref="AE6:AF6"/>
    <mergeCell ref="BK8:BR8"/>
    <mergeCell ref="AE9:AL9"/>
    <mergeCell ref="AE10:AL10"/>
    <mergeCell ref="BC9:BJ9"/>
    <mergeCell ref="BC10:BJ10"/>
    <mergeCell ref="F8:H8"/>
    <mergeCell ref="AM9:AT9"/>
    <mergeCell ref="AM10:AT10"/>
    <mergeCell ref="AU9:BB9"/>
    <mergeCell ref="AU10:BB10"/>
    <mergeCell ref="BK9:BR9"/>
    <mergeCell ref="BK10:BR10"/>
    <mergeCell ref="I9:L9"/>
    <mergeCell ref="I10:L10"/>
    <mergeCell ref="F9:H9"/>
    <mergeCell ref="B9:E9"/>
    <mergeCell ref="B10:E10"/>
    <mergeCell ref="AE8:AL8"/>
    <mergeCell ref="AU8:BB8"/>
    <mergeCell ref="AM8:AT8"/>
    <mergeCell ref="BC8:BJ8"/>
    <mergeCell ref="AE27:AL27"/>
    <mergeCell ref="AM27:AT27"/>
    <mergeCell ref="AU27:BB27"/>
    <mergeCell ref="BC27:BJ27"/>
    <mergeCell ref="M19:Z19"/>
    <mergeCell ref="AU25:BB25"/>
    <mergeCell ref="AE12:AL12"/>
    <mergeCell ref="AE13:AL13"/>
    <mergeCell ref="AM11:AT11"/>
    <mergeCell ref="AM12:AT12"/>
    <mergeCell ref="AM13:AT13"/>
    <mergeCell ref="AU11:BB11"/>
    <mergeCell ref="AU12:BB12"/>
    <mergeCell ref="AU13:BB13"/>
    <mergeCell ref="BC11:BJ11"/>
    <mergeCell ref="BC12:BJ12"/>
    <mergeCell ref="BC13:BJ13"/>
    <mergeCell ref="AE11:AL11"/>
    <mergeCell ref="BT10:BV10"/>
    <mergeCell ref="BT11:BV11"/>
    <mergeCell ref="BT12:BV12"/>
    <mergeCell ref="BT13:BV13"/>
    <mergeCell ref="AE24:AL24"/>
    <mergeCell ref="AM24:AT24"/>
    <mergeCell ref="AU24:BB24"/>
    <mergeCell ref="BC24:BJ24"/>
    <mergeCell ref="BK24:BR24"/>
    <mergeCell ref="AE19:AL19"/>
    <mergeCell ref="AM19:AT19"/>
    <mergeCell ref="AU19:BB19"/>
    <mergeCell ref="BC19:BJ19"/>
    <mergeCell ref="BK19:BR19"/>
    <mergeCell ref="AE20:AL20"/>
    <mergeCell ref="AM20:AT20"/>
    <mergeCell ref="AU20:BB20"/>
    <mergeCell ref="BC20:BJ20"/>
    <mergeCell ref="BK20:BR20"/>
    <mergeCell ref="BK17:BR17"/>
    <mergeCell ref="BK11:BR11"/>
    <mergeCell ref="BK15:BR16"/>
    <mergeCell ref="AE15:AL16"/>
    <mergeCell ref="AM15:AT16"/>
    <mergeCell ref="BK28:BR28"/>
    <mergeCell ref="AE29:AL29"/>
    <mergeCell ref="AM29:AT29"/>
    <mergeCell ref="AU29:BB29"/>
    <mergeCell ref="BC29:BJ29"/>
    <mergeCell ref="BK29:BR29"/>
    <mergeCell ref="AE26:AL26"/>
    <mergeCell ref="AM26:AT26"/>
    <mergeCell ref="AU26:BB26"/>
    <mergeCell ref="BC26:BJ26"/>
    <mergeCell ref="BK26:BR26"/>
    <mergeCell ref="BK27:BR27"/>
    <mergeCell ref="AU32:BB32"/>
    <mergeCell ref="BC32:BJ32"/>
    <mergeCell ref="I26:L26"/>
    <mergeCell ref="I28:L28"/>
    <mergeCell ref="I30:L30"/>
    <mergeCell ref="AE30:AL30"/>
    <mergeCell ref="AM30:AT30"/>
    <mergeCell ref="AU30:BB30"/>
    <mergeCell ref="AE28:AL28"/>
    <mergeCell ref="AM28:AT28"/>
    <mergeCell ref="AU28:BB28"/>
    <mergeCell ref="BC28:BJ28"/>
    <mergeCell ref="F39:H39"/>
    <mergeCell ref="I39:L39"/>
    <mergeCell ref="AE39:AL39"/>
    <mergeCell ref="AM39:AT39"/>
    <mergeCell ref="AU39:BB39"/>
    <mergeCell ref="BC39:BJ39"/>
    <mergeCell ref="BK39:BR39"/>
    <mergeCell ref="AE42:AL42"/>
    <mergeCell ref="AM42:AT42"/>
    <mergeCell ref="AU42:BB42"/>
    <mergeCell ref="BC42:BJ42"/>
    <mergeCell ref="BK42:BR42"/>
    <mergeCell ref="F42:H42"/>
    <mergeCell ref="F40:H40"/>
    <mergeCell ref="F41:H41"/>
    <mergeCell ref="BK51:BR52"/>
    <mergeCell ref="AE53:AL54"/>
    <mergeCell ref="AE55:AL56"/>
    <mergeCell ref="AM53:AT54"/>
    <mergeCell ref="AU53:BB54"/>
    <mergeCell ref="BC53:BJ54"/>
    <mergeCell ref="BK53:BR54"/>
    <mergeCell ref="AM55:AT56"/>
    <mergeCell ref="AU55:BB56"/>
    <mergeCell ref="BC55:BJ56"/>
    <mergeCell ref="BK55:BR56"/>
    <mergeCell ref="BK46:BR46"/>
    <mergeCell ref="AE47:AL47"/>
    <mergeCell ref="AM47:AT47"/>
    <mergeCell ref="AU47:BB47"/>
    <mergeCell ref="BC47:BJ47"/>
    <mergeCell ref="BK47:BR47"/>
    <mergeCell ref="BC30:BJ30"/>
    <mergeCell ref="BK30:BR30"/>
    <mergeCell ref="AE31:AL31"/>
    <mergeCell ref="AM31:AT31"/>
    <mergeCell ref="AU31:BB31"/>
    <mergeCell ref="BC31:BJ31"/>
    <mergeCell ref="BK31:BR31"/>
    <mergeCell ref="AE35:AL35"/>
    <mergeCell ref="AU35:BB35"/>
    <mergeCell ref="AM35:AT35"/>
    <mergeCell ref="BC35:BJ35"/>
    <mergeCell ref="BK35:BR35"/>
    <mergeCell ref="AE33:AL34"/>
    <mergeCell ref="AM33:AT34"/>
    <mergeCell ref="BC33:BJ34"/>
    <mergeCell ref="AU33:BB34"/>
    <mergeCell ref="BK33:BR34"/>
    <mergeCell ref="BK32:BR32"/>
  </mergeCells>
  <phoneticPr fontId="3"/>
  <dataValidations count="3">
    <dataValidation type="list" allowBlank="1" showInputMessage="1" showErrorMessage="1" sqref="BW15:BX15 AM8:AM15 AU8:AU15 AM55 AE8:AE15 BK8:BK15 AF14:AL14 AN14:AT14 AV14:BB14 BD14:BJ14 BL14:BR14 BD32:BJ32 AM32:AM33 BL32:BR32 AU32:AU33 AE35:BR35 AF32:AL32 AE32:AE33 BL50:BR50 BK36 AE36 AM36 AU36 BC36 BC50:BC51 BK50:BK51 AF50:AL50 AN50:AT50 AE53 AV50:BB50 BD50:BJ50 BK32:BK33 AN32:AT32 AV32:BB32 BC32:BC33 AE17:BR31 AE55 AE50:AE51 AU50:AU51 AM50:AM51 AE57:BR59 BC53 BK53 AU53 AM53 BC55 BK55 AU55 AE38:BR49 BC8:BC15" xr:uid="{5B70B54F-F7DD-4C86-BD6F-08CF487D9195}">
      <formula1>"□,■"</formula1>
    </dataValidation>
    <dataValidation type="list" showInputMessage="1" showErrorMessage="1" sqref="BS8:BS13" xr:uid="{327CDF37-ED8A-4DAB-A79A-66A1E6F8A274}">
      <formula1>"□,■"</formula1>
    </dataValidation>
    <dataValidation type="list" allowBlank="1" showInputMessage="1" showErrorMessage="1" sqref="AE7 AM7 AU7 BC7 BK7" xr:uid="{6453B83E-8F20-4141-BDF1-4DC8D20E7920}">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rowBreaks count="1" manualBreakCount="1">
    <brk id="48" max="75" man="1"/>
  </rowBreaks>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1BE3D-5F64-4A76-8D9C-682C0B06E44B}">
  <sheetPr>
    <tabColor rgb="FFFFFF00"/>
    <pageSetUpPr fitToPage="1"/>
  </sheetPr>
  <dimension ref="A1:BZ43"/>
  <sheetViews>
    <sheetView view="pageBreakPreview" zoomScaleNormal="100" zoomScaleSheetLayoutView="100" workbookViewId="0">
      <selection activeCell="P2" sqref="P2:AQ2"/>
    </sheetView>
  </sheetViews>
  <sheetFormatPr defaultColWidth="9" defaultRowHeight="13.5"/>
  <cols>
    <col min="1" max="79" width="2.625" style="4" customWidth="1"/>
    <col min="80" max="16384" width="9" style="4"/>
  </cols>
  <sheetData>
    <row r="1" spans="1:78"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3"/>
      <c r="AW1" s="2"/>
      <c r="AX1" s="2"/>
      <c r="AY1" s="2"/>
      <c r="AZ1" s="2"/>
      <c r="BA1" s="2"/>
      <c r="BB1" s="2"/>
      <c r="BC1" s="2"/>
      <c r="BD1" s="107"/>
      <c r="BE1" s="107"/>
      <c r="BF1" s="107"/>
      <c r="BG1" s="107"/>
      <c r="BH1" s="107"/>
      <c r="BI1" s="107"/>
      <c r="BJ1" s="107"/>
      <c r="BZ1" s="5" t="s">
        <v>1283</v>
      </c>
    </row>
    <row r="2" spans="1:78"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3"/>
      <c r="AP2" s="2073"/>
      <c r="AQ2" s="2074"/>
    </row>
    <row r="3" spans="1:78"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3"/>
      <c r="AW3" s="2"/>
      <c r="AX3" s="2"/>
      <c r="AY3" s="2"/>
      <c r="AZ3" s="2"/>
      <c r="BA3" s="2"/>
      <c r="BB3" s="2"/>
      <c r="BC3" s="2"/>
      <c r="BD3" s="107"/>
      <c r="BE3" s="107"/>
      <c r="BF3" s="107"/>
      <c r="BG3" s="107"/>
      <c r="BH3" s="107"/>
      <c r="BI3" s="107"/>
      <c r="BJ3" s="107"/>
      <c r="BK3" s="5"/>
    </row>
    <row r="4" spans="1:78"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3"/>
      <c r="AW4" s="2"/>
      <c r="AX4" s="2"/>
      <c r="AY4" s="2"/>
      <c r="AZ4" s="2"/>
      <c r="BA4" s="2"/>
      <c r="BB4" s="2"/>
      <c r="BC4" s="2"/>
      <c r="BD4" s="107"/>
      <c r="BE4" s="107"/>
      <c r="BF4" s="107"/>
      <c r="BG4" s="107"/>
      <c r="BH4" s="107"/>
      <c r="BI4" s="107"/>
      <c r="BJ4" s="107"/>
      <c r="BK4" s="5"/>
    </row>
    <row r="5" spans="1:78" ht="27" customHeight="1">
      <c r="A5" s="8" t="s">
        <v>149</v>
      </c>
      <c r="AG5" s="2305" t="s">
        <v>1063</v>
      </c>
      <c r="AH5" s="1739"/>
      <c r="AI5" s="1739"/>
      <c r="AJ5" s="1739"/>
      <c r="AK5" s="1739"/>
      <c r="AL5" s="1739"/>
      <c r="AM5" s="1739"/>
      <c r="AN5" s="1739"/>
      <c r="AO5" s="1739"/>
      <c r="AP5" s="1739"/>
      <c r="AQ5" s="1739"/>
      <c r="AR5" s="1739"/>
      <c r="AS5" s="1739"/>
      <c r="AT5" s="1739"/>
      <c r="AU5" s="1739"/>
      <c r="AV5" s="1739"/>
      <c r="AW5" s="1739"/>
      <c r="AX5" s="1739"/>
      <c r="AY5" s="1739"/>
      <c r="AZ5" s="1739"/>
      <c r="BA5" s="1739"/>
      <c r="BB5" s="1739"/>
      <c r="BC5" s="1739"/>
      <c r="BD5" s="1739"/>
      <c r="BE5" s="1739"/>
      <c r="BF5" s="1739"/>
      <c r="BG5" s="1739"/>
      <c r="BH5" s="1739"/>
      <c r="BI5" s="1739"/>
      <c r="BJ5" s="1739"/>
      <c r="BK5" s="1739"/>
      <c r="BL5" s="1739"/>
      <c r="BM5" s="1739"/>
      <c r="BN5" s="1739"/>
      <c r="BO5" s="1739"/>
      <c r="BP5" s="1739"/>
      <c r="BQ5" s="1739"/>
      <c r="BR5" s="1739"/>
      <c r="BS5" s="1739"/>
      <c r="BT5" s="2306"/>
    </row>
    <row r="6" spans="1:78" ht="27" customHeight="1" thickBot="1">
      <c r="AG6" s="2320">
        <v>101</v>
      </c>
      <c r="AH6" s="2321"/>
      <c r="AI6" s="2321"/>
      <c r="AJ6" s="2321"/>
      <c r="AK6" s="2321"/>
      <c r="AL6" s="2321"/>
      <c r="AM6" s="2321"/>
      <c r="AN6" s="2321"/>
      <c r="AO6" s="2321"/>
      <c r="AP6" s="2321"/>
      <c r="AQ6" s="2321"/>
      <c r="AR6" s="2321"/>
      <c r="AS6" s="2321"/>
      <c r="AT6" s="2321"/>
      <c r="AU6" s="2321"/>
      <c r="AV6" s="2321"/>
      <c r="AW6" s="2321"/>
      <c r="AX6" s="2321"/>
      <c r="AY6" s="2321"/>
      <c r="AZ6" s="2321"/>
      <c r="BA6" s="2321"/>
      <c r="BB6" s="2321"/>
      <c r="BC6" s="2321"/>
      <c r="BD6" s="2321"/>
      <c r="BE6" s="2321"/>
      <c r="BF6" s="2321"/>
      <c r="BG6" s="2321"/>
      <c r="BH6" s="2321"/>
      <c r="BI6" s="2321"/>
      <c r="BJ6" s="2321"/>
      <c r="BK6" s="2321"/>
      <c r="BL6" s="2321"/>
      <c r="BM6" s="2321"/>
      <c r="BN6" s="2321"/>
      <c r="BO6" s="2321"/>
      <c r="BP6" s="2321"/>
      <c r="BQ6" s="2321"/>
      <c r="BR6" s="2321"/>
      <c r="BS6" s="2321"/>
      <c r="BT6" s="2322"/>
    </row>
    <row r="7" spans="1:78" ht="27" customHeight="1">
      <c r="A7" s="158"/>
      <c r="B7" s="1772" t="s">
        <v>8</v>
      </c>
      <c r="C7" s="1736"/>
      <c r="D7" s="1736"/>
      <c r="E7" s="2081"/>
      <c r="F7" s="1736" t="s">
        <v>11</v>
      </c>
      <c r="G7" s="1736"/>
      <c r="H7" s="1737"/>
      <c r="I7" s="1738" t="s">
        <v>12</v>
      </c>
      <c r="J7" s="1739"/>
      <c r="K7" s="1739"/>
      <c r="L7" s="1739"/>
      <c r="M7" s="1739"/>
      <c r="N7" s="1739"/>
      <c r="O7" s="1739"/>
      <c r="P7" s="1739"/>
      <c r="Q7" s="1739"/>
      <c r="R7" s="1739"/>
      <c r="S7" s="1739"/>
      <c r="T7" s="1739"/>
      <c r="U7" s="1739"/>
      <c r="V7" s="1739"/>
      <c r="W7" s="1739"/>
      <c r="X7" s="1739"/>
      <c r="Y7" s="1739"/>
      <c r="Z7" s="1739"/>
      <c r="AA7" s="1739"/>
      <c r="AB7" s="1739"/>
      <c r="AC7" s="1739"/>
      <c r="AD7" s="1739"/>
      <c r="AE7" s="1739"/>
      <c r="AF7" s="1740"/>
      <c r="AG7" s="2084"/>
      <c r="AH7" s="2084"/>
      <c r="AI7" s="2084"/>
      <c r="AJ7" s="2084"/>
      <c r="AK7" s="2084"/>
      <c r="AL7" s="2084"/>
      <c r="AM7" s="2084"/>
      <c r="AN7" s="2084"/>
      <c r="AO7" s="2084"/>
      <c r="AP7" s="2084"/>
      <c r="AQ7" s="2084"/>
      <c r="AR7" s="2084"/>
      <c r="AS7" s="2084"/>
      <c r="AT7" s="2084"/>
      <c r="AU7" s="2084"/>
      <c r="AV7" s="2084"/>
      <c r="AW7" s="2084"/>
      <c r="AX7" s="2084"/>
      <c r="AY7" s="2084"/>
      <c r="AZ7" s="2084"/>
      <c r="BA7" s="2084"/>
      <c r="BB7" s="2084"/>
      <c r="BC7" s="2084"/>
      <c r="BD7" s="2084"/>
      <c r="BE7" s="2084"/>
      <c r="BF7" s="2084"/>
      <c r="BG7" s="2084"/>
      <c r="BH7" s="2084"/>
      <c r="BI7" s="2084"/>
      <c r="BJ7" s="2084"/>
      <c r="BK7" s="2084"/>
      <c r="BL7" s="2084"/>
      <c r="BM7" s="2084"/>
      <c r="BN7" s="2084"/>
      <c r="BO7" s="2084"/>
      <c r="BP7" s="2084"/>
      <c r="BQ7" s="2084"/>
      <c r="BR7" s="2084"/>
      <c r="BS7" s="2084"/>
      <c r="BT7" s="2084"/>
      <c r="BU7" s="1696" t="s">
        <v>17</v>
      </c>
      <c r="BV7" s="1688"/>
      <c r="BW7" s="1688"/>
      <c r="BX7" s="1689"/>
      <c r="BY7" s="1749" t="s">
        <v>13</v>
      </c>
      <c r="BZ7" s="1750"/>
    </row>
    <row r="8" spans="1:78" ht="27" customHeight="1" thickBot="1">
      <c r="A8" s="159"/>
      <c r="B8" s="1775" t="s">
        <v>14</v>
      </c>
      <c r="C8" s="1673"/>
      <c r="D8" s="1673"/>
      <c r="E8" s="2088"/>
      <c r="F8" s="1673" t="s">
        <v>15</v>
      </c>
      <c r="G8" s="1673"/>
      <c r="H8" s="1674"/>
      <c r="I8" s="1675" t="s">
        <v>15</v>
      </c>
      <c r="J8" s="1676"/>
      <c r="K8" s="1676"/>
      <c r="L8" s="1677"/>
      <c r="M8" s="1741" t="s">
        <v>16</v>
      </c>
      <c r="N8" s="1742"/>
      <c r="O8" s="1742"/>
      <c r="P8" s="1742"/>
      <c r="Q8" s="1742"/>
      <c r="R8" s="1742"/>
      <c r="S8" s="1742"/>
      <c r="T8" s="1742"/>
      <c r="U8" s="1742"/>
      <c r="V8" s="1742"/>
      <c r="W8" s="1742"/>
      <c r="X8" s="1742"/>
      <c r="Y8" s="1742"/>
      <c r="Z8" s="1742"/>
      <c r="AA8" s="1742"/>
      <c r="AB8" s="1742"/>
      <c r="AC8" s="1742"/>
      <c r="AD8" s="1742"/>
      <c r="AE8" s="1742"/>
      <c r="AF8" s="1743"/>
      <c r="AG8" s="2323" t="s">
        <v>1535</v>
      </c>
      <c r="AH8" s="2324"/>
      <c r="AI8" s="2324"/>
      <c r="AJ8" s="2324"/>
      <c r="AK8" s="2324"/>
      <c r="AL8" s="2324"/>
      <c r="AM8" s="2324"/>
      <c r="AN8" s="2325"/>
      <c r="AO8" s="2323" t="s">
        <v>1535</v>
      </c>
      <c r="AP8" s="2324"/>
      <c r="AQ8" s="2324"/>
      <c r="AR8" s="2324"/>
      <c r="AS8" s="2324"/>
      <c r="AT8" s="2324"/>
      <c r="AU8" s="2324"/>
      <c r="AV8" s="2325"/>
      <c r="AW8" s="2323" t="s">
        <v>1535</v>
      </c>
      <c r="AX8" s="2324"/>
      <c r="AY8" s="2324"/>
      <c r="AZ8" s="2324"/>
      <c r="BA8" s="2324"/>
      <c r="BB8" s="2324"/>
      <c r="BC8" s="2324"/>
      <c r="BD8" s="2325"/>
      <c r="BE8" s="2323" t="s">
        <v>1535</v>
      </c>
      <c r="BF8" s="2324"/>
      <c r="BG8" s="2324"/>
      <c r="BH8" s="2324"/>
      <c r="BI8" s="2324"/>
      <c r="BJ8" s="2324"/>
      <c r="BK8" s="2324"/>
      <c r="BL8" s="2325"/>
      <c r="BM8" s="2323" t="s">
        <v>1535</v>
      </c>
      <c r="BN8" s="2324"/>
      <c r="BO8" s="2324"/>
      <c r="BP8" s="2324"/>
      <c r="BQ8" s="2324"/>
      <c r="BR8" s="2324"/>
      <c r="BS8" s="2324"/>
      <c r="BT8" s="2325"/>
      <c r="BU8" s="1963"/>
      <c r="BV8" s="1964"/>
      <c r="BW8" s="1964"/>
      <c r="BX8" s="1965"/>
      <c r="BY8" s="1751"/>
      <c r="BZ8" s="1752"/>
    </row>
    <row r="9" spans="1:78" ht="13.5" customHeight="1">
      <c r="A9" s="1694" t="s">
        <v>1239</v>
      </c>
      <c r="B9" s="85" t="s">
        <v>619</v>
      </c>
      <c r="C9" s="18"/>
      <c r="D9" s="18"/>
      <c r="E9" s="123"/>
      <c r="F9" s="1735" t="s">
        <v>942</v>
      </c>
      <c r="G9" s="1736"/>
      <c r="H9" s="1737"/>
      <c r="I9" s="2550" t="s">
        <v>943</v>
      </c>
      <c r="J9" s="2550"/>
      <c r="K9" s="2550"/>
      <c r="L9" s="2550"/>
      <c r="M9" s="2550"/>
      <c r="N9" s="2550"/>
      <c r="O9" s="2550"/>
      <c r="P9" s="2550"/>
      <c r="Q9" s="2550"/>
      <c r="R9" s="2550"/>
      <c r="S9" s="2550"/>
      <c r="T9" s="2550"/>
      <c r="U9" s="2550"/>
      <c r="V9" s="2550"/>
      <c r="W9" s="2550"/>
      <c r="X9" s="2550"/>
      <c r="Y9" s="2550"/>
      <c r="Z9" s="2550"/>
      <c r="AA9" s="2550"/>
      <c r="AB9" s="2550"/>
      <c r="AC9" s="2550"/>
      <c r="AD9" s="2550"/>
      <c r="AE9" s="2550"/>
      <c r="AF9" s="2550"/>
      <c r="AG9" s="2326" t="str">
        <f>IFERROR(IF(VLOOKUP($AG$6,自己評価書!$B$35:$FY488,147,FALSE)=0,"■","□"),"□")</f>
        <v>■</v>
      </c>
      <c r="AH9" s="2327"/>
      <c r="AI9" s="2327"/>
      <c r="AJ9" s="2327"/>
      <c r="AK9" s="2327"/>
      <c r="AL9" s="2327"/>
      <c r="AM9" s="2327"/>
      <c r="AN9" s="2328"/>
      <c r="AO9" s="2326" t="str">
        <f>IFERROR(IF(VLOOKUP($AO$6,自己評価書!$B$35:$FY488,147,FALSE)=0,"■","□"),"□")</f>
        <v>□</v>
      </c>
      <c r="AP9" s="2327"/>
      <c r="AQ9" s="2327"/>
      <c r="AR9" s="2327"/>
      <c r="AS9" s="2327"/>
      <c r="AT9" s="2327"/>
      <c r="AU9" s="2327"/>
      <c r="AV9" s="2328"/>
      <c r="AW9" s="2326" t="str">
        <f>IFERROR(IF(VLOOKUP($AW$6,自己評価書!$B$35:$FY488,147,FALSE)=0,"■","□"),"□")</f>
        <v>□</v>
      </c>
      <c r="AX9" s="2327"/>
      <c r="AY9" s="2327"/>
      <c r="AZ9" s="2327"/>
      <c r="BA9" s="2327"/>
      <c r="BB9" s="2327"/>
      <c r="BC9" s="2327"/>
      <c r="BD9" s="2328"/>
      <c r="BE9" s="2326" t="str">
        <f>IFERROR(IF(VLOOKUP($BE$6,自己評価書!$B$35:$FY488,147,FALSE)=0,"■","□"),"□")</f>
        <v>□</v>
      </c>
      <c r="BF9" s="2327"/>
      <c r="BG9" s="2327"/>
      <c r="BH9" s="2327"/>
      <c r="BI9" s="2327"/>
      <c r="BJ9" s="2327"/>
      <c r="BK9" s="2327"/>
      <c r="BL9" s="2328"/>
      <c r="BM9" s="2326" t="str">
        <f>IFERROR(IF(VLOOKUP($BM$6,自己評価書!$B$35:$FY488,147,FALSE)=0,"■","□"),"□")</f>
        <v>□</v>
      </c>
      <c r="BN9" s="2327"/>
      <c r="BO9" s="2327"/>
      <c r="BP9" s="2327"/>
      <c r="BQ9" s="2327"/>
      <c r="BR9" s="2327"/>
      <c r="BS9" s="2327"/>
      <c r="BT9" s="2328"/>
      <c r="BU9" s="16" t="s">
        <v>22</v>
      </c>
      <c r="BV9" s="18" t="s">
        <v>143</v>
      </c>
      <c r="BW9" s="18"/>
      <c r="BX9" s="20"/>
      <c r="BY9" s="114"/>
      <c r="BZ9" s="119"/>
    </row>
    <row r="10" spans="1:78" ht="13.5" customHeight="1">
      <c r="A10" s="1694"/>
      <c r="B10" s="1904" t="s">
        <v>1240</v>
      </c>
      <c r="C10" s="1905"/>
      <c r="D10" s="1905"/>
      <c r="E10" s="2398"/>
      <c r="F10" s="1667"/>
      <c r="G10" s="1646"/>
      <c r="H10" s="1647"/>
      <c r="I10" s="1645" t="s">
        <v>1285</v>
      </c>
      <c r="J10" s="1646"/>
      <c r="K10" s="1646"/>
      <c r="L10" s="1647"/>
      <c r="M10" s="560" t="s">
        <v>1286</v>
      </c>
      <c r="N10" s="697"/>
      <c r="O10" s="697"/>
      <c r="P10" s="697"/>
      <c r="Q10" s="697"/>
      <c r="R10" s="697"/>
      <c r="S10" s="697"/>
      <c r="T10" s="697"/>
      <c r="U10" s="697"/>
      <c r="V10" s="697"/>
      <c r="W10" s="697"/>
      <c r="X10" s="697"/>
      <c r="Y10" s="697"/>
      <c r="Z10" s="697"/>
      <c r="AA10" s="697"/>
      <c r="AB10" s="697"/>
      <c r="AC10" s="697"/>
      <c r="AD10" s="697"/>
      <c r="AE10" s="697"/>
      <c r="AF10" s="75"/>
      <c r="AG10" s="1870" t="s">
        <v>22</v>
      </c>
      <c r="AH10" s="1870"/>
      <c r="AI10" s="1870"/>
      <c r="AJ10" s="1870"/>
      <c r="AK10" s="1870"/>
      <c r="AL10" s="1870"/>
      <c r="AM10" s="1870"/>
      <c r="AN10" s="2267"/>
      <c r="AO10" s="1866" t="s">
        <v>22</v>
      </c>
      <c r="AP10" s="1870"/>
      <c r="AQ10" s="1870"/>
      <c r="AR10" s="1870"/>
      <c r="AS10" s="1870"/>
      <c r="AT10" s="1870"/>
      <c r="AU10" s="1870"/>
      <c r="AV10" s="2267"/>
      <c r="AW10" s="1866" t="s">
        <v>22</v>
      </c>
      <c r="AX10" s="1870"/>
      <c r="AY10" s="1870"/>
      <c r="AZ10" s="1870"/>
      <c r="BA10" s="1870"/>
      <c r="BB10" s="1870"/>
      <c r="BC10" s="1870"/>
      <c r="BD10" s="2267"/>
      <c r="BE10" s="1866" t="s">
        <v>22</v>
      </c>
      <c r="BF10" s="1870"/>
      <c r="BG10" s="1870"/>
      <c r="BH10" s="1870"/>
      <c r="BI10" s="1870"/>
      <c r="BJ10" s="1870"/>
      <c r="BK10" s="1870"/>
      <c r="BL10" s="2267"/>
      <c r="BM10" s="1866" t="s">
        <v>22</v>
      </c>
      <c r="BN10" s="1870"/>
      <c r="BO10" s="1870"/>
      <c r="BP10" s="1870"/>
      <c r="BQ10" s="1870"/>
      <c r="BR10" s="1870"/>
      <c r="BS10" s="1870"/>
      <c r="BT10" s="2267"/>
      <c r="BU10" s="16" t="s">
        <v>22</v>
      </c>
      <c r="BV10" s="18" t="s">
        <v>144</v>
      </c>
      <c r="BX10" s="20"/>
      <c r="BY10" s="1746" t="s">
        <v>25</v>
      </c>
      <c r="BZ10" s="1747"/>
    </row>
    <row r="11" spans="1:78" ht="13.5" customHeight="1">
      <c r="A11" s="1694"/>
      <c r="B11" s="2001" t="s">
        <v>1241</v>
      </c>
      <c r="C11" s="1704"/>
      <c r="D11" s="1704"/>
      <c r="E11" s="2389"/>
      <c r="F11" s="940"/>
      <c r="G11" s="128"/>
      <c r="H11" s="167"/>
      <c r="I11" s="1645"/>
      <c r="J11" s="1646"/>
      <c r="K11" s="1646"/>
      <c r="L11" s="1647"/>
      <c r="M11" s="963" t="s">
        <v>1287</v>
      </c>
      <c r="N11" s="964"/>
      <c r="O11" s="964"/>
      <c r="P11" s="964"/>
      <c r="Q11" s="964"/>
      <c r="R11" s="964"/>
      <c r="S11" s="964"/>
      <c r="T11" s="964"/>
      <c r="U11" s="964"/>
      <c r="V11" s="964"/>
      <c r="W11" s="964"/>
      <c r="X11" s="964"/>
      <c r="Y11" s="964"/>
      <c r="Z11" s="964"/>
      <c r="AA11" s="964"/>
      <c r="AB11" s="964"/>
      <c r="AC11" s="964"/>
      <c r="AD11" s="964"/>
      <c r="AE11" s="964"/>
      <c r="AF11" s="965"/>
      <c r="AG11" s="2269" t="s">
        <v>22</v>
      </c>
      <c r="AH11" s="2269"/>
      <c r="AI11" s="2269"/>
      <c r="AJ11" s="2269"/>
      <c r="AK11" s="2269"/>
      <c r="AL11" s="2269"/>
      <c r="AM11" s="2269"/>
      <c r="AN11" s="2270"/>
      <c r="AO11" s="2268" t="s">
        <v>22</v>
      </c>
      <c r="AP11" s="2269"/>
      <c r="AQ11" s="2269"/>
      <c r="AR11" s="2269"/>
      <c r="AS11" s="2269"/>
      <c r="AT11" s="2269"/>
      <c r="AU11" s="2269"/>
      <c r="AV11" s="2270"/>
      <c r="AW11" s="2268" t="s">
        <v>22</v>
      </c>
      <c r="AX11" s="2269"/>
      <c r="AY11" s="2269"/>
      <c r="AZ11" s="2269"/>
      <c r="BA11" s="2269"/>
      <c r="BB11" s="2269"/>
      <c r="BC11" s="2269"/>
      <c r="BD11" s="2270"/>
      <c r="BE11" s="2268" t="s">
        <v>22</v>
      </c>
      <c r="BF11" s="2269"/>
      <c r="BG11" s="2269"/>
      <c r="BH11" s="2269"/>
      <c r="BI11" s="2269"/>
      <c r="BJ11" s="2269"/>
      <c r="BK11" s="2269"/>
      <c r="BL11" s="2270"/>
      <c r="BM11" s="2268" t="s">
        <v>22</v>
      </c>
      <c r="BN11" s="2269"/>
      <c r="BO11" s="2269"/>
      <c r="BP11" s="2269"/>
      <c r="BQ11" s="2269"/>
      <c r="BR11" s="2269"/>
      <c r="BS11" s="2269"/>
      <c r="BT11" s="2270"/>
      <c r="BU11" s="16" t="s">
        <v>22</v>
      </c>
      <c r="BV11" s="1641"/>
      <c r="BW11" s="1641"/>
      <c r="BX11" s="1642"/>
      <c r="BY11" s="1746"/>
      <c r="BZ11" s="1747"/>
    </row>
    <row r="12" spans="1:78" ht="13.5" customHeight="1">
      <c r="A12" s="1694"/>
      <c r="B12" s="2001" t="s">
        <v>1284</v>
      </c>
      <c r="C12" s="1704"/>
      <c r="D12" s="1704"/>
      <c r="E12" s="1704"/>
      <c r="F12" s="940"/>
      <c r="G12" s="128"/>
      <c r="H12" s="167"/>
      <c r="I12" s="1671"/>
      <c r="J12" s="1669"/>
      <c r="K12" s="1669"/>
      <c r="L12" s="1670"/>
      <c r="M12" s="943" t="s">
        <v>1590</v>
      </c>
      <c r="N12" s="943"/>
      <c r="O12" s="943"/>
      <c r="P12" s="943"/>
      <c r="Q12" s="943"/>
      <c r="R12" s="943"/>
      <c r="S12" s="943"/>
      <c r="T12" s="943"/>
      <c r="U12" s="943"/>
      <c r="V12" s="943"/>
      <c r="W12" s="943"/>
      <c r="X12" s="943"/>
      <c r="Y12" s="943"/>
      <c r="Z12" s="943"/>
      <c r="AA12" s="943"/>
      <c r="AB12" s="943"/>
      <c r="AC12" s="943"/>
      <c r="AD12" s="943"/>
      <c r="AE12" s="943"/>
      <c r="AF12" s="943"/>
      <c r="AG12" s="2381" t="s">
        <v>22</v>
      </c>
      <c r="AH12" s="2382"/>
      <c r="AI12" s="2382"/>
      <c r="AJ12" s="2382"/>
      <c r="AK12" s="2382"/>
      <c r="AL12" s="2382"/>
      <c r="AM12" s="2382"/>
      <c r="AN12" s="2383"/>
      <c r="AO12" s="1887" t="s">
        <v>22</v>
      </c>
      <c r="AP12" s="1891"/>
      <c r="AQ12" s="1891"/>
      <c r="AR12" s="1891"/>
      <c r="AS12" s="1891"/>
      <c r="AT12" s="1891"/>
      <c r="AU12" s="1891"/>
      <c r="AV12" s="2121"/>
      <c r="AW12" s="1887" t="s">
        <v>22</v>
      </c>
      <c r="AX12" s="1891"/>
      <c r="AY12" s="1891"/>
      <c r="AZ12" s="1891"/>
      <c r="BA12" s="1891"/>
      <c r="BB12" s="1891"/>
      <c r="BC12" s="1891"/>
      <c r="BD12" s="2121"/>
      <c r="BE12" s="1887" t="s">
        <v>22</v>
      </c>
      <c r="BF12" s="1891"/>
      <c r="BG12" s="1891"/>
      <c r="BH12" s="1891"/>
      <c r="BI12" s="1891"/>
      <c r="BJ12" s="1891"/>
      <c r="BK12" s="1891"/>
      <c r="BL12" s="2121"/>
      <c r="BM12" s="1887" t="s">
        <v>22</v>
      </c>
      <c r="BN12" s="1891"/>
      <c r="BO12" s="1891"/>
      <c r="BP12" s="1891"/>
      <c r="BQ12" s="1891"/>
      <c r="BR12" s="1891"/>
      <c r="BS12" s="1891"/>
      <c r="BT12" s="2121"/>
      <c r="BU12" s="16" t="s">
        <v>22</v>
      </c>
      <c r="BV12" s="1641"/>
      <c r="BW12" s="1641"/>
      <c r="BX12" s="1642"/>
      <c r="BY12" s="429"/>
      <c r="BZ12" s="430"/>
    </row>
    <row r="13" spans="1:78" ht="13.5" customHeight="1">
      <c r="A13" s="1694"/>
      <c r="B13" s="945"/>
      <c r="C13" s="923"/>
      <c r="D13" s="923"/>
      <c r="E13" s="923"/>
      <c r="F13" s="940"/>
      <c r="G13" s="128"/>
      <c r="H13" s="167"/>
      <c r="I13" s="2573" t="s">
        <v>1288</v>
      </c>
      <c r="J13" s="2574"/>
      <c r="K13" s="2574"/>
      <c r="L13" s="2575"/>
      <c r="M13" s="942" t="s">
        <v>1289</v>
      </c>
      <c r="N13" s="943"/>
      <c r="O13" s="943"/>
      <c r="P13" s="943"/>
      <c r="Q13" s="943"/>
      <c r="R13" s="943"/>
      <c r="S13" s="943"/>
      <c r="T13" s="943"/>
      <c r="U13" s="943"/>
      <c r="V13" s="943"/>
      <c r="W13" s="943"/>
      <c r="X13" s="943"/>
      <c r="Y13" s="943"/>
      <c r="Z13" s="943"/>
      <c r="AA13" s="943"/>
      <c r="AB13" s="943"/>
      <c r="AC13" s="943"/>
      <c r="AD13" s="943"/>
      <c r="AE13" s="943"/>
      <c r="AF13" s="944"/>
      <c r="AG13" s="1891" t="s">
        <v>22</v>
      </c>
      <c r="AH13" s="1891"/>
      <c r="AI13" s="1891"/>
      <c r="AJ13" s="1891"/>
      <c r="AK13" s="1891"/>
      <c r="AL13" s="1891"/>
      <c r="AM13" s="1891"/>
      <c r="AN13" s="2121"/>
      <c r="AO13" s="1887" t="s">
        <v>22</v>
      </c>
      <c r="AP13" s="1891"/>
      <c r="AQ13" s="1891"/>
      <c r="AR13" s="1891"/>
      <c r="AS13" s="1891"/>
      <c r="AT13" s="1891"/>
      <c r="AU13" s="1891"/>
      <c r="AV13" s="2121"/>
      <c r="AW13" s="1887" t="s">
        <v>22</v>
      </c>
      <c r="AX13" s="1891"/>
      <c r="AY13" s="1891"/>
      <c r="AZ13" s="1891"/>
      <c r="BA13" s="1891"/>
      <c r="BB13" s="1891"/>
      <c r="BC13" s="1891"/>
      <c r="BD13" s="2121"/>
      <c r="BE13" s="1887" t="s">
        <v>22</v>
      </c>
      <c r="BF13" s="1891"/>
      <c r="BG13" s="1891"/>
      <c r="BH13" s="1891"/>
      <c r="BI13" s="1891"/>
      <c r="BJ13" s="1891"/>
      <c r="BK13" s="1891"/>
      <c r="BL13" s="2121"/>
      <c r="BM13" s="1887" t="s">
        <v>22</v>
      </c>
      <c r="BN13" s="1891"/>
      <c r="BO13" s="1891"/>
      <c r="BP13" s="1891"/>
      <c r="BQ13" s="1891"/>
      <c r="BR13" s="1891"/>
      <c r="BS13" s="1891"/>
      <c r="BT13" s="2121"/>
      <c r="BU13" s="16" t="s">
        <v>22</v>
      </c>
      <c r="BV13" s="1641"/>
      <c r="BW13" s="1641"/>
      <c r="BX13" s="1642"/>
      <c r="BY13" s="1744" t="s">
        <v>27</v>
      </c>
      <c r="BZ13" s="1745"/>
    </row>
    <row r="14" spans="1:78" ht="13.5" customHeight="1">
      <c r="A14" s="1694"/>
      <c r="B14" s="945"/>
      <c r="C14" s="923"/>
      <c r="D14" s="923"/>
      <c r="E14" s="923"/>
      <c r="F14" s="940"/>
      <c r="G14" s="128"/>
      <c r="H14" s="167"/>
      <c r="I14" s="1645" t="s">
        <v>1290</v>
      </c>
      <c r="J14" s="1646"/>
      <c r="K14" s="1646"/>
      <c r="L14" s="1647"/>
      <c r="M14" s="957" t="s">
        <v>620</v>
      </c>
      <c r="N14" s="958"/>
      <c r="O14" s="958"/>
      <c r="P14" s="958"/>
      <c r="Q14" s="958"/>
      <c r="R14" s="958"/>
      <c r="S14" s="958"/>
      <c r="T14" s="958"/>
      <c r="U14" s="958"/>
      <c r="V14" s="958"/>
      <c r="W14" s="958"/>
      <c r="X14" s="958"/>
      <c r="Y14" s="958"/>
      <c r="Z14" s="958"/>
      <c r="AA14" s="958"/>
      <c r="AB14" s="958"/>
      <c r="AC14" s="958"/>
      <c r="AD14" s="958"/>
      <c r="AE14" s="958"/>
      <c r="AF14" s="959"/>
      <c r="AG14" s="1870" t="s">
        <v>22</v>
      </c>
      <c r="AH14" s="1870"/>
      <c r="AI14" s="1870"/>
      <c r="AJ14" s="1870"/>
      <c r="AK14" s="1870"/>
      <c r="AL14" s="1870"/>
      <c r="AM14" s="1870"/>
      <c r="AN14" s="2267"/>
      <c r="AO14" s="1866" t="s">
        <v>22</v>
      </c>
      <c r="AP14" s="1870"/>
      <c r="AQ14" s="1870"/>
      <c r="AR14" s="1870"/>
      <c r="AS14" s="1870"/>
      <c r="AT14" s="1870"/>
      <c r="AU14" s="1870"/>
      <c r="AV14" s="2267"/>
      <c r="AW14" s="1866" t="s">
        <v>22</v>
      </c>
      <c r="AX14" s="1870"/>
      <c r="AY14" s="1870"/>
      <c r="AZ14" s="1870"/>
      <c r="BA14" s="1870"/>
      <c r="BB14" s="1870"/>
      <c r="BC14" s="1870"/>
      <c r="BD14" s="2267"/>
      <c r="BE14" s="1866" t="s">
        <v>22</v>
      </c>
      <c r="BF14" s="1870"/>
      <c r="BG14" s="1870"/>
      <c r="BH14" s="1870"/>
      <c r="BI14" s="1870"/>
      <c r="BJ14" s="1870"/>
      <c r="BK14" s="1870"/>
      <c r="BL14" s="2267"/>
      <c r="BM14" s="1866" t="s">
        <v>22</v>
      </c>
      <c r="BN14" s="1870"/>
      <c r="BO14" s="1870"/>
      <c r="BP14" s="1870"/>
      <c r="BQ14" s="1870"/>
      <c r="BR14" s="1870"/>
      <c r="BS14" s="1870"/>
      <c r="BT14" s="2267"/>
      <c r="BU14" s="16" t="s">
        <v>22</v>
      </c>
      <c r="BV14" s="1641"/>
      <c r="BW14" s="1641"/>
      <c r="BX14" s="1642"/>
      <c r="BY14" s="210"/>
      <c r="BZ14" s="403"/>
    </row>
    <row r="15" spans="1:78" ht="13.5" customHeight="1">
      <c r="A15" s="1694"/>
      <c r="B15" s="945"/>
      <c r="C15" s="923"/>
      <c r="D15" s="923"/>
      <c r="E15" s="923"/>
      <c r="F15" s="940"/>
      <c r="G15" s="128"/>
      <c r="H15" s="167"/>
      <c r="I15" s="1645" t="s">
        <v>1265</v>
      </c>
      <c r="J15" s="1646"/>
      <c r="K15" s="1646"/>
      <c r="L15" s="1647"/>
      <c r="M15" s="1100" t="s">
        <v>1291</v>
      </c>
      <c r="N15" s="1101"/>
      <c r="O15" s="1101"/>
      <c r="P15" s="1101"/>
      <c r="Q15" s="1101"/>
      <c r="R15" s="1101"/>
      <c r="S15" s="1101"/>
      <c r="T15" s="1101"/>
      <c r="U15" s="1101"/>
      <c r="V15" s="1101"/>
      <c r="W15" s="1101"/>
      <c r="X15" s="1101"/>
      <c r="Y15" s="1101"/>
      <c r="Z15" s="1101"/>
      <c r="AA15" s="1101"/>
      <c r="AB15" s="1101"/>
      <c r="AC15" s="1101"/>
      <c r="AD15" s="1101"/>
      <c r="AE15" s="1101"/>
      <c r="AF15" s="1103"/>
      <c r="AG15" s="2057" t="s">
        <v>22</v>
      </c>
      <c r="AH15" s="2057"/>
      <c r="AI15" s="2057"/>
      <c r="AJ15" s="2057"/>
      <c r="AK15" s="2057"/>
      <c r="AL15" s="2057"/>
      <c r="AM15" s="2057"/>
      <c r="AN15" s="2058"/>
      <c r="AO15" s="2056" t="s">
        <v>22</v>
      </c>
      <c r="AP15" s="2057"/>
      <c r="AQ15" s="2057"/>
      <c r="AR15" s="2057"/>
      <c r="AS15" s="2057"/>
      <c r="AT15" s="2057"/>
      <c r="AU15" s="2057"/>
      <c r="AV15" s="2058"/>
      <c r="AW15" s="2056" t="s">
        <v>22</v>
      </c>
      <c r="AX15" s="2057"/>
      <c r="AY15" s="2057"/>
      <c r="AZ15" s="2057"/>
      <c r="BA15" s="2057"/>
      <c r="BB15" s="2057"/>
      <c r="BC15" s="2057"/>
      <c r="BD15" s="2058"/>
      <c r="BE15" s="2056" t="s">
        <v>22</v>
      </c>
      <c r="BF15" s="2057"/>
      <c r="BG15" s="2057"/>
      <c r="BH15" s="2057"/>
      <c r="BI15" s="2057"/>
      <c r="BJ15" s="2057"/>
      <c r="BK15" s="2057"/>
      <c r="BL15" s="2058"/>
      <c r="BM15" s="2056" t="s">
        <v>22</v>
      </c>
      <c r="BN15" s="2057"/>
      <c r="BO15" s="2057"/>
      <c r="BP15" s="2057"/>
      <c r="BQ15" s="2057"/>
      <c r="BR15" s="2057"/>
      <c r="BS15" s="2057"/>
      <c r="BT15" s="2058"/>
      <c r="BX15" s="129"/>
      <c r="BY15" s="210"/>
      <c r="BZ15" s="403"/>
    </row>
    <row r="16" spans="1:78" ht="13.5" customHeight="1">
      <c r="A16" s="1694"/>
      <c r="B16" s="945"/>
      <c r="C16" s="923"/>
      <c r="D16" s="923"/>
      <c r="E16" s="923"/>
      <c r="F16" s="940"/>
      <c r="G16" s="128"/>
      <c r="H16" s="167"/>
      <c r="I16" s="1937" t="s">
        <v>1592</v>
      </c>
      <c r="J16" s="1935"/>
      <c r="K16" s="1935"/>
      <c r="L16" s="1936"/>
      <c r="M16" s="942" t="s">
        <v>1591</v>
      </c>
      <c r="N16" s="943"/>
      <c r="O16" s="943"/>
      <c r="P16" s="943"/>
      <c r="Q16" s="943"/>
      <c r="R16" s="943"/>
      <c r="S16" s="943"/>
      <c r="T16" s="943"/>
      <c r="U16" s="943"/>
      <c r="V16" s="943"/>
      <c r="W16" s="943"/>
      <c r="X16" s="943"/>
      <c r="Y16" s="943"/>
      <c r="Z16" s="943"/>
      <c r="AA16" s="943"/>
      <c r="AB16" s="943"/>
      <c r="AC16" s="943"/>
      <c r="AD16" s="943"/>
      <c r="AE16" s="943"/>
      <c r="AF16" s="1172" t="s">
        <v>1619</v>
      </c>
      <c r="AG16" s="1891" t="s">
        <v>22</v>
      </c>
      <c r="AH16" s="1891"/>
      <c r="AI16" s="1891"/>
      <c r="AJ16" s="1891"/>
      <c r="AK16" s="1891"/>
      <c r="AL16" s="1891"/>
      <c r="AM16" s="1891"/>
      <c r="AN16" s="2121"/>
      <c r="AO16" s="1887" t="s">
        <v>22</v>
      </c>
      <c r="AP16" s="1891"/>
      <c r="AQ16" s="1891"/>
      <c r="AR16" s="1891"/>
      <c r="AS16" s="1891"/>
      <c r="AT16" s="1891"/>
      <c r="AU16" s="1891"/>
      <c r="AV16" s="2121"/>
      <c r="AW16" s="1887" t="s">
        <v>22</v>
      </c>
      <c r="AX16" s="1891"/>
      <c r="AY16" s="1891"/>
      <c r="AZ16" s="1891"/>
      <c r="BA16" s="1891"/>
      <c r="BB16" s="1891"/>
      <c r="BC16" s="1891"/>
      <c r="BD16" s="2121"/>
      <c r="BE16" s="1887" t="s">
        <v>22</v>
      </c>
      <c r="BF16" s="1891"/>
      <c r="BG16" s="1891"/>
      <c r="BH16" s="1891"/>
      <c r="BI16" s="1891"/>
      <c r="BJ16" s="1891"/>
      <c r="BK16" s="1891"/>
      <c r="BL16" s="2121"/>
      <c r="BM16" s="1887" t="s">
        <v>22</v>
      </c>
      <c r="BN16" s="1891"/>
      <c r="BO16" s="1891"/>
      <c r="BP16" s="1891"/>
      <c r="BQ16" s="1891"/>
      <c r="BR16" s="1891"/>
      <c r="BS16" s="1891"/>
      <c r="BT16" s="2121"/>
      <c r="BX16" s="129"/>
      <c r="BY16" s="210"/>
      <c r="BZ16" s="403"/>
    </row>
    <row r="17" spans="1:78" ht="13.5" customHeight="1">
      <c r="A17" s="1694"/>
      <c r="B17" s="945"/>
      <c r="C17" s="923"/>
      <c r="D17" s="923"/>
      <c r="E17" s="923"/>
      <c r="F17" s="941"/>
      <c r="G17" s="187"/>
      <c r="H17" s="170"/>
      <c r="I17" s="2573" t="s">
        <v>1288</v>
      </c>
      <c r="J17" s="2574"/>
      <c r="K17" s="2574"/>
      <c r="L17" s="2575"/>
      <c r="M17" s="942" t="s">
        <v>1292</v>
      </c>
      <c r="N17" s="943"/>
      <c r="O17" s="943"/>
      <c r="P17" s="943"/>
      <c r="Q17" s="943"/>
      <c r="R17" s="943"/>
      <c r="S17" s="943"/>
      <c r="T17" s="943"/>
      <c r="U17" s="943"/>
      <c r="V17" s="943"/>
      <c r="W17" s="943"/>
      <c r="X17" s="943"/>
      <c r="Y17" s="943"/>
      <c r="Z17" s="943"/>
      <c r="AA17" s="943"/>
      <c r="AB17" s="943"/>
      <c r="AC17" s="943"/>
      <c r="AD17" s="943"/>
      <c r="AE17" s="943"/>
      <c r="AF17" s="944"/>
      <c r="AG17" s="2060" t="s">
        <v>22</v>
      </c>
      <c r="AH17" s="2061"/>
      <c r="AI17" s="2061"/>
      <c r="AJ17" s="2061"/>
      <c r="AK17" s="2061"/>
      <c r="AL17" s="2061"/>
      <c r="AM17" s="2061"/>
      <c r="AN17" s="2062"/>
      <c r="AO17" s="2060" t="s">
        <v>22</v>
      </c>
      <c r="AP17" s="2061"/>
      <c r="AQ17" s="2061"/>
      <c r="AR17" s="2061"/>
      <c r="AS17" s="2061"/>
      <c r="AT17" s="2061"/>
      <c r="AU17" s="2061"/>
      <c r="AV17" s="2062"/>
      <c r="AW17" s="2060" t="s">
        <v>22</v>
      </c>
      <c r="AX17" s="2061"/>
      <c r="AY17" s="2061"/>
      <c r="AZ17" s="2061"/>
      <c r="BA17" s="2061"/>
      <c r="BB17" s="2061"/>
      <c r="BC17" s="2061"/>
      <c r="BD17" s="2062"/>
      <c r="BE17" s="2060" t="s">
        <v>22</v>
      </c>
      <c r="BF17" s="2061"/>
      <c r="BG17" s="2061"/>
      <c r="BH17" s="2061"/>
      <c r="BI17" s="2061"/>
      <c r="BJ17" s="2061"/>
      <c r="BK17" s="2061"/>
      <c r="BL17" s="2062"/>
      <c r="BM17" s="2060" t="s">
        <v>22</v>
      </c>
      <c r="BN17" s="2061"/>
      <c r="BO17" s="2061"/>
      <c r="BP17" s="2061"/>
      <c r="BQ17" s="2061"/>
      <c r="BR17" s="2061"/>
      <c r="BS17" s="2061"/>
      <c r="BT17" s="2062"/>
      <c r="BX17" s="129"/>
      <c r="BY17" s="210"/>
      <c r="BZ17" s="403"/>
    </row>
    <row r="18" spans="1:78" ht="13.5" customHeight="1">
      <c r="A18" s="1694"/>
      <c r="B18" s="945"/>
      <c r="C18" s="923"/>
      <c r="D18" s="923"/>
      <c r="E18" s="923"/>
      <c r="F18" s="1667" t="s">
        <v>947</v>
      </c>
      <c r="G18" s="1646"/>
      <c r="H18" s="1647"/>
      <c r="I18" s="2550" t="s">
        <v>943</v>
      </c>
      <c r="J18" s="2550"/>
      <c r="K18" s="2550"/>
      <c r="L18" s="2550"/>
      <c r="M18" s="2550"/>
      <c r="N18" s="2550"/>
      <c r="O18" s="2550"/>
      <c r="P18" s="2550"/>
      <c r="Q18" s="2550"/>
      <c r="R18" s="2550"/>
      <c r="S18" s="2550"/>
      <c r="T18" s="2550"/>
      <c r="U18" s="2550"/>
      <c r="V18" s="2550"/>
      <c r="W18" s="2550"/>
      <c r="X18" s="2550"/>
      <c r="Y18" s="2550"/>
      <c r="Z18" s="2550"/>
      <c r="AA18" s="2550"/>
      <c r="AB18" s="2550"/>
      <c r="AC18" s="2550"/>
      <c r="AD18" s="2550"/>
      <c r="AE18" s="2550"/>
      <c r="AF18" s="2550"/>
      <c r="AG18" s="2375" t="str">
        <f>IFERROR(IF(VLOOKUP($AG$6,自己評価書!$B$35:$FY496,147,FALSE)=0,"■","□"),"□")</f>
        <v>■</v>
      </c>
      <c r="AH18" s="2376"/>
      <c r="AI18" s="2376"/>
      <c r="AJ18" s="2376"/>
      <c r="AK18" s="2376"/>
      <c r="AL18" s="2376"/>
      <c r="AM18" s="2376"/>
      <c r="AN18" s="2377"/>
      <c r="AO18" s="2375" t="str">
        <f>IFERROR(IF(VLOOKUP($AO$6,自己評価書!$B$35:$FY496,147,FALSE)=0,"■","□"),"□")</f>
        <v>□</v>
      </c>
      <c r="AP18" s="2376"/>
      <c r="AQ18" s="2376"/>
      <c r="AR18" s="2376"/>
      <c r="AS18" s="2376"/>
      <c r="AT18" s="2376"/>
      <c r="AU18" s="2376"/>
      <c r="AV18" s="2377"/>
      <c r="AW18" s="2375" t="str">
        <f>IFERROR(IF(VLOOKUP($AW$6,自己評価書!$B$35:$FY496,147,FALSE)=0,"■","□"),"□")</f>
        <v>□</v>
      </c>
      <c r="AX18" s="2376"/>
      <c r="AY18" s="2376"/>
      <c r="AZ18" s="2376"/>
      <c r="BA18" s="2376"/>
      <c r="BB18" s="2376"/>
      <c r="BC18" s="2376"/>
      <c r="BD18" s="2377"/>
      <c r="BE18" s="2375" t="str">
        <f>IFERROR(IF(VLOOKUP($BE$6,自己評価書!$B$35:$FY496,147,FALSE)=0,"■","□"),"□")</f>
        <v>□</v>
      </c>
      <c r="BF18" s="2376"/>
      <c r="BG18" s="2376"/>
      <c r="BH18" s="2376"/>
      <c r="BI18" s="2376"/>
      <c r="BJ18" s="2376"/>
      <c r="BK18" s="2376"/>
      <c r="BL18" s="2377"/>
      <c r="BM18" s="2375" t="str">
        <f>IFERROR(IF(VLOOKUP($BM$6,自己評価書!$B$35:$FY496,147,FALSE)=0,"■","□"),"□")</f>
        <v>□</v>
      </c>
      <c r="BN18" s="2376"/>
      <c r="BO18" s="2376"/>
      <c r="BP18" s="2376"/>
      <c r="BQ18" s="2376"/>
      <c r="BR18" s="2376"/>
      <c r="BS18" s="2376"/>
      <c r="BT18" s="2377"/>
      <c r="BX18" s="129"/>
      <c r="BY18" s="210"/>
      <c r="BZ18" s="403"/>
    </row>
    <row r="19" spans="1:78" ht="13.5" customHeight="1">
      <c r="A19" s="1694"/>
      <c r="B19" s="945"/>
      <c r="C19" s="923"/>
      <c r="D19" s="923"/>
      <c r="E19" s="923"/>
      <c r="F19" s="1667"/>
      <c r="G19" s="1646"/>
      <c r="H19" s="1647"/>
      <c r="I19" s="2191" t="s">
        <v>1257</v>
      </c>
      <c r="J19" s="2192"/>
      <c r="K19" s="2192"/>
      <c r="L19" s="2193"/>
      <c r="M19" s="1106" t="s">
        <v>1593</v>
      </c>
      <c r="N19" s="1107"/>
      <c r="O19" s="1107"/>
      <c r="P19" s="1107"/>
      <c r="Q19" s="1107"/>
      <c r="R19" s="1107"/>
      <c r="S19" s="1107"/>
      <c r="T19" s="1107"/>
      <c r="U19" s="1107"/>
      <c r="V19" s="1107"/>
      <c r="W19" s="1107"/>
      <c r="X19" s="1107"/>
      <c r="Y19" s="1107"/>
      <c r="Z19" s="1107"/>
      <c r="AA19" s="1107"/>
      <c r="AB19" s="1107"/>
      <c r="AC19" s="1107"/>
      <c r="AD19" s="1107"/>
      <c r="AE19" s="1107"/>
      <c r="AF19" s="1161" t="s">
        <v>1619</v>
      </c>
      <c r="AG19" s="2065" t="s">
        <v>22</v>
      </c>
      <c r="AH19" s="2065"/>
      <c r="AI19" s="2065"/>
      <c r="AJ19" s="2065"/>
      <c r="AK19" s="2065"/>
      <c r="AL19" s="2065"/>
      <c r="AM19" s="2065"/>
      <c r="AN19" s="2066"/>
      <c r="AO19" s="2064" t="s">
        <v>22</v>
      </c>
      <c r="AP19" s="2065"/>
      <c r="AQ19" s="2065"/>
      <c r="AR19" s="2065"/>
      <c r="AS19" s="2065"/>
      <c r="AT19" s="2065"/>
      <c r="AU19" s="2065"/>
      <c r="AV19" s="2066"/>
      <c r="AW19" s="2064" t="s">
        <v>22</v>
      </c>
      <c r="AX19" s="2065"/>
      <c r="AY19" s="2065"/>
      <c r="AZ19" s="2065"/>
      <c r="BA19" s="2065"/>
      <c r="BB19" s="2065"/>
      <c r="BC19" s="2065"/>
      <c r="BD19" s="2066"/>
      <c r="BE19" s="2064" t="s">
        <v>22</v>
      </c>
      <c r="BF19" s="2065"/>
      <c r="BG19" s="2065"/>
      <c r="BH19" s="2065"/>
      <c r="BI19" s="2065"/>
      <c r="BJ19" s="2065"/>
      <c r="BK19" s="2065"/>
      <c r="BL19" s="2066"/>
      <c r="BM19" s="2064" t="s">
        <v>22</v>
      </c>
      <c r="BN19" s="2065"/>
      <c r="BO19" s="2065"/>
      <c r="BP19" s="2065"/>
      <c r="BQ19" s="2065"/>
      <c r="BR19" s="2065"/>
      <c r="BS19" s="2065"/>
      <c r="BT19" s="2066"/>
      <c r="BX19" s="129"/>
      <c r="BY19" s="210"/>
      <c r="BZ19" s="403"/>
    </row>
    <row r="20" spans="1:78" ht="13.5" customHeight="1">
      <c r="A20" s="1694"/>
      <c r="B20" s="945"/>
      <c r="C20" s="923"/>
      <c r="D20" s="923"/>
      <c r="E20" s="923"/>
      <c r="F20" s="108"/>
      <c r="G20" s="116"/>
      <c r="H20" s="117"/>
      <c r="I20" s="981"/>
      <c r="J20" s="982"/>
      <c r="K20" s="982"/>
      <c r="L20" s="983"/>
      <c r="M20" s="1100" t="s">
        <v>1594</v>
      </c>
      <c r="N20" s="1101"/>
      <c r="O20" s="1101"/>
      <c r="P20" s="1101"/>
      <c r="Q20" s="1101"/>
      <c r="R20" s="1101"/>
      <c r="S20" s="1101"/>
      <c r="T20" s="1101"/>
      <c r="U20" s="1101"/>
      <c r="V20" s="1101"/>
      <c r="W20" s="1101"/>
      <c r="X20" s="1101"/>
      <c r="Y20" s="1101"/>
      <c r="Z20" s="1101"/>
      <c r="AA20" s="1101"/>
      <c r="AB20" s="1101"/>
      <c r="AC20" s="1101"/>
      <c r="AD20" s="1101"/>
      <c r="AE20" s="1101"/>
      <c r="AF20" s="1166" t="s">
        <v>1626</v>
      </c>
      <c r="AG20" s="2057" t="s">
        <v>22</v>
      </c>
      <c r="AH20" s="2057"/>
      <c r="AI20" s="2057"/>
      <c r="AJ20" s="2057"/>
      <c r="AK20" s="2057"/>
      <c r="AL20" s="2057"/>
      <c r="AM20" s="2057"/>
      <c r="AN20" s="2058"/>
      <c r="AO20" s="2056" t="s">
        <v>22</v>
      </c>
      <c r="AP20" s="2057"/>
      <c r="AQ20" s="2057"/>
      <c r="AR20" s="2057"/>
      <c r="AS20" s="2057"/>
      <c r="AT20" s="2057"/>
      <c r="AU20" s="2057"/>
      <c r="AV20" s="2058"/>
      <c r="AW20" s="2056" t="s">
        <v>22</v>
      </c>
      <c r="AX20" s="2057"/>
      <c r="AY20" s="2057"/>
      <c r="AZ20" s="2057"/>
      <c r="BA20" s="2057"/>
      <c r="BB20" s="2057"/>
      <c r="BC20" s="2057"/>
      <c r="BD20" s="2058"/>
      <c r="BE20" s="2056" t="s">
        <v>22</v>
      </c>
      <c r="BF20" s="2057"/>
      <c r="BG20" s="2057"/>
      <c r="BH20" s="2057"/>
      <c r="BI20" s="2057"/>
      <c r="BJ20" s="2057"/>
      <c r="BK20" s="2057"/>
      <c r="BL20" s="2058"/>
      <c r="BM20" s="2056" t="s">
        <v>22</v>
      </c>
      <c r="BN20" s="2057"/>
      <c r="BO20" s="2057"/>
      <c r="BP20" s="2057"/>
      <c r="BQ20" s="2057"/>
      <c r="BR20" s="2057"/>
      <c r="BS20" s="2057"/>
      <c r="BT20" s="2058"/>
      <c r="BX20" s="129"/>
      <c r="BY20" s="210"/>
      <c r="BZ20" s="403"/>
    </row>
    <row r="21" spans="1:78" ht="13.5" customHeight="1">
      <c r="A21" s="1694"/>
      <c r="B21" s="945"/>
      <c r="C21" s="923"/>
      <c r="D21" s="923"/>
      <c r="E21" s="923"/>
      <c r="F21" s="940"/>
      <c r="G21" s="128"/>
      <c r="H21" s="167"/>
      <c r="I21" s="2191" t="s">
        <v>950</v>
      </c>
      <c r="J21" s="2192"/>
      <c r="K21" s="2192"/>
      <c r="L21" s="2193"/>
      <c r="M21" s="1106" t="s">
        <v>1629</v>
      </c>
      <c r="N21" s="1107"/>
      <c r="O21" s="1107"/>
      <c r="P21" s="1107"/>
      <c r="Q21" s="1107"/>
      <c r="R21" s="1107"/>
      <c r="S21" s="1107"/>
      <c r="T21" s="1107"/>
      <c r="U21" s="1107"/>
      <c r="V21" s="1107"/>
      <c r="W21" s="1107"/>
      <c r="X21" s="1107"/>
      <c r="Y21" s="1107"/>
      <c r="Z21" s="1107"/>
      <c r="AA21" s="1107"/>
      <c r="AB21" s="1107"/>
      <c r="AC21" s="1107"/>
      <c r="AD21" s="1107"/>
      <c r="AE21" s="1107"/>
      <c r="AF21" s="1176" t="s">
        <v>1619</v>
      </c>
      <c r="AG21" s="2065" t="s">
        <v>22</v>
      </c>
      <c r="AH21" s="2065"/>
      <c r="AI21" s="2065"/>
      <c r="AJ21" s="2065"/>
      <c r="AK21" s="2065"/>
      <c r="AL21" s="2065"/>
      <c r="AM21" s="2065"/>
      <c r="AN21" s="2066"/>
      <c r="AO21" s="2064" t="s">
        <v>22</v>
      </c>
      <c r="AP21" s="2065"/>
      <c r="AQ21" s="2065"/>
      <c r="AR21" s="2065"/>
      <c r="AS21" s="2065"/>
      <c r="AT21" s="2065"/>
      <c r="AU21" s="2065"/>
      <c r="AV21" s="2066"/>
      <c r="AW21" s="2064" t="s">
        <v>22</v>
      </c>
      <c r="AX21" s="2065"/>
      <c r="AY21" s="2065"/>
      <c r="AZ21" s="2065"/>
      <c r="BA21" s="2065"/>
      <c r="BB21" s="2065"/>
      <c r="BC21" s="2065"/>
      <c r="BD21" s="2066"/>
      <c r="BE21" s="2064" t="s">
        <v>22</v>
      </c>
      <c r="BF21" s="2065"/>
      <c r="BG21" s="2065"/>
      <c r="BH21" s="2065"/>
      <c r="BI21" s="2065"/>
      <c r="BJ21" s="2065"/>
      <c r="BK21" s="2065"/>
      <c r="BL21" s="2066"/>
      <c r="BM21" s="2064" t="s">
        <v>22</v>
      </c>
      <c r="BN21" s="2065"/>
      <c r="BO21" s="2065"/>
      <c r="BP21" s="2065"/>
      <c r="BQ21" s="2065"/>
      <c r="BR21" s="2065"/>
      <c r="BS21" s="2065"/>
      <c r="BT21" s="2066"/>
      <c r="BX21" s="129"/>
      <c r="BY21" s="210"/>
      <c r="BZ21" s="403"/>
    </row>
    <row r="22" spans="1:78" ht="13.5" customHeight="1">
      <c r="A22" s="1694"/>
      <c r="B22" s="945"/>
      <c r="C22" s="923"/>
      <c r="D22" s="923"/>
      <c r="E22" s="923"/>
      <c r="F22" s="940"/>
      <c r="G22" s="128"/>
      <c r="H22" s="167"/>
      <c r="I22" s="833"/>
      <c r="J22" s="1173"/>
      <c r="K22" s="1173"/>
      <c r="L22" s="835"/>
      <c r="M22" s="957" t="s">
        <v>1627</v>
      </c>
      <c r="N22" s="1174"/>
      <c r="O22" s="1174"/>
      <c r="P22" s="1174"/>
      <c r="Q22" s="1174"/>
      <c r="R22" s="1174"/>
      <c r="S22" s="1174"/>
      <c r="T22" s="1174"/>
      <c r="U22" s="1174"/>
      <c r="V22" s="1174"/>
      <c r="W22" s="1174"/>
      <c r="X22" s="1174"/>
      <c r="Y22" s="1174"/>
      <c r="Z22" s="1174"/>
      <c r="AA22" s="1174"/>
      <c r="AB22" s="1174"/>
      <c r="AC22" s="1174"/>
      <c r="AD22" s="1174"/>
      <c r="AE22" s="1174"/>
      <c r="AF22" s="1161" t="s">
        <v>1626</v>
      </c>
      <c r="AG22" s="1175"/>
      <c r="AH22" s="1175"/>
      <c r="AI22" s="1175"/>
      <c r="AJ22" s="1175"/>
      <c r="AK22" s="1175"/>
      <c r="AL22" s="1175"/>
      <c r="AM22" s="1175"/>
      <c r="AN22" s="1132"/>
      <c r="AO22" s="1131"/>
      <c r="AP22" s="1175"/>
      <c r="AQ22" s="1175"/>
      <c r="AR22" s="1175"/>
      <c r="AS22" s="1175"/>
      <c r="AT22" s="1175"/>
      <c r="AU22" s="1175"/>
      <c r="AV22" s="1132"/>
      <c r="AW22" s="1131"/>
      <c r="AX22" s="1175"/>
      <c r="AY22" s="1175"/>
      <c r="AZ22" s="1175"/>
      <c r="BA22" s="1175"/>
      <c r="BB22" s="1175"/>
      <c r="BC22" s="1175"/>
      <c r="BD22" s="1132"/>
      <c r="BE22" s="1131"/>
      <c r="BF22" s="1175"/>
      <c r="BG22" s="1175"/>
      <c r="BH22" s="1175"/>
      <c r="BI22" s="1175"/>
      <c r="BJ22" s="1175"/>
      <c r="BK22" s="1175"/>
      <c r="BL22" s="1132"/>
      <c r="BM22" s="1131"/>
      <c r="BN22" s="1175"/>
      <c r="BO22" s="1175"/>
      <c r="BP22" s="1175"/>
      <c r="BQ22" s="1175"/>
      <c r="BR22" s="1175"/>
      <c r="BS22" s="1175"/>
      <c r="BT22" s="1132"/>
      <c r="BX22" s="129"/>
      <c r="BY22" s="210"/>
      <c r="BZ22" s="403"/>
    </row>
    <row r="23" spans="1:78" ht="13.5" customHeight="1">
      <c r="A23" s="1694"/>
      <c r="B23" s="945"/>
      <c r="C23" s="923"/>
      <c r="D23" s="923"/>
      <c r="E23" s="923"/>
      <c r="F23" s="940"/>
      <c r="G23" s="128"/>
      <c r="H23" s="167"/>
      <c r="I23" s="981"/>
      <c r="J23" s="982"/>
      <c r="K23" s="982"/>
      <c r="L23" s="983"/>
      <c r="M23" s="1100" t="s">
        <v>1628</v>
      </c>
      <c r="N23" s="1101"/>
      <c r="O23" s="1101"/>
      <c r="P23" s="1101"/>
      <c r="Q23" s="1101"/>
      <c r="R23" s="1101"/>
      <c r="S23" s="1101"/>
      <c r="T23" s="1101"/>
      <c r="U23" s="1101"/>
      <c r="V23" s="1101"/>
      <c r="W23" s="1101"/>
      <c r="X23" s="1101"/>
      <c r="Y23" s="1101"/>
      <c r="Z23" s="1101"/>
      <c r="AA23" s="1101"/>
      <c r="AB23" s="1101"/>
      <c r="AC23" s="1101"/>
      <c r="AD23" s="1101"/>
      <c r="AE23" s="1101"/>
      <c r="AF23" s="1166" t="s">
        <v>1618</v>
      </c>
      <c r="AG23" s="2057" t="s">
        <v>22</v>
      </c>
      <c r="AH23" s="2057"/>
      <c r="AI23" s="2057"/>
      <c r="AJ23" s="2057"/>
      <c r="AK23" s="2057"/>
      <c r="AL23" s="2057"/>
      <c r="AM23" s="2057"/>
      <c r="AN23" s="2058"/>
      <c r="AO23" s="2056" t="s">
        <v>22</v>
      </c>
      <c r="AP23" s="2057"/>
      <c r="AQ23" s="2057"/>
      <c r="AR23" s="2057"/>
      <c r="AS23" s="2057"/>
      <c r="AT23" s="2057"/>
      <c r="AU23" s="2057"/>
      <c r="AV23" s="2058"/>
      <c r="AW23" s="2056" t="s">
        <v>22</v>
      </c>
      <c r="AX23" s="2057"/>
      <c r="AY23" s="2057"/>
      <c r="AZ23" s="2057"/>
      <c r="BA23" s="2057"/>
      <c r="BB23" s="2057"/>
      <c r="BC23" s="2057"/>
      <c r="BD23" s="2058"/>
      <c r="BE23" s="2056" t="s">
        <v>22</v>
      </c>
      <c r="BF23" s="2057"/>
      <c r="BG23" s="2057"/>
      <c r="BH23" s="2057"/>
      <c r="BI23" s="2057"/>
      <c r="BJ23" s="2057"/>
      <c r="BK23" s="2057"/>
      <c r="BL23" s="2058"/>
      <c r="BM23" s="2056" t="s">
        <v>22</v>
      </c>
      <c r="BN23" s="2057"/>
      <c r="BO23" s="2057"/>
      <c r="BP23" s="2057"/>
      <c r="BQ23" s="2057"/>
      <c r="BR23" s="2057"/>
      <c r="BS23" s="2057"/>
      <c r="BT23" s="2058"/>
      <c r="BX23" s="129"/>
      <c r="BY23" s="210"/>
      <c r="BZ23" s="403"/>
    </row>
    <row r="24" spans="1:78" ht="13.5" customHeight="1">
      <c r="A24" s="1694"/>
      <c r="B24" s="945"/>
      <c r="C24" s="923"/>
      <c r="D24" s="923"/>
      <c r="E24" s="923"/>
      <c r="F24" s="940"/>
      <c r="G24" s="128"/>
      <c r="H24" s="167"/>
      <c r="I24" s="2191" t="s">
        <v>1293</v>
      </c>
      <c r="J24" s="2192"/>
      <c r="K24" s="2192"/>
      <c r="L24" s="2193"/>
      <c r="M24" s="1106" t="s">
        <v>1596</v>
      </c>
      <c r="N24" s="1107"/>
      <c r="O24" s="1107"/>
      <c r="P24" s="1107"/>
      <c r="Q24" s="1107"/>
      <c r="R24" s="1107"/>
      <c r="S24" s="1107"/>
      <c r="T24" s="1107"/>
      <c r="U24" s="1107"/>
      <c r="V24" s="1107"/>
      <c r="W24" s="1107"/>
      <c r="X24" s="1107"/>
      <c r="Y24" s="1107"/>
      <c r="Z24" s="1107"/>
      <c r="AA24" s="1107"/>
      <c r="AB24" s="1107"/>
      <c r="AC24" s="1107"/>
      <c r="AD24" s="1107"/>
      <c r="AE24" s="1107"/>
      <c r="AF24" s="1176" t="s">
        <v>1619</v>
      </c>
      <c r="AG24" s="2065" t="s">
        <v>22</v>
      </c>
      <c r="AH24" s="2065"/>
      <c r="AI24" s="2065"/>
      <c r="AJ24" s="2065"/>
      <c r="AK24" s="2065"/>
      <c r="AL24" s="2065"/>
      <c r="AM24" s="2065"/>
      <c r="AN24" s="2066"/>
      <c r="AO24" s="2064" t="s">
        <v>22</v>
      </c>
      <c r="AP24" s="2065"/>
      <c r="AQ24" s="2065"/>
      <c r="AR24" s="2065"/>
      <c r="AS24" s="2065"/>
      <c r="AT24" s="2065"/>
      <c r="AU24" s="2065"/>
      <c r="AV24" s="2066"/>
      <c r="AW24" s="2064" t="s">
        <v>22</v>
      </c>
      <c r="AX24" s="2065"/>
      <c r="AY24" s="2065"/>
      <c r="AZ24" s="2065"/>
      <c r="BA24" s="2065"/>
      <c r="BB24" s="2065"/>
      <c r="BC24" s="2065"/>
      <c r="BD24" s="2066"/>
      <c r="BE24" s="2064" t="s">
        <v>22</v>
      </c>
      <c r="BF24" s="2065"/>
      <c r="BG24" s="2065"/>
      <c r="BH24" s="2065"/>
      <c r="BI24" s="2065"/>
      <c r="BJ24" s="2065"/>
      <c r="BK24" s="2065"/>
      <c r="BL24" s="2066"/>
      <c r="BM24" s="2064" t="s">
        <v>22</v>
      </c>
      <c r="BN24" s="2065"/>
      <c r="BO24" s="2065"/>
      <c r="BP24" s="2065"/>
      <c r="BQ24" s="2065"/>
      <c r="BR24" s="2065"/>
      <c r="BS24" s="2065"/>
      <c r="BT24" s="2066"/>
      <c r="BX24" s="129"/>
      <c r="BY24" s="210"/>
      <c r="BZ24" s="403"/>
    </row>
    <row r="25" spans="1:78" ht="13.5" customHeight="1">
      <c r="A25" s="1694"/>
      <c r="B25" s="945"/>
      <c r="C25" s="923"/>
      <c r="D25" s="923"/>
      <c r="E25" s="923"/>
      <c r="F25" s="940"/>
      <c r="G25" s="128"/>
      <c r="H25" s="167"/>
      <c r="I25" s="833"/>
      <c r="J25" s="834"/>
      <c r="K25" s="834"/>
      <c r="L25" s="835"/>
      <c r="M25" s="1108" t="s">
        <v>1595</v>
      </c>
      <c r="N25" s="1109"/>
      <c r="O25" s="1109"/>
      <c r="P25" s="1109"/>
      <c r="Q25" s="1109"/>
      <c r="R25" s="1109"/>
      <c r="S25" s="1109"/>
      <c r="T25" s="1109"/>
      <c r="U25" s="1109"/>
      <c r="V25" s="1109"/>
      <c r="W25" s="1109"/>
      <c r="X25" s="1109"/>
      <c r="Y25" s="1109"/>
      <c r="Z25" s="1109"/>
      <c r="AA25" s="1109"/>
      <c r="AB25" s="1109"/>
      <c r="AC25" s="1109"/>
      <c r="AD25" s="1109"/>
      <c r="AE25" s="1109"/>
      <c r="AF25" s="1166" t="s">
        <v>1630</v>
      </c>
      <c r="AG25" s="2076" t="s">
        <v>22</v>
      </c>
      <c r="AH25" s="2076"/>
      <c r="AI25" s="2076"/>
      <c r="AJ25" s="2076"/>
      <c r="AK25" s="2076"/>
      <c r="AL25" s="2076"/>
      <c r="AM25" s="2076"/>
      <c r="AN25" s="2077"/>
      <c r="AO25" s="2075" t="s">
        <v>22</v>
      </c>
      <c r="AP25" s="2076"/>
      <c r="AQ25" s="2076"/>
      <c r="AR25" s="2076"/>
      <c r="AS25" s="2076"/>
      <c r="AT25" s="2076"/>
      <c r="AU25" s="2076"/>
      <c r="AV25" s="2077"/>
      <c r="AW25" s="2075" t="s">
        <v>22</v>
      </c>
      <c r="AX25" s="2076"/>
      <c r="AY25" s="2076"/>
      <c r="AZ25" s="2076"/>
      <c r="BA25" s="2076"/>
      <c r="BB25" s="2076"/>
      <c r="BC25" s="2076"/>
      <c r="BD25" s="2077"/>
      <c r="BE25" s="2075" t="s">
        <v>22</v>
      </c>
      <c r="BF25" s="2076"/>
      <c r="BG25" s="2076"/>
      <c r="BH25" s="2076"/>
      <c r="BI25" s="2076"/>
      <c r="BJ25" s="2076"/>
      <c r="BK25" s="2076"/>
      <c r="BL25" s="2077"/>
      <c r="BM25" s="2075" t="s">
        <v>22</v>
      </c>
      <c r="BN25" s="2076"/>
      <c r="BO25" s="2076"/>
      <c r="BP25" s="2076"/>
      <c r="BQ25" s="2076"/>
      <c r="BR25" s="2076"/>
      <c r="BS25" s="2076"/>
      <c r="BT25" s="2077"/>
      <c r="BX25" s="129"/>
      <c r="BY25" s="210"/>
      <c r="BZ25" s="403"/>
    </row>
    <row r="26" spans="1:78" ht="13.5" customHeight="1">
      <c r="A26" s="1694"/>
      <c r="B26" s="945"/>
      <c r="C26" s="923"/>
      <c r="D26" s="923"/>
      <c r="E26" s="923"/>
      <c r="F26" s="940"/>
      <c r="G26" s="128"/>
      <c r="H26" s="167"/>
      <c r="I26" s="2195"/>
      <c r="J26" s="2196"/>
      <c r="K26" s="2196"/>
      <c r="L26" s="2197"/>
      <c r="M26" s="1108" t="s">
        <v>1565</v>
      </c>
      <c r="N26" s="1109"/>
      <c r="O26" s="1109"/>
      <c r="P26" s="1109"/>
      <c r="Q26" s="1109"/>
      <c r="R26" s="1109"/>
      <c r="S26" s="1109"/>
      <c r="T26" s="1109"/>
      <c r="U26" s="1109"/>
      <c r="V26" s="1109"/>
      <c r="W26" s="1109"/>
      <c r="X26" s="1109"/>
      <c r="Y26" s="1109"/>
      <c r="Z26" s="1109"/>
      <c r="AA26" s="1109"/>
      <c r="AB26" s="1109"/>
      <c r="AC26" s="1109"/>
      <c r="AD26" s="1109"/>
      <c r="AE26" s="1109"/>
      <c r="AF26" s="1161" t="s">
        <v>1619</v>
      </c>
      <c r="AG26" s="2076" t="s">
        <v>22</v>
      </c>
      <c r="AH26" s="2076"/>
      <c r="AI26" s="2076"/>
      <c r="AJ26" s="2076"/>
      <c r="AK26" s="2076"/>
      <c r="AL26" s="2076"/>
      <c r="AM26" s="2076"/>
      <c r="AN26" s="2077"/>
      <c r="AO26" s="2075" t="s">
        <v>22</v>
      </c>
      <c r="AP26" s="2076"/>
      <c r="AQ26" s="2076"/>
      <c r="AR26" s="2076"/>
      <c r="AS26" s="2076"/>
      <c r="AT26" s="2076"/>
      <c r="AU26" s="2076"/>
      <c r="AV26" s="2077"/>
      <c r="AW26" s="2075" t="s">
        <v>22</v>
      </c>
      <c r="AX26" s="2076"/>
      <c r="AY26" s="2076"/>
      <c r="AZ26" s="2076"/>
      <c r="BA26" s="2076"/>
      <c r="BB26" s="2076"/>
      <c r="BC26" s="2076"/>
      <c r="BD26" s="2077"/>
      <c r="BE26" s="2075" t="s">
        <v>22</v>
      </c>
      <c r="BF26" s="2076"/>
      <c r="BG26" s="2076"/>
      <c r="BH26" s="2076"/>
      <c r="BI26" s="2076"/>
      <c r="BJ26" s="2076"/>
      <c r="BK26" s="2076"/>
      <c r="BL26" s="2077"/>
      <c r="BM26" s="2075" t="s">
        <v>22</v>
      </c>
      <c r="BN26" s="2076"/>
      <c r="BO26" s="2076"/>
      <c r="BP26" s="2076"/>
      <c r="BQ26" s="2076"/>
      <c r="BR26" s="2076"/>
      <c r="BS26" s="2076"/>
      <c r="BT26" s="2077"/>
      <c r="BX26" s="129"/>
      <c r="BY26" s="210"/>
      <c r="BZ26" s="403"/>
    </row>
    <row r="27" spans="1:78" ht="13.5" customHeight="1">
      <c r="A27" s="1694"/>
      <c r="B27" s="945"/>
      <c r="C27" s="923"/>
      <c r="D27" s="923"/>
      <c r="E27" s="923"/>
      <c r="F27" s="940"/>
      <c r="G27" s="128"/>
      <c r="H27" s="167"/>
      <c r="I27" s="2570"/>
      <c r="J27" s="2571"/>
      <c r="K27" s="2571"/>
      <c r="L27" s="2572"/>
      <c r="M27" s="1100" t="s">
        <v>1597</v>
      </c>
      <c r="N27" s="1101"/>
      <c r="O27" s="1101"/>
      <c r="P27" s="1101"/>
      <c r="Q27" s="1101"/>
      <c r="R27" s="1101"/>
      <c r="S27" s="1101"/>
      <c r="T27" s="1101"/>
      <c r="U27" s="1101"/>
      <c r="V27" s="1101"/>
      <c r="W27" s="1101"/>
      <c r="X27" s="1101"/>
      <c r="Y27" s="1101"/>
      <c r="Z27" s="1101"/>
      <c r="AA27" s="1101"/>
      <c r="AB27" s="1101"/>
      <c r="AC27" s="1101"/>
      <c r="AD27" s="1101"/>
      <c r="AE27" s="1101"/>
      <c r="AF27" s="1167" t="s">
        <v>1619</v>
      </c>
      <c r="AG27" s="2057" t="s">
        <v>22</v>
      </c>
      <c r="AH27" s="2057"/>
      <c r="AI27" s="2057"/>
      <c r="AJ27" s="2057"/>
      <c r="AK27" s="2057"/>
      <c r="AL27" s="2057"/>
      <c r="AM27" s="2057"/>
      <c r="AN27" s="2058"/>
      <c r="AO27" s="2056" t="s">
        <v>22</v>
      </c>
      <c r="AP27" s="2057"/>
      <c r="AQ27" s="2057"/>
      <c r="AR27" s="2057"/>
      <c r="AS27" s="2057"/>
      <c r="AT27" s="2057"/>
      <c r="AU27" s="2057"/>
      <c r="AV27" s="2058"/>
      <c r="AW27" s="2056" t="s">
        <v>22</v>
      </c>
      <c r="AX27" s="2057"/>
      <c r="AY27" s="2057"/>
      <c r="AZ27" s="2057"/>
      <c r="BA27" s="2057"/>
      <c r="BB27" s="2057"/>
      <c r="BC27" s="2057"/>
      <c r="BD27" s="2058"/>
      <c r="BE27" s="2056" t="s">
        <v>22</v>
      </c>
      <c r="BF27" s="2057"/>
      <c r="BG27" s="2057"/>
      <c r="BH27" s="2057"/>
      <c r="BI27" s="2057"/>
      <c r="BJ27" s="2057"/>
      <c r="BK27" s="2057"/>
      <c r="BL27" s="2058"/>
      <c r="BM27" s="2056" t="s">
        <v>22</v>
      </c>
      <c r="BN27" s="2057"/>
      <c r="BO27" s="2057"/>
      <c r="BP27" s="2057"/>
      <c r="BQ27" s="2057"/>
      <c r="BR27" s="2057"/>
      <c r="BS27" s="2057"/>
      <c r="BT27" s="2058"/>
      <c r="BX27" s="129"/>
      <c r="BY27" s="210"/>
      <c r="BZ27" s="403"/>
    </row>
    <row r="28" spans="1:78" ht="13.5" customHeight="1">
      <c r="A28" s="1694"/>
      <c r="B28" s="945"/>
      <c r="C28" s="923"/>
      <c r="D28" s="923"/>
      <c r="E28" s="923"/>
      <c r="F28" s="940"/>
      <c r="G28" s="128"/>
      <c r="H28" s="167"/>
      <c r="I28" s="2573" t="s">
        <v>1294</v>
      </c>
      <c r="J28" s="2574"/>
      <c r="K28" s="2574"/>
      <c r="L28" s="2575"/>
      <c r="M28" s="942" t="s">
        <v>1289</v>
      </c>
      <c r="N28" s="943"/>
      <c r="O28" s="943"/>
      <c r="P28" s="943"/>
      <c r="Q28" s="943"/>
      <c r="R28" s="943"/>
      <c r="S28" s="943"/>
      <c r="T28" s="943"/>
      <c r="U28" s="943"/>
      <c r="V28" s="943"/>
      <c r="W28" s="943"/>
      <c r="X28" s="943"/>
      <c r="Y28" s="943"/>
      <c r="Z28" s="943"/>
      <c r="AA28" s="943"/>
      <c r="AB28" s="943"/>
      <c r="AC28" s="943"/>
      <c r="AD28" s="943"/>
      <c r="AE28" s="943"/>
      <c r="AF28" s="944"/>
      <c r="AG28" s="1891" t="s">
        <v>22</v>
      </c>
      <c r="AH28" s="1891"/>
      <c r="AI28" s="1891"/>
      <c r="AJ28" s="1891"/>
      <c r="AK28" s="1891"/>
      <c r="AL28" s="1891"/>
      <c r="AM28" s="1891"/>
      <c r="AN28" s="2121"/>
      <c r="AO28" s="1887" t="s">
        <v>22</v>
      </c>
      <c r="AP28" s="1891"/>
      <c r="AQ28" s="1891"/>
      <c r="AR28" s="1891"/>
      <c r="AS28" s="1891"/>
      <c r="AT28" s="1891"/>
      <c r="AU28" s="1891"/>
      <c r="AV28" s="2121"/>
      <c r="AW28" s="1887" t="s">
        <v>22</v>
      </c>
      <c r="AX28" s="1891"/>
      <c r="AY28" s="1891"/>
      <c r="AZ28" s="1891"/>
      <c r="BA28" s="1891"/>
      <c r="BB28" s="1891"/>
      <c r="BC28" s="1891"/>
      <c r="BD28" s="2121"/>
      <c r="BE28" s="1887" t="s">
        <v>22</v>
      </c>
      <c r="BF28" s="1891"/>
      <c r="BG28" s="1891"/>
      <c r="BH28" s="1891"/>
      <c r="BI28" s="1891"/>
      <c r="BJ28" s="1891"/>
      <c r="BK28" s="1891"/>
      <c r="BL28" s="2121"/>
      <c r="BM28" s="1887" t="s">
        <v>22</v>
      </c>
      <c r="BN28" s="1891"/>
      <c r="BO28" s="1891"/>
      <c r="BP28" s="1891"/>
      <c r="BQ28" s="1891"/>
      <c r="BR28" s="1891"/>
      <c r="BS28" s="1891"/>
      <c r="BT28" s="2121"/>
      <c r="BX28" s="129"/>
      <c r="BY28" s="210"/>
      <c r="BZ28" s="403"/>
    </row>
    <row r="29" spans="1:78" ht="13.5" customHeight="1">
      <c r="A29" s="1694"/>
      <c r="B29" s="945"/>
      <c r="C29" s="923"/>
      <c r="D29" s="923"/>
      <c r="E29" s="923"/>
      <c r="F29" s="940"/>
      <c r="G29" s="128"/>
      <c r="H29" s="167"/>
      <c r="I29" s="2584" t="s">
        <v>1295</v>
      </c>
      <c r="J29" s="2585"/>
      <c r="K29" s="2585"/>
      <c r="L29" s="2586"/>
      <c r="M29" s="560" t="s">
        <v>620</v>
      </c>
      <c r="N29" s="697"/>
      <c r="O29" s="697"/>
      <c r="P29" s="697"/>
      <c r="Q29" s="697"/>
      <c r="R29" s="697"/>
      <c r="S29" s="697"/>
      <c r="T29" s="697"/>
      <c r="U29" s="697"/>
      <c r="V29" s="697"/>
      <c r="W29" s="697"/>
      <c r="X29" s="697"/>
      <c r="Y29" s="697"/>
      <c r="Z29" s="697"/>
      <c r="AA29" s="697"/>
      <c r="AB29" s="697"/>
      <c r="AC29" s="697"/>
      <c r="AD29" s="697"/>
      <c r="AE29" s="697"/>
      <c r="AF29" s="75"/>
      <c r="AG29" s="1870" t="s">
        <v>22</v>
      </c>
      <c r="AH29" s="1870"/>
      <c r="AI29" s="1870"/>
      <c r="AJ29" s="1870"/>
      <c r="AK29" s="1870"/>
      <c r="AL29" s="1870"/>
      <c r="AM29" s="1870"/>
      <c r="AN29" s="2267"/>
      <c r="AO29" s="1866" t="s">
        <v>22</v>
      </c>
      <c r="AP29" s="1870"/>
      <c r="AQ29" s="1870"/>
      <c r="AR29" s="1870"/>
      <c r="AS29" s="1870"/>
      <c r="AT29" s="1870"/>
      <c r="AU29" s="1870"/>
      <c r="AV29" s="2267"/>
      <c r="AW29" s="1866" t="s">
        <v>22</v>
      </c>
      <c r="AX29" s="1870"/>
      <c r="AY29" s="1870"/>
      <c r="AZ29" s="1870"/>
      <c r="BA29" s="1870"/>
      <c r="BB29" s="1870"/>
      <c r="BC29" s="1870"/>
      <c r="BD29" s="2267"/>
      <c r="BE29" s="1866" t="s">
        <v>22</v>
      </c>
      <c r="BF29" s="1870"/>
      <c r="BG29" s="1870"/>
      <c r="BH29" s="1870"/>
      <c r="BI29" s="1870"/>
      <c r="BJ29" s="1870"/>
      <c r="BK29" s="1870"/>
      <c r="BL29" s="2267"/>
      <c r="BM29" s="1866" t="s">
        <v>22</v>
      </c>
      <c r="BN29" s="1870"/>
      <c r="BO29" s="1870"/>
      <c r="BP29" s="1870"/>
      <c r="BQ29" s="1870"/>
      <c r="BR29" s="1870"/>
      <c r="BS29" s="1870"/>
      <c r="BT29" s="2267"/>
      <c r="BX29" s="129"/>
      <c r="BY29" s="210"/>
      <c r="BZ29" s="403"/>
    </row>
    <row r="30" spans="1:78" ht="13.5" customHeight="1">
      <c r="A30" s="1694"/>
      <c r="B30" s="945"/>
      <c r="C30" s="923"/>
      <c r="D30" s="923"/>
      <c r="E30" s="923"/>
      <c r="F30" s="940"/>
      <c r="G30" s="128"/>
      <c r="H30" s="167"/>
      <c r="I30" s="1645" t="s">
        <v>1265</v>
      </c>
      <c r="J30" s="1646"/>
      <c r="K30" s="1646"/>
      <c r="L30" s="1647"/>
      <c r="M30" s="968" t="s">
        <v>1296</v>
      </c>
      <c r="N30" s="966"/>
      <c r="O30" s="966"/>
      <c r="P30" s="966"/>
      <c r="Q30" s="966"/>
      <c r="R30" s="966"/>
      <c r="S30" s="966"/>
      <c r="T30" s="966"/>
      <c r="U30" s="966"/>
      <c r="V30" s="966"/>
      <c r="W30" s="966"/>
      <c r="X30" s="966"/>
      <c r="Y30" s="966"/>
      <c r="Z30" s="966"/>
      <c r="AA30" s="966"/>
      <c r="AB30" s="966"/>
      <c r="AC30" s="966"/>
      <c r="AD30" s="966"/>
      <c r="AE30" s="966"/>
      <c r="AF30" s="967"/>
      <c r="AG30" s="2382" t="s">
        <v>22</v>
      </c>
      <c r="AH30" s="2382"/>
      <c r="AI30" s="2382"/>
      <c r="AJ30" s="2382"/>
      <c r="AK30" s="2382"/>
      <c r="AL30" s="2382"/>
      <c r="AM30" s="2382"/>
      <c r="AN30" s="2383"/>
      <c r="AO30" s="2381" t="s">
        <v>22</v>
      </c>
      <c r="AP30" s="2382"/>
      <c r="AQ30" s="2382"/>
      <c r="AR30" s="2382"/>
      <c r="AS30" s="2382"/>
      <c r="AT30" s="2382"/>
      <c r="AU30" s="2382"/>
      <c r="AV30" s="2383"/>
      <c r="AW30" s="2381" t="s">
        <v>22</v>
      </c>
      <c r="AX30" s="2382"/>
      <c r="AY30" s="2382"/>
      <c r="AZ30" s="2382"/>
      <c r="BA30" s="2382"/>
      <c r="BB30" s="2382"/>
      <c r="BC30" s="2382"/>
      <c r="BD30" s="2383"/>
      <c r="BE30" s="2381" t="s">
        <v>22</v>
      </c>
      <c r="BF30" s="2382"/>
      <c r="BG30" s="2382"/>
      <c r="BH30" s="2382"/>
      <c r="BI30" s="2382"/>
      <c r="BJ30" s="2382"/>
      <c r="BK30" s="2382"/>
      <c r="BL30" s="2383"/>
      <c r="BM30" s="2381" t="s">
        <v>22</v>
      </c>
      <c r="BN30" s="2382"/>
      <c r="BO30" s="2382"/>
      <c r="BP30" s="2382"/>
      <c r="BQ30" s="2382"/>
      <c r="BR30" s="2382"/>
      <c r="BS30" s="2382"/>
      <c r="BT30" s="2383"/>
      <c r="BX30" s="129"/>
      <c r="BY30" s="210"/>
      <c r="BZ30" s="403"/>
    </row>
    <row r="31" spans="1:78" ht="13.5" customHeight="1">
      <c r="A31" s="1694"/>
      <c r="B31" s="945"/>
      <c r="C31" s="923"/>
      <c r="D31" s="923"/>
      <c r="E31" s="923"/>
      <c r="F31" s="941"/>
      <c r="G31" s="187"/>
      <c r="H31" s="170"/>
      <c r="I31" s="2573" t="s">
        <v>1297</v>
      </c>
      <c r="J31" s="2574"/>
      <c r="K31" s="2574"/>
      <c r="L31" s="2575"/>
      <c r="M31" s="2589" t="s">
        <v>1298</v>
      </c>
      <c r="N31" s="2590"/>
      <c r="O31" s="2590"/>
      <c r="P31" s="2590"/>
      <c r="Q31" s="2590"/>
      <c r="R31" s="2590"/>
      <c r="S31" s="2590"/>
      <c r="T31" s="2590"/>
      <c r="U31" s="2590"/>
      <c r="V31" s="2590"/>
      <c r="W31" s="2590"/>
      <c r="X31" s="2590"/>
      <c r="Y31" s="2590"/>
      <c r="Z31" s="2590"/>
      <c r="AA31" s="2590"/>
      <c r="AB31" s="2590"/>
      <c r="AC31" s="2590"/>
      <c r="AD31" s="2590"/>
      <c r="AE31" s="2590"/>
      <c r="AF31" s="2591"/>
      <c r="AG31" s="2060" t="s">
        <v>22</v>
      </c>
      <c r="AH31" s="2061"/>
      <c r="AI31" s="2061"/>
      <c r="AJ31" s="2061"/>
      <c r="AK31" s="2061"/>
      <c r="AL31" s="2061"/>
      <c r="AM31" s="2061"/>
      <c r="AN31" s="2062"/>
      <c r="AO31" s="2060" t="s">
        <v>22</v>
      </c>
      <c r="AP31" s="2061"/>
      <c r="AQ31" s="2061"/>
      <c r="AR31" s="2061"/>
      <c r="AS31" s="2061"/>
      <c r="AT31" s="2061"/>
      <c r="AU31" s="2061"/>
      <c r="AV31" s="2062"/>
      <c r="AW31" s="2060" t="s">
        <v>22</v>
      </c>
      <c r="AX31" s="2061"/>
      <c r="AY31" s="2061"/>
      <c r="AZ31" s="2061"/>
      <c r="BA31" s="2061"/>
      <c r="BB31" s="2061"/>
      <c r="BC31" s="2061"/>
      <c r="BD31" s="2062"/>
      <c r="BE31" s="2060" t="s">
        <v>22</v>
      </c>
      <c r="BF31" s="2061"/>
      <c r="BG31" s="2061"/>
      <c r="BH31" s="2061"/>
      <c r="BI31" s="2061"/>
      <c r="BJ31" s="2061"/>
      <c r="BK31" s="2061"/>
      <c r="BL31" s="2062"/>
      <c r="BM31" s="2060" t="s">
        <v>22</v>
      </c>
      <c r="BN31" s="2061"/>
      <c r="BO31" s="2061"/>
      <c r="BP31" s="2061"/>
      <c r="BQ31" s="2061"/>
      <c r="BR31" s="2061"/>
      <c r="BS31" s="2061"/>
      <c r="BT31" s="2062"/>
      <c r="BX31" s="129"/>
      <c r="BY31" s="210"/>
      <c r="BZ31" s="403"/>
    </row>
    <row r="32" spans="1:78" ht="13.5" customHeight="1">
      <c r="A32" s="1694"/>
      <c r="B32" s="945"/>
      <c r="C32" s="923"/>
      <c r="D32" s="923"/>
      <c r="E32" s="923"/>
      <c r="F32" s="2587" t="s">
        <v>957</v>
      </c>
      <c r="G32" s="2318"/>
      <c r="H32" s="2588"/>
      <c r="I32" s="2550" t="s">
        <v>943</v>
      </c>
      <c r="J32" s="2550"/>
      <c r="K32" s="2550"/>
      <c r="L32" s="2550"/>
      <c r="M32" s="2550"/>
      <c r="N32" s="2550"/>
      <c r="O32" s="2550"/>
      <c r="P32" s="2550"/>
      <c r="Q32" s="2550"/>
      <c r="R32" s="2550"/>
      <c r="S32" s="2550"/>
      <c r="T32" s="2550"/>
      <c r="U32" s="2550"/>
      <c r="V32" s="2550"/>
      <c r="W32" s="2550"/>
      <c r="X32" s="2550"/>
      <c r="Y32" s="2550"/>
      <c r="Z32" s="2550"/>
      <c r="AA32" s="2550"/>
      <c r="AB32" s="2550"/>
      <c r="AC32" s="2550"/>
      <c r="AD32" s="2550"/>
      <c r="AE32" s="2550"/>
      <c r="AF32" s="2550"/>
      <c r="AG32" s="2375" t="str">
        <f>IFERROR(IF(VLOOKUP($AG$6,自己評価書!$B$35:$FY504,147,FALSE)=0,"■","□"),"□")</f>
        <v>■</v>
      </c>
      <c r="AH32" s="2376"/>
      <c r="AI32" s="2376"/>
      <c r="AJ32" s="2376"/>
      <c r="AK32" s="2376"/>
      <c r="AL32" s="2376"/>
      <c r="AM32" s="2376"/>
      <c r="AN32" s="2377"/>
      <c r="AO32" s="2375" t="str">
        <f>IFERROR(IF(VLOOKUP($AO$6,自己評価書!$B$35:$FY504,147,FALSE)=0,"■","□"),"□")</f>
        <v>□</v>
      </c>
      <c r="AP32" s="2376"/>
      <c r="AQ32" s="2376"/>
      <c r="AR32" s="2376"/>
      <c r="AS32" s="2376"/>
      <c r="AT32" s="2376"/>
      <c r="AU32" s="2376"/>
      <c r="AV32" s="2377"/>
      <c r="AW32" s="2375" t="str">
        <f>IFERROR(IF(VLOOKUP($AW$6,自己評価書!$B$35:$FY504,147,FALSE)=0,"■","□"),"□")</f>
        <v>□</v>
      </c>
      <c r="AX32" s="2376"/>
      <c r="AY32" s="2376"/>
      <c r="AZ32" s="2376"/>
      <c r="BA32" s="2376"/>
      <c r="BB32" s="2376"/>
      <c r="BC32" s="2376"/>
      <c r="BD32" s="2377"/>
      <c r="BE32" s="2375" t="str">
        <f>IFERROR(IF(VLOOKUP($BE$6,自己評価書!$B$35:$FY504,147,FALSE)=0,"■","□"),"□")</f>
        <v>□</v>
      </c>
      <c r="BF32" s="2376"/>
      <c r="BG32" s="2376"/>
      <c r="BH32" s="2376"/>
      <c r="BI32" s="2376"/>
      <c r="BJ32" s="2376"/>
      <c r="BK32" s="2376"/>
      <c r="BL32" s="2377"/>
      <c r="BM32" s="2375" t="str">
        <f>IFERROR(IF(VLOOKUP($BM$6,自己評価書!$B$35:$FY504,147,FALSE)=0,"■","□"),"□")</f>
        <v>□</v>
      </c>
      <c r="BN32" s="2376"/>
      <c r="BO32" s="2376"/>
      <c r="BP32" s="2376"/>
      <c r="BQ32" s="2376"/>
      <c r="BR32" s="2376"/>
      <c r="BS32" s="2376"/>
      <c r="BT32" s="2377"/>
      <c r="BX32" s="129"/>
      <c r="BY32" s="210"/>
      <c r="BZ32" s="403"/>
    </row>
    <row r="33" spans="1:78" ht="13.5" customHeight="1">
      <c r="A33" s="1694"/>
      <c r="B33" s="945"/>
      <c r="C33" s="923"/>
      <c r="D33" s="923"/>
      <c r="E33" s="923"/>
      <c r="F33" s="940"/>
      <c r="G33" s="128"/>
      <c r="H33" s="167"/>
      <c r="I33" s="2584" t="s">
        <v>1299</v>
      </c>
      <c r="J33" s="2585"/>
      <c r="K33" s="2585"/>
      <c r="L33" s="2586"/>
      <c r="M33" s="960" t="s">
        <v>1300</v>
      </c>
      <c r="N33" s="961"/>
      <c r="O33" s="961"/>
      <c r="P33" s="961"/>
      <c r="Q33" s="961"/>
      <c r="R33" s="961"/>
      <c r="S33" s="961"/>
      <c r="T33" s="961"/>
      <c r="U33" s="961"/>
      <c r="V33" s="961"/>
      <c r="W33" s="961"/>
      <c r="X33" s="961"/>
      <c r="Y33" s="961"/>
      <c r="Z33" s="961"/>
      <c r="AA33" s="961"/>
      <c r="AB33" s="961"/>
      <c r="AC33" s="961"/>
      <c r="AD33" s="961"/>
      <c r="AE33" s="961"/>
      <c r="AF33" s="962"/>
      <c r="AG33" s="1886" t="s">
        <v>22</v>
      </c>
      <c r="AH33" s="1890"/>
      <c r="AI33" s="1890"/>
      <c r="AJ33" s="1890"/>
      <c r="AK33" s="1890"/>
      <c r="AL33" s="1890"/>
      <c r="AM33" s="1890"/>
      <c r="AN33" s="2307"/>
      <c r="AO33" s="1886" t="s">
        <v>22</v>
      </c>
      <c r="AP33" s="1890"/>
      <c r="AQ33" s="1890"/>
      <c r="AR33" s="1890"/>
      <c r="AS33" s="1890"/>
      <c r="AT33" s="1890"/>
      <c r="AU33" s="1890"/>
      <c r="AV33" s="2307"/>
      <c r="AW33" s="1886" t="s">
        <v>22</v>
      </c>
      <c r="AX33" s="1890"/>
      <c r="AY33" s="1890"/>
      <c r="AZ33" s="1890"/>
      <c r="BA33" s="1890"/>
      <c r="BB33" s="1890"/>
      <c r="BC33" s="1890"/>
      <c r="BD33" s="2307"/>
      <c r="BE33" s="1886" t="s">
        <v>22</v>
      </c>
      <c r="BF33" s="1890"/>
      <c r="BG33" s="1890"/>
      <c r="BH33" s="1890"/>
      <c r="BI33" s="1890"/>
      <c r="BJ33" s="1890"/>
      <c r="BK33" s="1890"/>
      <c r="BL33" s="2307"/>
      <c r="BM33" s="1886" t="s">
        <v>22</v>
      </c>
      <c r="BN33" s="1890"/>
      <c r="BO33" s="1890"/>
      <c r="BP33" s="1890"/>
      <c r="BQ33" s="1890"/>
      <c r="BR33" s="1890"/>
      <c r="BS33" s="1890"/>
      <c r="BT33" s="2307"/>
      <c r="BX33" s="129"/>
      <c r="BY33" s="210"/>
      <c r="BZ33" s="403"/>
    </row>
    <row r="34" spans="1:78" ht="13.5" customHeight="1">
      <c r="A34" s="1694"/>
      <c r="B34" s="945"/>
      <c r="C34" s="923"/>
      <c r="D34" s="923"/>
      <c r="E34" s="923"/>
      <c r="F34" s="940"/>
      <c r="G34" s="128"/>
      <c r="H34" s="167"/>
      <c r="I34" s="867"/>
      <c r="J34" s="841"/>
      <c r="K34" s="841"/>
      <c r="L34" s="868"/>
      <c r="M34" s="957" t="s">
        <v>1598</v>
      </c>
      <c r="N34" s="958"/>
      <c r="O34" s="958"/>
      <c r="P34" s="958"/>
      <c r="Q34" s="958"/>
      <c r="R34" s="958"/>
      <c r="S34" s="958"/>
      <c r="T34" s="958"/>
      <c r="U34" s="958"/>
      <c r="V34" s="958"/>
      <c r="W34" s="958"/>
      <c r="X34" s="958"/>
      <c r="Y34" s="958"/>
      <c r="Z34" s="958"/>
      <c r="AA34" s="958"/>
      <c r="AB34" s="958"/>
      <c r="AC34" s="958"/>
      <c r="AD34" s="958"/>
      <c r="AE34" s="958"/>
      <c r="AF34" s="1165" t="s">
        <v>1622</v>
      </c>
      <c r="AG34" s="1866"/>
      <c r="AH34" s="1870"/>
      <c r="AI34" s="1870"/>
      <c r="AJ34" s="1870"/>
      <c r="AK34" s="1870"/>
      <c r="AL34" s="1870"/>
      <c r="AM34" s="1870"/>
      <c r="AN34" s="2267"/>
      <c r="AO34" s="1866"/>
      <c r="AP34" s="1870"/>
      <c r="AQ34" s="1870"/>
      <c r="AR34" s="1870"/>
      <c r="AS34" s="1870"/>
      <c r="AT34" s="1870"/>
      <c r="AU34" s="1870"/>
      <c r="AV34" s="2267"/>
      <c r="AW34" s="1866"/>
      <c r="AX34" s="1870"/>
      <c r="AY34" s="1870"/>
      <c r="AZ34" s="1870"/>
      <c r="BA34" s="1870"/>
      <c r="BB34" s="1870"/>
      <c r="BC34" s="1870"/>
      <c r="BD34" s="2267"/>
      <c r="BE34" s="1866"/>
      <c r="BF34" s="1870"/>
      <c r="BG34" s="1870"/>
      <c r="BH34" s="1870"/>
      <c r="BI34" s="1870"/>
      <c r="BJ34" s="1870"/>
      <c r="BK34" s="1870"/>
      <c r="BL34" s="2267"/>
      <c r="BM34" s="1866"/>
      <c r="BN34" s="1870"/>
      <c r="BO34" s="1870"/>
      <c r="BP34" s="1870"/>
      <c r="BQ34" s="1870"/>
      <c r="BR34" s="1870"/>
      <c r="BS34" s="1870"/>
      <c r="BT34" s="2267"/>
      <c r="BX34" s="129"/>
      <c r="BY34" s="210"/>
      <c r="BZ34" s="403"/>
    </row>
    <row r="35" spans="1:78" ht="13.5" customHeight="1">
      <c r="A35" s="1694"/>
      <c r="B35" s="945"/>
      <c r="C35" s="923"/>
      <c r="D35" s="923"/>
      <c r="E35" s="923"/>
      <c r="F35" s="940"/>
      <c r="G35" s="128"/>
      <c r="H35" s="167"/>
      <c r="I35" s="867"/>
      <c r="J35" s="841"/>
      <c r="K35" s="841"/>
      <c r="L35" s="868"/>
      <c r="M35" s="1121" t="s">
        <v>1599</v>
      </c>
      <c r="N35" s="1122"/>
      <c r="O35" s="1122"/>
      <c r="P35" s="1122"/>
      <c r="Q35" s="1122"/>
      <c r="R35" s="1122"/>
      <c r="S35" s="1122"/>
      <c r="T35" s="1122"/>
      <c r="U35" s="1122"/>
      <c r="V35" s="1122"/>
      <c r="W35" s="1122"/>
      <c r="X35" s="1122"/>
      <c r="Y35" s="1122"/>
      <c r="Z35" s="1122"/>
      <c r="AA35" s="1122"/>
      <c r="AB35" s="1122"/>
      <c r="AC35" s="1122"/>
      <c r="AD35" s="1122"/>
      <c r="AE35" s="1122"/>
      <c r="AF35" s="1123"/>
      <c r="AG35" s="2565" t="s">
        <v>22</v>
      </c>
      <c r="AH35" s="2566"/>
      <c r="AI35" s="2566"/>
      <c r="AJ35" s="2566"/>
      <c r="AK35" s="2566"/>
      <c r="AL35" s="2566"/>
      <c r="AM35" s="2566"/>
      <c r="AN35" s="2567"/>
      <c r="AO35" s="2565" t="s">
        <v>22</v>
      </c>
      <c r="AP35" s="2566"/>
      <c r="AQ35" s="2566"/>
      <c r="AR35" s="2566"/>
      <c r="AS35" s="2566"/>
      <c r="AT35" s="2566"/>
      <c r="AU35" s="2566"/>
      <c r="AV35" s="2567"/>
      <c r="AW35" s="2565" t="s">
        <v>22</v>
      </c>
      <c r="AX35" s="2566"/>
      <c r="AY35" s="2566"/>
      <c r="AZ35" s="2566"/>
      <c r="BA35" s="2566"/>
      <c r="BB35" s="2566"/>
      <c r="BC35" s="2566"/>
      <c r="BD35" s="2567"/>
      <c r="BE35" s="2565" t="s">
        <v>22</v>
      </c>
      <c r="BF35" s="2566"/>
      <c r="BG35" s="2566"/>
      <c r="BH35" s="2566"/>
      <c r="BI35" s="2566"/>
      <c r="BJ35" s="2566"/>
      <c r="BK35" s="2566"/>
      <c r="BL35" s="2567"/>
      <c r="BM35" s="2565" t="s">
        <v>22</v>
      </c>
      <c r="BN35" s="2566"/>
      <c r="BO35" s="2566"/>
      <c r="BP35" s="2566"/>
      <c r="BQ35" s="2566"/>
      <c r="BR35" s="2566"/>
      <c r="BS35" s="2566"/>
      <c r="BT35" s="2567"/>
      <c r="BX35" s="129"/>
      <c r="BY35" s="210"/>
      <c r="BZ35" s="403"/>
    </row>
    <row r="36" spans="1:78" ht="13.5" customHeight="1">
      <c r="A36" s="1694"/>
      <c r="B36" s="945"/>
      <c r="C36" s="923"/>
      <c r="D36" s="923"/>
      <c r="E36" s="923"/>
      <c r="F36" s="940"/>
      <c r="G36" s="128"/>
      <c r="H36" s="167"/>
      <c r="I36" s="1671"/>
      <c r="J36" s="1669"/>
      <c r="K36" s="1669"/>
      <c r="L36" s="1670"/>
      <c r="M36" s="942" t="s">
        <v>1600</v>
      </c>
      <c r="N36" s="958"/>
      <c r="O36" s="958"/>
      <c r="P36" s="958"/>
      <c r="Q36" s="958"/>
      <c r="R36" s="958"/>
      <c r="S36" s="958"/>
      <c r="T36" s="958"/>
      <c r="U36" s="958"/>
      <c r="V36" s="958"/>
      <c r="W36" s="958"/>
      <c r="X36" s="958"/>
      <c r="Y36" s="958"/>
      <c r="Z36" s="958"/>
      <c r="AA36" s="958"/>
      <c r="AB36" s="958"/>
      <c r="AC36" s="958"/>
      <c r="AD36" s="958"/>
      <c r="AE36" s="958"/>
      <c r="AF36" s="886" t="s">
        <v>1624</v>
      </c>
      <c r="AG36" s="1866"/>
      <c r="AH36" s="1870"/>
      <c r="AI36" s="1870"/>
      <c r="AJ36" s="1870"/>
      <c r="AK36" s="1870"/>
      <c r="AL36" s="1870"/>
      <c r="AM36" s="1870"/>
      <c r="AN36" s="2267"/>
      <c r="AO36" s="1866"/>
      <c r="AP36" s="1870"/>
      <c r="AQ36" s="1870"/>
      <c r="AR36" s="1870"/>
      <c r="AS36" s="1870"/>
      <c r="AT36" s="1870"/>
      <c r="AU36" s="1870"/>
      <c r="AV36" s="2267"/>
      <c r="AW36" s="1866"/>
      <c r="AX36" s="1870"/>
      <c r="AY36" s="1870"/>
      <c r="AZ36" s="1870"/>
      <c r="BA36" s="1870"/>
      <c r="BB36" s="1870"/>
      <c r="BC36" s="1870"/>
      <c r="BD36" s="2267"/>
      <c r="BE36" s="1866"/>
      <c r="BF36" s="1870"/>
      <c r="BG36" s="1870"/>
      <c r="BH36" s="1870"/>
      <c r="BI36" s="1870"/>
      <c r="BJ36" s="1870"/>
      <c r="BK36" s="1870"/>
      <c r="BL36" s="2267"/>
      <c r="BM36" s="1866"/>
      <c r="BN36" s="1870"/>
      <c r="BO36" s="1870"/>
      <c r="BP36" s="1870"/>
      <c r="BQ36" s="1870"/>
      <c r="BR36" s="1870"/>
      <c r="BS36" s="1870"/>
      <c r="BT36" s="2267"/>
      <c r="BX36" s="129"/>
      <c r="BY36" s="210"/>
      <c r="BZ36" s="403"/>
    </row>
    <row r="37" spans="1:78" ht="13.5" customHeight="1">
      <c r="A37" s="1694"/>
      <c r="B37" s="945"/>
      <c r="C37" s="923"/>
      <c r="D37" s="923"/>
      <c r="E37" s="923"/>
      <c r="F37" s="940"/>
      <c r="G37" s="128"/>
      <c r="H37" s="167"/>
      <c r="I37" s="2584" t="s">
        <v>1301</v>
      </c>
      <c r="J37" s="2585"/>
      <c r="K37" s="2585"/>
      <c r="L37" s="2586"/>
      <c r="M37" s="560" t="s">
        <v>961</v>
      </c>
      <c r="N37" s="1125"/>
      <c r="O37" s="1125"/>
      <c r="P37" s="1125"/>
      <c r="Q37" s="1125"/>
      <c r="R37" s="1125"/>
      <c r="S37" s="1125"/>
      <c r="T37" s="1125"/>
      <c r="U37" s="1125"/>
      <c r="V37" s="1125"/>
      <c r="W37" s="1125"/>
      <c r="X37" s="1125"/>
      <c r="Y37" s="1125"/>
      <c r="Z37" s="1125"/>
      <c r="AA37" s="1125"/>
      <c r="AB37" s="1125"/>
      <c r="AC37" s="1125"/>
      <c r="AD37" s="1125"/>
      <c r="AE37" s="1125"/>
      <c r="AF37" s="884" t="s">
        <v>1631</v>
      </c>
      <c r="AG37" s="1890" t="s">
        <v>22</v>
      </c>
      <c r="AH37" s="1890"/>
      <c r="AI37" s="1890"/>
      <c r="AJ37" s="1890"/>
      <c r="AK37" s="1890"/>
      <c r="AL37" s="1890"/>
      <c r="AM37" s="1890"/>
      <c r="AN37" s="2307"/>
      <c r="AO37" s="1886" t="s">
        <v>22</v>
      </c>
      <c r="AP37" s="1890"/>
      <c r="AQ37" s="1890"/>
      <c r="AR37" s="1890"/>
      <c r="AS37" s="1890"/>
      <c r="AT37" s="1890"/>
      <c r="AU37" s="1890"/>
      <c r="AV37" s="2307"/>
      <c r="AW37" s="1886" t="s">
        <v>22</v>
      </c>
      <c r="AX37" s="1890"/>
      <c r="AY37" s="1890"/>
      <c r="AZ37" s="1890"/>
      <c r="BA37" s="1890"/>
      <c r="BB37" s="1890"/>
      <c r="BC37" s="1890"/>
      <c r="BD37" s="2307"/>
      <c r="BE37" s="1886" t="s">
        <v>22</v>
      </c>
      <c r="BF37" s="1890"/>
      <c r="BG37" s="1890"/>
      <c r="BH37" s="1890"/>
      <c r="BI37" s="1890"/>
      <c r="BJ37" s="1890"/>
      <c r="BK37" s="1890"/>
      <c r="BL37" s="2307"/>
      <c r="BM37" s="1886" t="s">
        <v>22</v>
      </c>
      <c r="BN37" s="1890"/>
      <c r="BO37" s="1890"/>
      <c r="BP37" s="1890"/>
      <c r="BQ37" s="1890"/>
      <c r="BR37" s="1890"/>
      <c r="BS37" s="1890"/>
      <c r="BT37" s="2307"/>
      <c r="BX37" s="129"/>
      <c r="BY37" s="210"/>
      <c r="BZ37" s="403"/>
    </row>
    <row r="38" spans="1:78" ht="13.5" customHeight="1">
      <c r="A38" s="1694"/>
      <c r="B38" s="945"/>
      <c r="C38" s="923"/>
      <c r="D38" s="923"/>
      <c r="E38" s="923"/>
      <c r="F38" s="940"/>
      <c r="G38" s="128"/>
      <c r="H38" s="167"/>
      <c r="I38" s="1671"/>
      <c r="J38" s="1669"/>
      <c r="K38" s="1669"/>
      <c r="L38" s="1670"/>
      <c r="M38" s="968" t="s">
        <v>1302</v>
      </c>
      <c r="N38" s="966"/>
      <c r="O38" s="966"/>
      <c r="P38" s="966"/>
      <c r="Q38" s="966"/>
      <c r="R38" s="966"/>
      <c r="S38" s="966"/>
      <c r="T38" s="966"/>
      <c r="U38" s="966"/>
      <c r="V38" s="966"/>
      <c r="W38" s="966"/>
      <c r="X38" s="966"/>
      <c r="Y38" s="966"/>
      <c r="Z38" s="966"/>
      <c r="AA38" s="966"/>
      <c r="AB38" s="966"/>
      <c r="AC38" s="966"/>
      <c r="AD38" s="966"/>
      <c r="AE38" s="966"/>
      <c r="AF38" s="881" t="s">
        <v>1618</v>
      </c>
      <c r="AG38" s="2382" t="s">
        <v>22</v>
      </c>
      <c r="AH38" s="2382"/>
      <c r="AI38" s="2382"/>
      <c r="AJ38" s="2382"/>
      <c r="AK38" s="2382"/>
      <c r="AL38" s="2382"/>
      <c r="AM38" s="2382"/>
      <c r="AN38" s="2383"/>
      <c r="AO38" s="2381" t="s">
        <v>22</v>
      </c>
      <c r="AP38" s="2382"/>
      <c r="AQ38" s="2382"/>
      <c r="AR38" s="2382"/>
      <c r="AS38" s="2382"/>
      <c r="AT38" s="2382"/>
      <c r="AU38" s="2382"/>
      <c r="AV38" s="2383"/>
      <c r="AW38" s="2381" t="s">
        <v>22</v>
      </c>
      <c r="AX38" s="2382"/>
      <c r="AY38" s="2382"/>
      <c r="AZ38" s="2382"/>
      <c r="BA38" s="2382"/>
      <c r="BB38" s="2382"/>
      <c r="BC38" s="2382"/>
      <c r="BD38" s="2383"/>
      <c r="BE38" s="2381" t="s">
        <v>22</v>
      </c>
      <c r="BF38" s="2382"/>
      <c r="BG38" s="2382"/>
      <c r="BH38" s="2382"/>
      <c r="BI38" s="2382"/>
      <c r="BJ38" s="2382"/>
      <c r="BK38" s="2382"/>
      <c r="BL38" s="2383"/>
      <c r="BM38" s="2381" t="s">
        <v>22</v>
      </c>
      <c r="BN38" s="2382"/>
      <c r="BO38" s="2382"/>
      <c r="BP38" s="2382"/>
      <c r="BQ38" s="2382"/>
      <c r="BR38" s="2382"/>
      <c r="BS38" s="2382"/>
      <c r="BT38" s="2383"/>
      <c r="BX38" s="129"/>
      <c r="BY38" s="210"/>
      <c r="BZ38" s="403"/>
    </row>
    <row r="39" spans="1:78" ht="13.5" customHeight="1">
      <c r="A39" s="1694"/>
      <c r="B39" s="945"/>
      <c r="C39" s="923"/>
      <c r="D39" s="923"/>
      <c r="E39" s="923"/>
      <c r="F39" s="940"/>
      <c r="G39" s="128"/>
      <c r="H39" s="167"/>
      <c r="I39" s="2584" t="s">
        <v>1601</v>
      </c>
      <c r="J39" s="2585"/>
      <c r="K39" s="2585"/>
      <c r="L39" s="2586"/>
      <c r="M39" s="960" t="s">
        <v>962</v>
      </c>
      <c r="N39" s="961"/>
      <c r="O39" s="961"/>
      <c r="P39" s="961"/>
      <c r="Q39" s="961"/>
      <c r="R39" s="961"/>
      <c r="S39" s="961"/>
      <c r="T39" s="961"/>
      <c r="U39" s="961"/>
      <c r="V39" s="961"/>
      <c r="W39" s="961"/>
      <c r="X39" s="961"/>
      <c r="Y39" s="961"/>
      <c r="Z39" s="961"/>
      <c r="AA39" s="961"/>
      <c r="AB39" s="961"/>
      <c r="AC39" s="961"/>
      <c r="AD39" s="961"/>
      <c r="AE39" s="961"/>
      <c r="AF39" s="1176" t="s">
        <v>1631</v>
      </c>
      <c r="AG39" s="1886" t="s">
        <v>22</v>
      </c>
      <c r="AH39" s="1890"/>
      <c r="AI39" s="1890"/>
      <c r="AJ39" s="1890"/>
      <c r="AK39" s="1890"/>
      <c r="AL39" s="1890"/>
      <c r="AM39" s="1890"/>
      <c r="AN39" s="2307"/>
      <c r="AO39" s="1886" t="s">
        <v>22</v>
      </c>
      <c r="AP39" s="1890"/>
      <c r="AQ39" s="1890"/>
      <c r="AR39" s="1890"/>
      <c r="AS39" s="1890"/>
      <c r="AT39" s="1890"/>
      <c r="AU39" s="1890"/>
      <c r="AV39" s="2307"/>
      <c r="AW39" s="1886" t="s">
        <v>22</v>
      </c>
      <c r="AX39" s="1890"/>
      <c r="AY39" s="1890"/>
      <c r="AZ39" s="1890"/>
      <c r="BA39" s="1890"/>
      <c r="BB39" s="1890"/>
      <c r="BC39" s="1890"/>
      <c r="BD39" s="2307"/>
      <c r="BE39" s="1886" t="s">
        <v>22</v>
      </c>
      <c r="BF39" s="1890"/>
      <c r="BG39" s="1890"/>
      <c r="BH39" s="1890"/>
      <c r="BI39" s="1890"/>
      <c r="BJ39" s="1890"/>
      <c r="BK39" s="1890"/>
      <c r="BL39" s="2307"/>
      <c r="BM39" s="1886" t="s">
        <v>22</v>
      </c>
      <c r="BN39" s="1890"/>
      <c r="BO39" s="1890"/>
      <c r="BP39" s="1890"/>
      <c r="BQ39" s="1890"/>
      <c r="BR39" s="1890"/>
      <c r="BS39" s="1890"/>
      <c r="BT39" s="2307"/>
      <c r="BX39" s="129"/>
      <c r="BY39" s="210"/>
      <c r="BZ39" s="403"/>
    </row>
    <row r="40" spans="1:78" ht="13.5" customHeight="1">
      <c r="A40" s="1694"/>
      <c r="B40" s="945"/>
      <c r="C40" s="923"/>
      <c r="D40" s="923"/>
      <c r="E40" s="923"/>
      <c r="F40" s="940"/>
      <c r="G40" s="128"/>
      <c r="H40" s="167"/>
      <c r="I40" s="1658" t="s">
        <v>1303</v>
      </c>
      <c r="J40" s="1659"/>
      <c r="K40" s="1659"/>
      <c r="L40" s="1660"/>
      <c r="M40" s="1124" t="s">
        <v>1286</v>
      </c>
      <c r="N40" s="1125"/>
      <c r="O40" s="1125"/>
      <c r="P40" s="1125"/>
      <c r="Q40" s="1125"/>
      <c r="R40" s="1125"/>
      <c r="S40" s="1125"/>
      <c r="T40" s="1125"/>
      <c r="U40" s="1125"/>
      <c r="V40" s="1125"/>
      <c r="W40" s="1125"/>
      <c r="X40" s="1125"/>
      <c r="Y40" s="1125"/>
      <c r="Z40" s="1125"/>
      <c r="AA40" s="1125"/>
      <c r="AB40" s="1125"/>
      <c r="AC40" s="1125"/>
      <c r="AD40" s="1125"/>
      <c r="AE40" s="1125"/>
      <c r="AF40" s="1126"/>
      <c r="AG40" s="1890" t="s">
        <v>22</v>
      </c>
      <c r="AH40" s="1890"/>
      <c r="AI40" s="1890"/>
      <c r="AJ40" s="1890"/>
      <c r="AK40" s="1890"/>
      <c r="AL40" s="1890"/>
      <c r="AM40" s="1890"/>
      <c r="AN40" s="2307"/>
      <c r="AO40" s="1886" t="s">
        <v>22</v>
      </c>
      <c r="AP40" s="1890"/>
      <c r="AQ40" s="1890"/>
      <c r="AR40" s="1890"/>
      <c r="AS40" s="1890"/>
      <c r="AT40" s="1890"/>
      <c r="AU40" s="1890"/>
      <c r="AV40" s="2307"/>
      <c r="AW40" s="1886" t="s">
        <v>22</v>
      </c>
      <c r="AX40" s="1890"/>
      <c r="AY40" s="1890"/>
      <c r="AZ40" s="1890"/>
      <c r="BA40" s="1890"/>
      <c r="BB40" s="1890"/>
      <c r="BC40" s="1890"/>
      <c r="BD40" s="2307"/>
      <c r="BE40" s="1886" t="s">
        <v>22</v>
      </c>
      <c r="BF40" s="1890"/>
      <c r="BG40" s="1890"/>
      <c r="BH40" s="1890"/>
      <c r="BI40" s="1890"/>
      <c r="BJ40" s="1890"/>
      <c r="BK40" s="1890"/>
      <c r="BL40" s="2307"/>
      <c r="BM40" s="1886" t="s">
        <v>22</v>
      </c>
      <c r="BN40" s="1890"/>
      <c r="BO40" s="1890"/>
      <c r="BP40" s="1890"/>
      <c r="BQ40" s="1890"/>
      <c r="BR40" s="1890"/>
      <c r="BS40" s="1890"/>
      <c r="BT40" s="2307"/>
      <c r="BX40" s="129"/>
      <c r="BY40" s="210"/>
      <c r="BZ40" s="403"/>
    </row>
    <row r="41" spans="1:78" ht="13.5" customHeight="1">
      <c r="A41" s="1694"/>
      <c r="B41" s="945"/>
      <c r="C41" s="923"/>
      <c r="D41" s="923"/>
      <c r="E41" s="923"/>
      <c r="F41" s="940"/>
      <c r="G41" s="128"/>
      <c r="H41" s="167"/>
      <c r="I41" s="1645" t="s">
        <v>1304</v>
      </c>
      <c r="J41" s="1646"/>
      <c r="K41" s="1646"/>
      <c r="L41" s="1647"/>
      <c r="M41" s="963" t="s">
        <v>1287</v>
      </c>
      <c r="N41" s="964"/>
      <c r="O41" s="964"/>
      <c r="P41" s="964"/>
      <c r="Q41" s="964"/>
      <c r="R41" s="964"/>
      <c r="S41" s="964"/>
      <c r="T41" s="964"/>
      <c r="U41" s="964"/>
      <c r="V41" s="964"/>
      <c r="W41" s="964"/>
      <c r="X41" s="964"/>
      <c r="Y41" s="964"/>
      <c r="Z41" s="964"/>
      <c r="AA41" s="964"/>
      <c r="AB41" s="964"/>
      <c r="AC41" s="964"/>
      <c r="AD41" s="964"/>
      <c r="AE41" s="964"/>
      <c r="AF41" s="965"/>
      <c r="AG41" s="2269" t="s">
        <v>22</v>
      </c>
      <c r="AH41" s="2269"/>
      <c r="AI41" s="2269"/>
      <c r="AJ41" s="2269"/>
      <c r="AK41" s="2269"/>
      <c r="AL41" s="2269"/>
      <c r="AM41" s="2269"/>
      <c r="AN41" s="2270"/>
      <c r="AO41" s="2268" t="s">
        <v>22</v>
      </c>
      <c r="AP41" s="2269"/>
      <c r="AQ41" s="2269"/>
      <c r="AR41" s="2269"/>
      <c r="AS41" s="2269"/>
      <c r="AT41" s="2269"/>
      <c r="AU41" s="2269"/>
      <c r="AV41" s="2270"/>
      <c r="AW41" s="2268" t="s">
        <v>22</v>
      </c>
      <c r="AX41" s="2269"/>
      <c r="AY41" s="2269"/>
      <c r="AZ41" s="2269"/>
      <c r="BA41" s="2269"/>
      <c r="BB41" s="2269"/>
      <c r="BC41" s="2269"/>
      <c r="BD41" s="2270"/>
      <c r="BE41" s="2268" t="s">
        <v>22</v>
      </c>
      <c r="BF41" s="2269"/>
      <c r="BG41" s="2269"/>
      <c r="BH41" s="2269"/>
      <c r="BI41" s="2269"/>
      <c r="BJ41" s="2269"/>
      <c r="BK41" s="2269"/>
      <c r="BL41" s="2270"/>
      <c r="BM41" s="2268" t="s">
        <v>22</v>
      </c>
      <c r="BN41" s="2269"/>
      <c r="BO41" s="2269"/>
      <c r="BP41" s="2269"/>
      <c r="BQ41" s="2269"/>
      <c r="BR41" s="2269"/>
      <c r="BS41" s="2269"/>
      <c r="BT41" s="2270"/>
      <c r="BX41" s="129"/>
      <c r="BY41" s="210"/>
      <c r="BZ41" s="403"/>
    </row>
    <row r="42" spans="1:78" ht="13.5" customHeight="1">
      <c r="A42" s="1694"/>
      <c r="B42" s="945"/>
      <c r="C42" s="923"/>
      <c r="D42" s="923"/>
      <c r="E42" s="923"/>
      <c r="F42" s="941"/>
      <c r="G42" s="187"/>
      <c r="H42" s="170"/>
      <c r="I42" s="1671"/>
      <c r="J42" s="1669"/>
      <c r="K42" s="1669"/>
      <c r="L42" s="1670"/>
      <c r="M42" s="943" t="s">
        <v>1590</v>
      </c>
      <c r="N42" s="943"/>
      <c r="O42" s="943"/>
      <c r="P42" s="943"/>
      <c r="Q42" s="943"/>
      <c r="R42" s="943"/>
      <c r="S42" s="943"/>
      <c r="T42" s="943"/>
      <c r="U42" s="943"/>
      <c r="V42" s="943"/>
      <c r="W42" s="943"/>
      <c r="X42" s="943"/>
      <c r="Y42" s="943"/>
      <c r="Z42" s="943"/>
      <c r="AA42" s="943"/>
      <c r="AB42" s="943"/>
      <c r="AC42" s="943"/>
      <c r="AD42" s="943"/>
      <c r="AE42" s="943"/>
      <c r="AF42" s="943"/>
      <c r="AG42" s="2381" t="s">
        <v>22</v>
      </c>
      <c r="AH42" s="2382"/>
      <c r="AI42" s="2382"/>
      <c r="AJ42" s="2382"/>
      <c r="AK42" s="2382"/>
      <c r="AL42" s="2382"/>
      <c r="AM42" s="2382"/>
      <c r="AN42" s="2383"/>
      <c r="AO42" s="1887" t="s">
        <v>22</v>
      </c>
      <c r="AP42" s="1891"/>
      <c r="AQ42" s="1891"/>
      <c r="AR42" s="1891"/>
      <c r="AS42" s="1891"/>
      <c r="AT42" s="1891"/>
      <c r="AU42" s="1891"/>
      <c r="AV42" s="2121"/>
      <c r="AW42" s="1887" t="s">
        <v>22</v>
      </c>
      <c r="AX42" s="1891"/>
      <c r="AY42" s="1891"/>
      <c r="AZ42" s="1891"/>
      <c r="BA42" s="1891"/>
      <c r="BB42" s="1891"/>
      <c r="BC42" s="1891"/>
      <c r="BD42" s="2121"/>
      <c r="BE42" s="1887" t="s">
        <v>22</v>
      </c>
      <c r="BF42" s="1891"/>
      <c r="BG42" s="1891"/>
      <c r="BH42" s="1891"/>
      <c r="BI42" s="1891"/>
      <c r="BJ42" s="1891"/>
      <c r="BK42" s="1891"/>
      <c r="BL42" s="2121"/>
      <c r="BM42" s="1887" t="s">
        <v>22</v>
      </c>
      <c r="BN42" s="1891"/>
      <c r="BO42" s="1891"/>
      <c r="BP42" s="1891"/>
      <c r="BQ42" s="1891"/>
      <c r="BR42" s="1891"/>
      <c r="BS42" s="1891"/>
      <c r="BT42" s="2121"/>
      <c r="BX42" s="129"/>
      <c r="BY42" s="210"/>
      <c r="BZ42" s="403"/>
    </row>
    <row r="43" spans="1:78" ht="13.5" customHeight="1" thickBot="1">
      <c r="A43" s="1695"/>
      <c r="B43" s="956"/>
      <c r="C43" s="924"/>
      <c r="D43" s="924"/>
      <c r="E43" s="924"/>
      <c r="F43" s="1968" t="s">
        <v>1061</v>
      </c>
      <c r="G43" s="1964"/>
      <c r="H43" s="1964"/>
      <c r="I43" s="1964"/>
      <c r="J43" s="1964"/>
      <c r="K43" s="1964"/>
      <c r="L43" s="1964"/>
      <c r="M43" s="1964"/>
      <c r="N43" s="1964"/>
      <c r="O43" s="1964"/>
      <c r="P43" s="1964"/>
      <c r="Q43" s="1964"/>
      <c r="R43" s="1964"/>
      <c r="S43" s="1964"/>
      <c r="T43" s="1964"/>
      <c r="U43" s="1964"/>
      <c r="V43" s="1964"/>
      <c r="W43" s="1964"/>
      <c r="X43" s="1964"/>
      <c r="Y43" s="1964"/>
      <c r="Z43" s="1964"/>
      <c r="AA43" s="1964"/>
      <c r="AB43" s="1964"/>
      <c r="AC43" s="1965"/>
      <c r="AD43" s="1741" t="s">
        <v>1062</v>
      </c>
      <c r="AE43" s="1742"/>
      <c r="AF43" s="1743"/>
      <c r="AG43" s="2134" t="str">
        <f>IF($AG$6="","",IFERROR(IF(VLOOKUP($AG$6,自己評価書!$B$35:$FY514,147,FALSE)=0,"",VLOOKUP($AG$6,自己評価書!$B$35:$FY514,147,FALSE)),""))</f>
        <v/>
      </c>
      <c r="AH43" s="2111"/>
      <c r="AI43" s="2111"/>
      <c r="AJ43" s="2111"/>
      <c r="AK43" s="2111"/>
      <c r="AL43" s="2111"/>
      <c r="AM43" s="2111"/>
      <c r="AN43" s="2111"/>
      <c r="AO43" s="2134" t="str">
        <f>IF($AO$6="","",IFERROR(IF(VLOOKUP($AO$6,自己評価書!$B$35:$FY514,147,FALSE)=0,"",VLOOKUP($AO$6,自己評価書!$B$35:$FY514,147,FALSE)),""))</f>
        <v/>
      </c>
      <c r="AP43" s="2111"/>
      <c r="AQ43" s="2111"/>
      <c r="AR43" s="2111"/>
      <c r="AS43" s="2111"/>
      <c r="AT43" s="2111"/>
      <c r="AU43" s="2111"/>
      <c r="AV43" s="2111"/>
      <c r="AW43" s="2134" t="str">
        <f>IF($AW$6="","",IFERROR(IF(VLOOKUP($AW$6,自己評価書!$B$35:$FY514,147,FALSE)=0,"",VLOOKUP($AW$6,自己評価書!$B$35:$FY514,147,FALSE)),""))</f>
        <v/>
      </c>
      <c r="AX43" s="2111"/>
      <c r="AY43" s="2111"/>
      <c r="AZ43" s="2111"/>
      <c r="BA43" s="2111"/>
      <c r="BB43" s="2111"/>
      <c r="BC43" s="2111"/>
      <c r="BD43" s="2111"/>
      <c r="BE43" s="2134" t="str">
        <f>IF($BE$6="","",IFERROR(IF(VLOOKUP($BE$6,自己評価書!$B$35:$FY514,147,FALSE)=0,"",VLOOKUP($BE$6,自己評価書!$B$35:$FY514,147,FALSE)),""))</f>
        <v/>
      </c>
      <c r="BF43" s="2111"/>
      <c r="BG43" s="2111"/>
      <c r="BH43" s="2111"/>
      <c r="BI43" s="2111"/>
      <c r="BJ43" s="2111"/>
      <c r="BK43" s="2111"/>
      <c r="BL43" s="2111"/>
      <c r="BM43" s="2134" t="str">
        <f>IF($BM$6="","",IFERROR(IF(VLOOKUP($BM$6,自己評価書!$B$35:$FY514,147,FALSE)=0,"",VLOOKUP($BM$6,自己評価書!$B$35:$FY514,147,FALSE)),""))</f>
        <v/>
      </c>
      <c r="BN43" s="2111"/>
      <c r="BO43" s="2111"/>
      <c r="BP43" s="2111"/>
      <c r="BQ43" s="2111"/>
      <c r="BR43" s="2111"/>
      <c r="BS43" s="2111"/>
      <c r="BT43" s="2561"/>
      <c r="BU43" s="475"/>
      <c r="BV43" s="411"/>
      <c r="BW43" s="411"/>
      <c r="BX43" s="615"/>
      <c r="BY43" s="475"/>
      <c r="BZ43" s="701"/>
    </row>
  </sheetData>
  <sheetProtection algorithmName="SHA-512" hashValue="D+0yMl5Qw3jYbf1C1yan9QtWWMgvuXRHSSt704U49kq1d7RDElt9SqVTscKx4w1lvAYTxzTU3h63VGmz0uyy5Q==" saltValue="uKPSpQ0nllslHwhZ4I0Xag==" spinCount="100000" sheet="1" objects="1" scenarios="1"/>
  <mergeCells count="248">
    <mergeCell ref="BU7:BX8"/>
    <mergeCell ref="BY7:BZ8"/>
    <mergeCell ref="B8:E8"/>
    <mergeCell ref="F8:H8"/>
    <mergeCell ref="I8:L8"/>
    <mergeCell ref="M8:AF8"/>
    <mergeCell ref="AG6:AN6"/>
    <mergeCell ref="AO6:AV6"/>
    <mergeCell ref="AW6:BD6"/>
    <mergeCell ref="BE6:BL6"/>
    <mergeCell ref="BM6:BT6"/>
    <mergeCell ref="BE8:BL8"/>
    <mergeCell ref="BM7:BN7"/>
    <mergeCell ref="BO7:BP7"/>
    <mergeCell ref="BQ7:BR7"/>
    <mergeCell ref="BS7:BT7"/>
    <mergeCell ref="BM8:BT8"/>
    <mergeCell ref="AW7:AX7"/>
    <mergeCell ref="AY7:AZ7"/>
    <mergeCell ref="BA7:BB7"/>
    <mergeCell ref="BC7:BD7"/>
    <mergeCell ref="AW8:BD8"/>
    <mergeCell ref="BE7:BF7"/>
    <mergeCell ref="BG7:BH7"/>
    <mergeCell ref="A9:A43"/>
    <mergeCell ref="F9:H9"/>
    <mergeCell ref="B7:E7"/>
    <mergeCell ref="F7:H7"/>
    <mergeCell ref="I7:AF7"/>
    <mergeCell ref="AG5:BT5"/>
    <mergeCell ref="BY10:BZ11"/>
    <mergeCell ref="B11:E11"/>
    <mergeCell ref="I11:L11"/>
    <mergeCell ref="B12:E12"/>
    <mergeCell ref="I12:L12"/>
    <mergeCell ref="AG12:AN12"/>
    <mergeCell ref="AO12:AV12"/>
    <mergeCell ref="AW12:BD12"/>
    <mergeCell ref="BE12:BL12"/>
    <mergeCell ref="B10:E10"/>
    <mergeCell ref="F10:H10"/>
    <mergeCell ref="I10:L10"/>
    <mergeCell ref="BY13:BZ13"/>
    <mergeCell ref="I14:L14"/>
    <mergeCell ref="AG14:AN14"/>
    <mergeCell ref="AO14:AV14"/>
    <mergeCell ref="BM12:BT12"/>
    <mergeCell ref="I13:L13"/>
    <mergeCell ref="AG13:AN13"/>
    <mergeCell ref="AO13:AV13"/>
    <mergeCell ref="AW13:BD13"/>
    <mergeCell ref="BE13:BL13"/>
    <mergeCell ref="BM13:BT13"/>
    <mergeCell ref="I17:L17"/>
    <mergeCell ref="AG17:AN17"/>
    <mergeCell ref="AO17:AV17"/>
    <mergeCell ref="AW14:BD14"/>
    <mergeCell ref="BE14:BL14"/>
    <mergeCell ref="BM14:BT14"/>
    <mergeCell ref="AW15:BD15"/>
    <mergeCell ref="BE15:BL15"/>
    <mergeCell ref="BM15:BT15"/>
    <mergeCell ref="I15:L15"/>
    <mergeCell ref="I16:L16"/>
    <mergeCell ref="AG16:AN16"/>
    <mergeCell ref="AO16:AV16"/>
    <mergeCell ref="AW16:BD16"/>
    <mergeCell ref="BE16:BL16"/>
    <mergeCell ref="BM16:BT16"/>
    <mergeCell ref="I9:AF9"/>
    <mergeCell ref="AG9:AN9"/>
    <mergeCell ref="AO9:AV9"/>
    <mergeCell ref="AW9:BD9"/>
    <mergeCell ref="AG11:AN11"/>
    <mergeCell ref="AO11:AV11"/>
    <mergeCell ref="AW11:BD11"/>
    <mergeCell ref="BE11:BL11"/>
    <mergeCell ref="BM11:BT11"/>
    <mergeCell ref="BE9:BL9"/>
    <mergeCell ref="BM9:BT9"/>
    <mergeCell ref="AG10:AN10"/>
    <mergeCell ref="AO10:AV10"/>
    <mergeCell ref="AW10:BD10"/>
    <mergeCell ref="BE10:BL10"/>
    <mergeCell ref="BM10:BT10"/>
    <mergeCell ref="F43:AC43"/>
    <mergeCell ref="AD43:AF43"/>
    <mergeCell ref="AG43:AN43"/>
    <mergeCell ref="AO43:AV43"/>
    <mergeCell ref="AW43:BD43"/>
    <mergeCell ref="BE43:BL43"/>
    <mergeCell ref="BM43:BT43"/>
    <mergeCell ref="F18:H18"/>
    <mergeCell ref="I18:AF18"/>
    <mergeCell ref="AG18:AN18"/>
    <mergeCell ref="AO18:AV18"/>
    <mergeCell ref="AW18:BD18"/>
    <mergeCell ref="BE18:BL18"/>
    <mergeCell ref="I21:L21"/>
    <mergeCell ref="AG21:AN21"/>
    <mergeCell ref="AO21:AV21"/>
    <mergeCell ref="AW21:BD21"/>
    <mergeCell ref="BE21:BL21"/>
    <mergeCell ref="BE27:BL27"/>
    <mergeCell ref="AO26:AV26"/>
    <mergeCell ref="AW26:BD26"/>
    <mergeCell ref="BE26:BL26"/>
    <mergeCell ref="BM26:BT26"/>
    <mergeCell ref="I26:L26"/>
    <mergeCell ref="AG26:AN26"/>
    <mergeCell ref="BM18:BT18"/>
    <mergeCell ref="AO24:AV24"/>
    <mergeCell ref="AW24:BD24"/>
    <mergeCell ref="BE24:BL24"/>
    <mergeCell ref="BM24:BT24"/>
    <mergeCell ref="F19:H19"/>
    <mergeCell ref="I19:L19"/>
    <mergeCell ref="AG19:AN19"/>
    <mergeCell ref="AO19:AV19"/>
    <mergeCell ref="AW19:BD19"/>
    <mergeCell ref="BE19:BL19"/>
    <mergeCell ref="BM19:BT19"/>
    <mergeCell ref="BM21:BT21"/>
    <mergeCell ref="I24:L24"/>
    <mergeCell ref="AG24:AN24"/>
    <mergeCell ref="I30:L30"/>
    <mergeCell ref="AG30:AN30"/>
    <mergeCell ref="AO30:AV30"/>
    <mergeCell ref="AW30:BD30"/>
    <mergeCell ref="BE30:BL30"/>
    <mergeCell ref="BM30:BT30"/>
    <mergeCell ref="AW29:BD29"/>
    <mergeCell ref="BE29:BL29"/>
    <mergeCell ref="BM29:BT29"/>
    <mergeCell ref="I28:L28"/>
    <mergeCell ref="AG28:AN28"/>
    <mergeCell ref="AO28:AV28"/>
    <mergeCell ref="AW28:BD28"/>
    <mergeCell ref="BE28:BL28"/>
    <mergeCell ref="BM28:BT28"/>
    <mergeCell ref="AG27:AN27"/>
    <mergeCell ref="AO27:AV27"/>
    <mergeCell ref="AW27:BD27"/>
    <mergeCell ref="BM27:BT27"/>
    <mergeCell ref="AG35:AN36"/>
    <mergeCell ref="AO35:AV36"/>
    <mergeCell ref="AW35:BD36"/>
    <mergeCell ref="BE35:BL36"/>
    <mergeCell ref="BM35:BT36"/>
    <mergeCell ref="AW31:BD31"/>
    <mergeCell ref="BE31:BL31"/>
    <mergeCell ref="BM31:BT31"/>
    <mergeCell ref="M31:AF31"/>
    <mergeCell ref="AG33:AN34"/>
    <mergeCell ref="AO33:AV34"/>
    <mergeCell ref="AW33:BD34"/>
    <mergeCell ref="BE33:BL34"/>
    <mergeCell ref="BM33:BT34"/>
    <mergeCell ref="BM32:BT32"/>
    <mergeCell ref="AW32:BD32"/>
    <mergeCell ref="BE32:BL32"/>
    <mergeCell ref="AW38:BD38"/>
    <mergeCell ref="BE38:BL38"/>
    <mergeCell ref="BM38:BT38"/>
    <mergeCell ref="I37:L37"/>
    <mergeCell ref="AG37:AN37"/>
    <mergeCell ref="AO37:AV37"/>
    <mergeCell ref="AW37:BD37"/>
    <mergeCell ref="BE37:BL37"/>
    <mergeCell ref="BM37:BT37"/>
    <mergeCell ref="AW40:BD40"/>
    <mergeCell ref="BE40:BL40"/>
    <mergeCell ref="BM40:BT40"/>
    <mergeCell ref="I39:L39"/>
    <mergeCell ref="AG39:AN39"/>
    <mergeCell ref="AO39:AV39"/>
    <mergeCell ref="AW39:BD39"/>
    <mergeCell ref="BE39:BL39"/>
    <mergeCell ref="BM39:BT39"/>
    <mergeCell ref="AW42:BD42"/>
    <mergeCell ref="BE42:BL42"/>
    <mergeCell ref="BM42:BT42"/>
    <mergeCell ref="I41:L41"/>
    <mergeCell ref="AG41:AN41"/>
    <mergeCell ref="AO41:AV41"/>
    <mergeCell ref="AW41:BD41"/>
    <mergeCell ref="BE41:BL41"/>
    <mergeCell ref="BM41:BT41"/>
    <mergeCell ref="A2:O2"/>
    <mergeCell ref="P2:AQ2"/>
    <mergeCell ref="I42:L42"/>
    <mergeCell ref="AG42:AN42"/>
    <mergeCell ref="AO42:AV42"/>
    <mergeCell ref="I40:L40"/>
    <mergeCell ref="AG40:AN40"/>
    <mergeCell ref="AO40:AV40"/>
    <mergeCell ref="I38:L38"/>
    <mergeCell ref="AG38:AN38"/>
    <mergeCell ref="AO38:AV38"/>
    <mergeCell ref="I31:L31"/>
    <mergeCell ref="AG31:AN31"/>
    <mergeCell ref="AO31:AV31"/>
    <mergeCell ref="I29:L29"/>
    <mergeCell ref="AG29:AN29"/>
    <mergeCell ref="AO29:AV29"/>
    <mergeCell ref="I27:L27"/>
    <mergeCell ref="I33:L33"/>
    <mergeCell ref="I36:L36"/>
    <mergeCell ref="F32:H32"/>
    <mergeCell ref="I32:AF32"/>
    <mergeCell ref="AG32:AN32"/>
    <mergeCell ref="AO32:AV32"/>
    <mergeCell ref="BI7:BJ7"/>
    <mergeCell ref="BK7:BL7"/>
    <mergeCell ref="AG7:AH7"/>
    <mergeCell ref="AI7:AJ7"/>
    <mergeCell ref="AK7:AL7"/>
    <mergeCell ref="AM7:AN7"/>
    <mergeCell ref="AG8:AN8"/>
    <mergeCell ref="AO7:AP7"/>
    <mergeCell ref="AQ7:AR7"/>
    <mergeCell ref="AS7:AT7"/>
    <mergeCell ref="AU7:AV7"/>
    <mergeCell ref="AO8:AV8"/>
    <mergeCell ref="BV11:BX11"/>
    <mergeCell ref="BV12:BX12"/>
    <mergeCell ref="BV13:BX13"/>
    <mergeCell ref="BV14:BX14"/>
    <mergeCell ref="AG25:AN25"/>
    <mergeCell ref="AO25:AV25"/>
    <mergeCell ref="AW25:BD25"/>
    <mergeCell ref="BE25:BL25"/>
    <mergeCell ref="BM25:BT25"/>
    <mergeCell ref="AG23:AN23"/>
    <mergeCell ref="AO23:AV23"/>
    <mergeCell ref="AW23:BD23"/>
    <mergeCell ref="BE23:BL23"/>
    <mergeCell ref="BM23:BT23"/>
    <mergeCell ref="AG20:AN20"/>
    <mergeCell ref="AO20:AV20"/>
    <mergeCell ref="AW20:BD20"/>
    <mergeCell ref="BE20:BL20"/>
    <mergeCell ref="BM20:BT20"/>
    <mergeCell ref="AW17:BD17"/>
    <mergeCell ref="BE17:BL17"/>
    <mergeCell ref="BM17:BT17"/>
    <mergeCell ref="AG15:AN15"/>
    <mergeCell ref="AO15:AV15"/>
  </mergeCells>
  <phoneticPr fontId="3"/>
  <dataValidations count="3">
    <dataValidation type="list" showInputMessage="1" showErrorMessage="1" sqref="BU9:BU14" xr:uid="{0AE4D8B1-E769-4548-A225-EF836F015653}">
      <formula1>"□,■"</formula1>
    </dataValidation>
    <dataValidation type="list" allowBlank="1" showInputMessage="1" showErrorMessage="1" sqref="BY13:BZ13 AG40:BT42 AG10:BT17 BM33 AG35 AO33 AW33 BE33 AG37:BT38 BE39 BM39 AG39 AO39 AW39 AG33 BM35 AO35 AW35 BE35 AG19:BT31" xr:uid="{DF9DBB36-6546-4F7A-8D6F-8594ADD2067B}">
      <formula1>"□,■"</formula1>
    </dataValidation>
    <dataValidation type="list" allowBlank="1" showInputMessage="1" showErrorMessage="1" sqref="AG8 AO8 AW8 BE8 BM8" xr:uid="{488DA1BE-C19B-41E0-903D-D77937664A84}">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0" fitToHeight="0" orientation="landscape" blackAndWhite="1"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8AB0E-CA9B-4526-927A-98098049428B}">
  <sheetPr>
    <tabColor rgb="FFFFFF00"/>
    <pageSetUpPr fitToPage="1"/>
  </sheetPr>
  <dimension ref="A1:CC28"/>
  <sheetViews>
    <sheetView view="pageBreakPreview" zoomScaleNormal="100" zoomScaleSheetLayoutView="100" workbookViewId="0">
      <selection activeCell="P2" sqref="P2:AO2"/>
    </sheetView>
  </sheetViews>
  <sheetFormatPr defaultColWidth="9" defaultRowHeight="13.5"/>
  <cols>
    <col min="1" max="82" width="2.625" style="4" customWidth="1"/>
    <col min="83" max="16384" width="9" style="4"/>
  </cols>
  <sheetData>
    <row r="1" spans="1:81"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3"/>
      <c r="AW1" s="2"/>
      <c r="AX1" s="2"/>
      <c r="AY1" s="2"/>
      <c r="AZ1" s="2"/>
      <c r="BA1" s="2"/>
      <c r="BB1" s="2"/>
      <c r="BC1" s="2"/>
      <c r="BD1" s="2"/>
      <c r="BE1" s="107"/>
      <c r="BF1" s="107"/>
      <c r="BG1" s="107"/>
      <c r="BH1" s="107"/>
      <c r="BI1" s="107"/>
      <c r="BJ1" s="107"/>
      <c r="BK1" s="107"/>
      <c r="BL1" s="107"/>
      <c r="CC1" s="5" t="s">
        <v>1305</v>
      </c>
    </row>
    <row r="2" spans="1:81"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row>
    <row r="3" spans="1:8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81"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3"/>
      <c r="AW4" s="2"/>
      <c r="AX4" s="2"/>
      <c r="AY4" s="2"/>
      <c r="AZ4" s="2"/>
      <c r="BA4" s="2"/>
      <c r="BB4" s="2"/>
      <c r="BC4" s="2"/>
      <c r="BD4" s="2"/>
      <c r="BE4" s="107"/>
      <c r="BF4" s="107"/>
      <c r="BG4" s="107"/>
      <c r="BH4" s="107"/>
      <c r="BI4" s="107"/>
      <c r="BJ4" s="107"/>
      <c r="BK4" s="107"/>
      <c r="BL4" s="107"/>
      <c r="BM4" s="5"/>
    </row>
    <row r="5" spans="1:81" ht="27" customHeight="1">
      <c r="A5" s="8" t="s">
        <v>149</v>
      </c>
      <c r="AE5" s="2305" t="s">
        <v>1063</v>
      </c>
      <c r="AF5" s="1739"/>
      <c r="AG5" s="1739"/>
      <c r="AH5" s="1739"/>
      <c r="AI5" s="1739"/>
      <c r="AJ5" s="1739"/>
      <c r="AK5" s="1739"/>
      <c r="AL5" s="1739"/>
      <c r="AM5" s="1739"/>
      <c r="AN5" s="1739"/>
      <c r="AO5" s="1739"/>
      <c r="AP5" s="1739"/>
      <c r="AQ5" s="1739"/>
      <c r="AR5" s="1739"/>
      <c r="AS5" s="1739"/>
      <c r="AT5" s="1739"/>
      <c r="AU5" s="1739"/>
      <c r="AV5" s="1739"/>
      <c r="AW5" s="1739"/>
      <c r="AX5" s="1739"/>
      <c r="AY5" s="1739"/>
      <c r="AZ5" s="1739"/>
      <c r="BA5" s="1739"/>
      <c r="BB5" s="1739"/>
      <c r="BC5" s="1739"/>
      <c r="BD5" s="1739"/>
      <c r="BE5" s="1739"/>
      <c r="BF5" s="1739"/>
      <c r="BG5" s="1739"/>
      <c r="BH5" s="1739"/>
      <c r="BI5" s="1739"/>
      <c r="BJ5" s="1739"/>
      <c r="BK5" s="1739"/>
      <c r="BL5" s="1739"/>
      <c r="BM5" s="1739"/>
      <c r="BN5" s="1739"/>
      <c r="BO5" s="1739"/>
      <c r="BP5" s="1739"/>
      <c r="BQ5" s="1739"/>
      <c r="BR5" s="1739"/>
      <c r="BS5" s="1739"/>
      <c r="BT5" s="1739"/>
      <c r="BU5" s="1739"/>
      <c r="BV5" s="1739"/>
      <c r="BW5" s="2306"/>
    </row>
    <row r="6" spans="1:81" ht="27" customHeight="1" thickBot="1">
      <c r="AE6" s="2320">
        <v>101</v>
      </c>
      <c r="AF6" s="2321"/>
      <c r="AG6" s="2321"/>
      <c r="AH6" s="2321"/>
      <c r="AI6" s="2321"/>
      <c r="AJ6" s="2321"/>
      <c r="AK6" s="2321"/>
      <c r="AL6" s="2321"/>
      <c r="AM6" s="2321"/>
      <c r="AN6" s="2321">
        <v>101</v>
      </c>
      <c r="AO6" s="2321"/>
      <c r="AP6" s="2321"/>
      <c r="AQ6" s="2321"/>
      <c r="AR6" s="2321"/>
      <c r="AS6" s="2321"/>
      <c r="AT6" s="2321"/>
      <c r="AU6" s="2321"/>
      <c r="AV6" s="2321"/>
      <c r="AW6" s="2321">
        <v>101</v>
      </c>
      <c r="AX6" s="2321"/>
      <c r="AY6" s="2321"/>
      <c r="AZ6" s="2321"/>
      <c r="BA6" s="2321"/>
      <c r="BB6" s="2321"/>
      <c r="BC6" s="2321"/>
      <c r="BD6" s="2321"/>
      <c r="BE6" s="2321"/>
      <c r="BF6" s="2321">
        <v>101</v>
      </c>
      <c r="BG6" s="2321"/>
      <c r="BH6" s="2321"/>
      <c r="BI6" s="2321"/>
      <c r="BJ6" s="2321"/>
      <c r="BK6" s="2321"/>
      <c r="BL6" s="2321"/>
      <c r="BM6" s="2321"/>
      <c r="BN6" s="2321"/>
      <c r="BO6" s="2321">
        <v>101</v>
      </c>
      <c r="BP6" s="2321"/>
      <c r="BQ6" s="2321"/>
      <c r="BR6" s="2321"/>
      <c r="BS6" s="2321"/>
      <c r="BT6" s="2321"/>
      <c r="BU6" s="2321"/>
      <c r="BV6" s="2321"/>
      <c r="BW6" s="2322"/>
    </row>
    <row r="7" spans="1:81" ht="27" customHeight="1">
      <c r="A7" s="158"/>
      <c r="B7" s="1772" t="s">
        <v>8</v>
      </c>
      <c r="C7" s="1736"/>
      <c r="D7" s="1736"/>
      <c r="E7" s="2081"/>
      <c r="F7" s="1736" t="s">
        <v>11</v>
      </c>
      <c r="G7" s="1736"/>
      <c r="H7" s="1737"/>
      <c r="I7" s="1738" t="s">
        <v>12</v>
      </c>
      <c r="J7" s="1739"/>
      <c r="K7" s="1739"/>
      <c r="L7" s="1739"/>
      <c r="M7" s="1739"/>
      <c r="N7" s="1739"/>
      <c r="O7" s="1739"/>
      <c r="P7" s="1739"/>
      <c r="Q7" s="1739"/>
      <c r="R7" s="1739"/>
      <c r="S7" s="1739"/>
      <c r="T7" s="1739"/>
      <c r="U7" s="1739"/>
      <c r="V7" s="1739"/>
      <c r="W7" s="1739"/>
      <c r="X7" s="1739"/>
      <c r="Y7" s="1739"/>
      <c r="Z7" s="1739"/>
      <c r="AA7" s="1739"/>
      <c r="AB7" s="1739"/>
      <c r="AC7" s="1739"/>
      <c r="AD7" s="1740"/>
      <c r="AE7" s="2084"/>
      <c r="AF7" s="2084"/>
      <c r="AG7" s="2084"/>
      <c r="AH7" s="2084"/>
      <c r="AI7" s="2084"/>
      <c r="AJ7" s="2084"/>
      <c r="AK7" s="2084"/>
      <c r="AL7" s="2084"/>
      <c r="AM7" s="2084"/>
      <c r="AN7" s="2084"/>
      <c r="AO7" s="2084"/>
      <c r="AP7" s="2084"/>
      <c r="AQ7" s="2084"/>
      <c r="AR7" s="2084"/>
      <c r="AS7" s="2084"/>
      <c r="AT7" s="2084"/>
      <c r="AU7" s="2084"/>
      <c r="AV7" s="2084"/>
      <c r="AW7" s="2084"/>
      <c r="AX7" s="2084"/>
      <c r="AY7" s="2084"/>
      <c r="AZ7" s="2084"/>
      <c r="BA7" s="2084"/>
      <c r="BB7" s="2084"/>
      <c r="BC7" s="2084"/>
      <c r="BD7" s="2084"/>
      <c r="BE7" s="2084"/>
      <c r="BF7" s="2084"/>
      <c r="BG7" s="2084"/>
      <c r="BH7" s="2084"/>
      <c r="BI7" s="2084"/>
      <c r="BJ7" s="2084"/>
      <c r="BK7" s="2084"/>
      <c r="BL7" s="2084"/>
      <c r="BM7" s="2084"/>
      <c r="BN7" s="2084"/>
      <c r="BO7" s="2084"/>
      <c r="BP7" s="2084"/>
      <c r="BQ7" s="2084"/>
      <c r="BR7" s="2084"/>
      <c r="BS7" s="2084"/>
      <c r="BT7" s="2084"/>
      <c r="BU7" s="2084"/>
      <c r="BV7" s="2084"/>
      <c r="BW7" s="2084"/>
      <c r="BX7" s="1696" t="s">
        <v>17</v>
      </c>
      <c r="BY7" s="1688"/>
      <c r="BZ7" s="1688"/>
      <c r="CA7" s="1689"/>
      <c r="CB7" s="1749" t="s">
        <v>13</v>
      </c>
      <c r="CC7" s="1750"/>
    </row>
    <row r="8" spans="1:81" ht="27" customHeight="1" thickBot="1">
      <c r="A8" s="159"/>
      <c r="B8" s="1775" t="s">
        <v>14</v>
      </c>
      <c r="C8" s="1673"/>
      <c r="D8" s="1673"/>
      <c r="E8" s="2088"/>
      <c r="F8" s="1673" t="s">
        <v>15</v>
      </c>
      <c r="G8" s="1673"/>
      <c r="H8" s="1674"/>
      <c r="I8" s="1675" t="s">
        <v>15</v>
      </c>
      <c r="J8" s="1676"/>
      <c r="K8" s="1676"/>
      <c r="L8" s="1677"/>
      <c r="M8" s="1741" t="s">
        <v>16</v>
      </c>
      <c r="N8" s="1742"/>
      <c r="O8" s="1742"/>
      <c r="P8" s="1742"/>
      <c r="Q8" s="1742"/>
      <c r="R8" s="1742"/>
      <c r="S8" s="1742"/>
      <c r="T8" s="1742"/>
      <c r="U8" s="1742"/>
      <c r="V8" s="1742"/>
      <c r="W8" s="1742"/>
      <c r="X8" s="1742"/>
      <c r="Y8" s="1742"/>
      <c r="Z8" s="1742"/>
      <c r="AA8" s="1742"/>
      <c r="AB8" s="1742"/>
      <c r="AC8" s="1742"/>
      <c r="AD8" s="1743"/>
      <c r="AE8" s="2592" t="s">
        <v>1535</v>
      </c>
      <c r="AF8" s="2592"/>
      <c r="AG8" s="2592"/>
      <c r="AH8" s="2592"/>
      <c r="AI8" s="2592"/>
      <c r="AJ8" s="2592"/>
      <c r="AK8" s="2592"/>
      <c r="AL8" s="2592"/>
      <c r="AM8" s="2592"/>
      <c r="AN8" s="2592" t="s">
        <v>1535</v>
      </c>
      <c r="AO8" s="2592"/>
      <c r="AP8" s="2592"/>
      <c r="AQ8" s="2592"/>
      <c r="AR8" s="2592"/>
      <c r="AS8" s="2592"/>
      <c r="AT8" s="2592"/>
      <c r="AU8" s="2592"/>
      <c r="AV8" s="2592"/>
      <c r="AW8" s="2592" t="s">
        <v>1535</v>
      </c>
      <c r="AX8" s="2592"/>
      <c r="AY8" s="2592"/>
      <c r="AZ8" s="2592"/>
      <c r="BA8" s="2592"/>
      <c r="BB8" s="2592"/>
      <c r="BC8" s="2592"/>
      <c r="BD8" s="2592"/>
      <c r="BE8" s="2592"/>
      <c r="BF8" s="2592" t="s">
        <v>1535</v>
      </c>
      <c r="BG8" s="2592"/>
      <c r="BH8" s="2592"/>
      <c r="BI8" s="2592"/>
      <c r="BJ8" s="2592"/>
      <c r="BK8" s="2592"/>
      <c r="BL8" s="2592"/>
      <c r="BM8" s="2592"/>
      <c r="BN8" s="2592"/>
      <c r="BO8" s="2592" t="s">
        <v>1535</v>
      </c>
      <c r="BP8" s="2592"/>
      <c r="BQ8" s="2592"/>
      <c r="BR8" s="2592"/>
      <c r="BS8" s="2592"/>
      <c r="BT8" s="2592"/>
      <c r="BU8" s="2592"/>
      <c r="BV8" s="2592"/>
      <c r="BW8" s="2592"/>
      <c r="BX8" s="1963"/>
      <c r="BY8" s="1964"/>
      <c r="BZ8" s="1964"/>
      <c r="CA8" s="1965"/>
      <c r="CB8" s="1751"/>
      <c r="CC8" s="1752"/>
    </row>
    <row r="9" spans="1:81" ht="13.5" customHeight="1">
      <c r="A9" s="969" t="s">
        <v>1306</v>
      </c>
      <c r="B9" s="85" t="s">
        <v>173</v>
      </c>
      <c r="C9" s="18"/>
      <c r="D9" s="18"/>
      <c r="E9" s="123"/>
      <c r="F9" s="1667" t="s">
        <v>1310</v>
      </c>
      <c r="G9" s="1646"/>
      <c r="H9" s="1647"/>
      <c r="I9" s="36" t="s">
        <v>1311</v>
      </c>
      <c r="J9" s="18"/>
      <c r="K9" s="18"/>
      <c r="L9" s="18"/>
      <c r="M9" s="18"/>
      <c r="N9" s="18"/>
      <c r="O9" s="18"/>
      <c r="P9" s="18"/>
      <c r="Q9" s="18"/>
      <c r="R9" s="18"/>
      <c r="S9" s="18"/>
      <c r="T9" s="18"/>
      <c r="U9" s="18"/>
      <c r="V9" s="18"/>
      <c r="W9" s="18"/>
      <c r="X9" s="18"/>
      <c r="Y9" s="18"/>
      <c r="Z9" s="18"/>
      <c r="AA9" s="18"/>
      <c r="AB9" s="18"/>
      <c r="AC9" s="18"/>
      <c r="AD9" s="20"/>
      <c r="AE9" s="2593" t="str">
        <f>IFERROR(IF(VLOOKUP($AE$6,自己評価書!$B$35:$FY488,148,FALSE)="○","■","□"),"□")</f>
        <v>□</v>
      </c>
      <c r="AF9" s="2594"/>
      <c r="AG9" s="2595"/>
      <c r="AH9" s="2593" t="str" cm="1">
        <f t="array" ref="AH9">IFERROR(_xlfn.IFS(VLOOKUP($AE$6,自己評価書!$B$35:$FY488,159,FALSE)="○","■",VLOOKUP($AE$6,自己評価書!$B$35:$FY488,159,FALSE)="×","□"),"")</f>
        <v/>
      </c>
      <c r="AI9" s="2594"/>
      <c r="AJ9" s="2595"/>
      <c r="AK9" s="2593" t="str" cm="1">
        <f t="array" ref="AK9">IFERROR(_xlfn.IFS(VLOOKUP($AE$6,自己評価書!$B$35:$FY488,170,FALSE)="○","■",VLOOKUP($AE$6,自己評価書!$B$35:$FY488,170,FALSE)="×","□"),"")</f>
        <v/>
      </c>
      <c r="AL9" s="2594"/>
      <c r="AM9" s="2595"/>
      <c r="AN9" s="2593" t="str">
        <f>IFERROR(IF(VLOOKUP($AN$6,自己評価書!$B$35:$FY488,148,FALSE)="○","■","□"),"□")</f>
        <v>□</v>
      </c>
      <c r="AO9" s="2594"/>
      <c r="AP9" s="2595"/>
      <c r="AQ9" s="2593" t="str" cm="1">
        <f t="array" ref="AQ9">IFERROR(_xlfn.IFS(VLOOKUP($AN$6,自己評価書!$B$35:$FY488,159,FALSE)="○","■",VLOOKUP($AN$6,自己評価書!$B$35:$FY488,159,FALSE)="×","□"),"")</f>
        <v/>
      </c>
      <c r="AR9" s="2594"/>
      <c r="AS9" s="2595"/>
      <c r="AT9" s="2593" t="str" cm="1">
        <f t="array" ref="AT9">IFERROR(_xlfn.IFS(VLOOKUP($AN$6,自己評価書!$B$35:$FY488,170,FALSE)="○","■",VLOOKUP($AN$6,自己評価書!$B$35:$FY488,170,FALSE)="×","□"),"")</f>
        <v/>
      </c>
      <c r="AU9" s="2594"/>
      <c r="AV9" s="2595"/>
      <c r="AW9" s="2593" t="str">
        <f>IFERROR(IF(VLOOKUP($AW$6,自己評価書!$B$35:$FY488,148,FALSE)="○","■","□"),"□")</f>
        <v>□</v>
      </c>
      <c r="AX9" s="2594"/>
      <c r="AY9" s="2595"/>
      <c r="AZ9" s="2593" t="str" cm="1">
        <f t="array" ref="AZ9">IFERROR(_xlfn.IFS(VLOOKUP($AW$6,自己評価書!$B$35:$FY488,159,FALSE)="○","■",VLOOKUP($AW$6,自己評価書!$B$35:$FY488,159,FALSE)="×","□"),"")</f>
        <v/>
      </c>
      <c r="BA9" s="2594"/>
      <c r="BB9" s="2595"/>
      <c r="BC9" s="2593" t="str" cm="1">
        <f t="array" ref="BC9">IFERROR(_xlfn.IFS(VLOOKUP($AW$6,自己評価書!$B$35:$FY488,170,FALSE)="○","■",VLOOKUP($AW$6,自己評価書!$B$35:$FY488,170,FALSE)="×","□"),"")</f>
        <v/>
      </c>
      <c r="BD9" s="2594"/>
      <c r="BE9" s="2595"/>
      <c r="BF9" s="2593" t="str">
        <f>IFERROR(IF(VLOOKUP($BF$6,自己評価書!$B$35:$FY488,148,FALSE)="○","■","□"),"□")</f>
        <v>□</v>
      </c>
      <c r="BG9" s="2594"/>
      <c r="BH9" s="2595"/>
      <c r="BI9" s="2593" t="str" cm="1">
        <f t="array" ref="BI9">IFERROR(_xlfn.IFS(VLOOKUP($BF$6,自己評価書!$B$35:$FY488,159,FALSE)="○","■",VLOOKUP($BF$6,自己評価書!$B$35:$FY488,159,FALSE)="×","□"),"")</f>
        <v/>
      </c>
      <c r="BJ9" s="2594"/>
      <c r="BK9" s="2595"/>
      <c r="BL9" s="2593" t="str" cm="1">
        <f t="array" ref="BL9">IFERROR(_xlfn.IFS(VLOOKUP($BF$6,自己評価書!$B$35:$FY488,170,FALSE)="○","■",VLOOKUP($BF$6,自己評価書!$B$35:$FY488,170,FALSE)="×","□"),"")</f>
        <v/>
      </c>
      <c r="BM9" s="2594"/>
      <c r="BN9" s="2595"/>
      <c r="BO9" s="2593" t="str">
        <f>IFERROR(IF(VLOOKUP($BO$6,自己評価書!$B$35:$FY488,148,FALSE)="○","■","□"),"□")</f>
        <v>□</v>
      </c>
      <c r="BP9" s="2594"/>
      <c r="BQ9" s="2595"/>
      <c r="BR9" s="2593" t="str" cm="1">
        <f t="array" ref="BR9">IFERROR(_xlfn.IFS(VLOOKUP($BO$6,自己評価書!$B$35:$FY488,159,FALSE)="○","■",VLOOKUP($BO$6,自己評価書!$B$35:$FY488,159,FALSE)="×","□"),"")</f>
        <v/>
      </c>
      <c r="BS9" s="2594"/>
      <c r="BT9" s="2595"/>
      <c r="BU9" s="2593" t="str" cm="1">
        <f t="array" ref="BU9">IFERROR(_xlfn.IFS(VLOOKUP($BO$6,自己評価書!$B$35:$FY488,170,FALSE)="○","■",VLOOKUP($BO$6,自己評価書!$B$35:$FY488,170,FALSE)="×","□"),"")</f>
        <v/>
      </c>
      <c r="BV9" s="2594"/>
      <c r="BW9" s="2595"/>
      <c r="BX9" s="16" t="s">
        <v>22</v>
      </c>
      <c r="BY9" s="18" t="s">
        <v>143</v>
      </c>
      <c r="BZ9" s="18"/>
      <c r="CA9" s="20"/>
      <c r="CB9" s="114"/>
      <c r="CC9" s="119"/>
    </row>
    <row r="10" spans="1:81" ht="13.5" customHeight="1">
      <c r="A10" s="1694" t="s">
        <v>1307</v>
      </c>
      <c r="B10" s="1904" t="s">
        <v>1308</v>
      </c>
      <c r="C10" s="1905"/>
      <c r="D10" s="1905"/>
      <c r="E10" s="2398"/>
      <c r="F10" s="1667"/>
      <c r="G10" s="1646"/>
      <c r="H10" s="1647"/>
      <c r="I10" s="952" t="s">
        <v>1312</v>
      </c>
      <c r="J10" s="848"/>
      <c r="K10" s="848"/>
      <c r="L10" s="848"/>
      <c r="M10" s="848"/>
      <c r="N10" s="848"/>
      <c r="O10" s="848"/>
      <c r="P10" s="848"/>
      <c r="Q10" s="848"/>
      <c r="R10" s="848"/>
      <c r="S10" s="848"/>
      <c r="T10" s="848"/>
      <c r="U10" s="848"/>
      <c r="V10" s="848"/>
      <c r="W10" s="848"/>
      <c r="X10" s="848"/>
      <c r="Y10" s="848"/>
      <c r="Z10" s="848"/>
      <c r="AA10" s="848"/>
      <c r="AB10" s="848"/>
      <c r="AC10" s="848"/>
      <c r="AD10" s="970"/>
      <c r="AE10" s="2355" t="str">
        <f>IFERROR(IF(VLOOKUP($AE$6,自己評価書!$B$35:$FY488,148,FALSE)="×","■","□"),"□")</f>
        <v>□</v>
      </c>
      <c r="AF10" s="2356"/>
      <c r="AG10" s="2357"/>
      <c r="AH10" s="2355" t="str" cm="1">
        <f t="array" ref="AH10">IFERROR(_xlfn.IFS(VLOOKUP($AE$6,自己評価書!$B$35:$FY488,159,FALSE)="×","■",VLOOKUP($AE$6,自己評価書!$B$35:$FY488,159,FALSE)="○","□"),"")</f>
        <v/>
      </c>
      <c r="AI10" s="2356"/>
      <c r="AJ10" s="2357"/>
      <c r="AK10" s="2355" t="str" cm="1">
        <f t="array" ref="AK10">IFERROR(_xlfn.IFS(VLOOKUP($AE$6,自己評価書!$B$35:$FY488,170,FALSE)="×","■",VLOOKUP($AE$6,自己評価書!$B$35:$FY488,170,FALSE)="○","□"),"")</f>
        <v/>
      </c>
      <c r="AL10" s="2356"/>
      <c r="AM10" s="2357"/>
      <c r="AN10" s="2355" t="str">
        <f>IFERROR(IF(VLOOKUP($AN$6,自己評価書!$B$35:$FY488,148,FALSE)="×","■","□"),"□")</f>
        <v>□</v>
      </c>
      <c r="AO10" s="2356"/>
      <c r="AP10" s="2357"/>
      <c r="AQ10" s="2355" t="str" cm="1">
        <f t="array" ref="AQ10">IFERROR(_xlfn.IFS(VLOOKUP($AN$6,自己評価書!$B$35:$FY488,159,FALSE)="×","■",VLOOKUP($AN$6,自己評価書!$B$35:$FY488,159,FALSE)="○","□"),"")</f>
        <v/>
      </c>
      <c r="AR10" s="2356"/>
      <c r="AS10" s="2357"/>
      <c r="AT10" s="2355" t="str" cm="1">
        <f t="array" ref="AT10">IFERROR(_xlfn.IFS(VLOOKUP($AN$6,自己評価書!$B$35:$FY488,170,FALSE)="×","■",VLOOKUP($AN$6,自己評価書!$B$35:$FY488,170,FALSE)="○","□"),"")</f>
        <v/>
      </c>
      <c r="AU10" s="2356"/>
      <c r="AV10" s="2357"/>
      <c r="AW10" s="2355" t="str">
        <f>IFERROR(IF(VLOOKUP($AW$6,自己評価書!$B$35:$FY488,148,FALSE)="×","■","□"),"□")</f>
        <v>□</v>
      </c>
      <c r="AX10" s="2356"/>
      <c r="AY10" s="2357"/>
      <c r="AZ10" s="2355" t="str" cm="1">
        <f t="array" ref="AZ10">IFERROR(_xlfn.IFS(VLOOKUP($AW$6,自己評価書!$B$35:$FY488,159,FALSE)="×","■",VLOOKUP($AW$6,自己評価書!$B$35:$FY488,159,FALSE)="○","□"),"")</f>
        <v/>
      </c>
      <c r="BA10" s="2356"/>
      <c r="BB10" s="2357"/>
      <c r="BC10" s="2355" t="str" cm="1">
        <f t="array" ref="BC10">IFERROR(_xlfn.IFS(VLOOKUP($AW$6,自己評価書!$B$35:$FY488,170,FALSE)="×","■",VLOOKUP($AW$6,自己評価書!$B$35:$FY488,170,FALSE)="○","□"),"")</f>
        <v/>
      </c>
      <c r="BD10" s="2356"/>
      <c r="BE10" s="2357"/>
      <c r="BF10" s="2355" t="str">
        <f>IFERROR(IF(VLOOKUP($BF$6,自己評価書!$B$35:$FY488,148,FALSE)="×","■","□"),"□")</f>
        <v>□</v>
      </c>
      <c r="BG10" s="2356"/>
      <c r="BH10" s="2357"/>
      <c r="BI10" s="2355" t="str" cm="1">
        <f t="array" ref="BI10">IFERROR(_xlfn.IFS(VLOOKUP($BF$6,自己評価書!$B$35:$FY488,159,FALSE)="×","■",VLOOKUP($BF$6,自己評価書!$B$35:$FY488,159,FALSE)="○","□"),"")</f>
        <v/>
      </c>
      <c r="BJ10" s="2356"/>
      <c r="BK10" s="2357"/>
      <c r="BL10" s="2355" t="str" cm="1">
        <f t="array" ref="BL10">IFERROR(_xlfn.IFS(VLOOKUP($BF$6,自己評価書!$B$35:$FY488,170,FALSE)="×","■",VLOOKUP($BF$6,自己評価書!$B$35:$FY488,170,FALSE)="○","□"),"")</f>
        <v/>
      </c>
      <c r="BM10" s="2356"/>
      <c r="BN10" s="2357"/>
      <c r="BO10" s="2355" t="str">
        <f>IFERROR(IF(VLOOKUP($BO$6,自己評価書!$B$35:$FY488,148,FALSE)="×","■","□"),"□")</f>
        <v>□</v>
      </c>
      <c r="BP10" s="2356"/>
      <c r="BQ10" s="2357"/>
      <c r="BR10" s="2355" t="str" cm="1">
        <f t="array" ref="BR10">IFERROR(_xlfn.IFS(VLOOKUP($BO$6,自己評価書!$B$35:$FY488,159,FALSE)="×","■",VLOOKUP($BO$6,自己評価書!$B$35:$FY488,159,FALSE)="○","□"),"")</f>
        <v/>
      </c>
      <c r="BS10" s="2356"/>
      <c r="BT10" s="2357"/>
      <c r="BU10" s="2355" t="str" cm="1">
        <f t="array" ref="BU10">IFERROR(_xlfn.IFS(VLOOKUP($BO$6,自己評価書!$B$35:$FY488,170,FALSE)="×","■",VLOOKUP($BO$6,自己評価書!$B$35:$FY488,170,FALSE)="○","□"),"")</f>
        <v/>
      </c>
      <c r="BV10" s="2356"/>
      <c r="BW10" s="2357"/>
      <c r="BX10" s="16" t="s">
        <v>22</v>
      </c>
      <c r="BY10" s="18" t="s">
        <v>144</v>
      </c>
      <c r="CA10" s="20"/>
      <c r="CB10" s="1746" t="s">
        <v>25</v>
      </c>
      <c r="CC10" s="1747"/>
    </row>
    <row r="11" spans="1:81" ht="13.5" customHeight="1">
      <c r="A11" s="1694"/>
      <c r="B11" s="2001" t="s">
        <v>1309</v>
      </c>
      <c r="C11" s="1704"/>
      <c r="D11" s="1704"/>
      <c r="E11" s="2389"/>
      <c r="F11" s="941"/>
      <c r="G11" s="187"/>
      <c r="H11" s="170"/>
      <c r="I11" s="971" t="s">
        <v>1313</v>
      </c>
      <c r="J11" s="972"/>
      <c r="K11" s="972"/>
      <c r="L11" s="972"/>
      <c r="M11" s="972"/>
      <c r="N11" s="972"/>
      <c r="O11" s="972"/>
      <c r="P11" s="972"/>
      <c r="Q11" s="972"/>
      <c r="R11" s="972"/>
      <c r="S11" s="972"/>
      <c r="T11" s="972"/>
      <c r="U11" s="972"/>
      <c r="V11" s="972"/>
      <c r="W11" s="972"/>
      <c r="X11" s="972"/>
      <c r="Y11" s="972"/>
      <c r="Z11" s="972"/>
      <c r="AA11" s="972"/>
      <c r="AB11" s="972"/>
      <c r="AC11" s="972"/>
      <c r="AD11" s="973"/>
      <c r="AE11" s="2597" t="str">
        <f>IF($AH$11="","","(1F)")</f>
        <v/>
      </c>
      <c r="AF11" s="2598"/>
      <c r="AG11" s="2599"/>
      <c r="AH11" s="2597" t="str">
        <f>IFERROR(IF(OR(VLOOKUP($AE$6,自己評価書!$B$35:$FY488,159,FALSE)="○",VLOOKUP($AE$6,自己評価書!$B$35:$FY488,159,FALSE)="×"),"(2F)",""),"")</f>
        <v/>
      </c>
      <c r="AI11" s="2598"/>
      <c r="AJ11" s="2599"/>
      <c r="AK11" s="2597" t="str">
        <f>IFERROR(IF(OR(VLOOKUP($AE$6,自己評価書!$B$35:$FY488,170,FALSE)="○",VLOOKUP($AE$6,自己評価書!$B$35:$FY488,170,FALSE)="×"),"(3F)",""),"")</f>
        <v/>
      </c>
      <c r="AL11" s="2598"/>
      <c r="AM11" s="2599"/>
      <c r="AN11" s="2597" t="str">
        <f>IF($AQ$11="","","(1F)")</f>
        <v/>
      </c>
      <c r="AO11" s="2598"/>
      <c r="AP11" s="2599"/>
      <c r="AQ11" s="2597" t="str">
        <f>IFERROR(IF(OR(VLOOKUP($AN$6,自己評価書!$B$35:$FY488,159,FALSE)="○",VLOOKUP($AN$6,自己評価書!$B$35:$FY488,159,FALSE)="×"),"(2F)",""),"")</f>
        <v/>
      </c>
      <c r="AR11" s="2598"/>
      <c r="AS11" s="2599"/>
      <c r="AT11" s="2597" t="str">
        <f>IFERROR(IF(OR(VLOOKUP($AN$6,自己評価書!$B$35:$FY488,170,FALSE)="○",VLOOKUP($AN$6,自己評価書!$B$35:$FY488,170,FALSE)="×"),"(3F)",""),"")</f>
        <v/>
      </c>
      <c r="AU11" s="2598"/>
      <c r="AV11" s="2599"/>
      <c r="AW11" s="2597" t="str">
        <f>IF($AZ$11="","","(1F)")</f>
        <v/>
      </c>
      <c r="AX11" s="2598"/>
      <c r="AY11" s="2599"/>
      <c r="AZ11" s="2597" t="str">
        <f>IFERROR(IF(OR(VLOOKUP($AW$6,自己評価書!$B$35:$FY488,159,FALSE)="○",VLOOKUP($AW$6,自己評価書!$B$35:$FY488,159,FALSE)="×"),"(2F)",""),"")</f>
        <v/>
      </c>
      <c r="BA11" s="2598"/>
      <c r="BB11" s="2599"/>
      <c r="BC11" s="2597" t="str">
        <f>IFERROR(IF(OR(VLOOKUP($AW$6,自己評価書!$B$35:$FY488,170,FALSE)="○",VLOOKUP($AW$6,自己評価書!$B$35:$FY488,170,FALSE)="×"),"(3F)",""),"")</f>
        <v/>
      </c>
      <c r="BD11" s="2598"/>
      <c r="BE11" s="2599"/>
      <c r="BF11" s="2597" t="str">
        <f>IF($BI$11="","","(1F)")</f>
        <v/>
      </c>
      <c r="BG11" s="2598"/>
      <c r="BH11" s="2599"/>
      <c r="BI11" s="2597" t="str">
        <f>IFERROR(IF(OR(VLOOKUP($BF$6,自己評価書!$B$35:$FY488,159,FALSE)="○",VLOOKUP($BF$6,自己評価書!$B$35:$FY488,159,FALSE)="×"),"(2F)",""),"")</f>
        <v/>
      </c>
      <c r="BJ11" s="2598"/>
      <c r="BK11" s="2599"/>
      <c r="BL11" s="2597" t="str">
        <f>IFERROR(IF(OR(VLOOKUP($BF$6,自己評価書!$B$35:$FY488,170,FALSE)="○",VLOOKUP($BF$6,自己評価書!$B$35:$FY488,170,FALSE)="×"),"(3F)",""),"")</f>
        <v/>
      </c>
      <c r="BM11" s="2598"/>
      <c r="BN11" s="2599"/>
      <c r="BO11" s="2597" t="str">
        <f>IF($BR$11="","","(1F)")</f>
        <v/>
      </c>
      <c r="BP11" s="2598"/>
      <c r="BQ11" s="2599"/>
      <c r="BR11" s="2597" t="str">
        <f>IFERROR(IF(OR(VLOOKUP($BO$6,自己評価書!$B$35:$FY488,159,FALSE)="○",VLOOKUP($BO$6,自己評価書!$B$35:$FY488,159,FALSE)="×"),"(2F)",""),"")</f>
        <v/>
      </c>
      <c r="BS11" s="2598"/>
      <c r="BT11" s="2599"/>
      <c r="BU11" s="2597" t="str">
        <f>IFERROR(IF(OR(VLOOKUP($BO$6,自己評価書!$B$35:$FY488,170,FALSE)="○",VLOOKUP($BO$6,自己評価書!$B$35:$FY488,170,FALSE)="×"),"(3F)",""),"")</f>
        <v/>
      </c>
      <c r="BV11" s="2598"/>
      <c r="BW11" s="2599"/>
      <c r="BX11" s="16" t="s">
        <v>22</v>
      </c>
      <c r="BY11" s="1641"/>
      <c r="BZ11" s="1641"/>
      <c r="CA11" s="1642"/>
      <c r="CB11" s="1746"/>
      <c r="CC11" s="1747"/>
    </row>
    <row r="12" spans="1:81" ht="13.5" customHeight="1">
      <c r="A12" s="1694"/>
      <c r="B12" s="945"/>
      <c r="C12" s="923"/>
      <c r="D12" s="923"/>
      <c r="E12" s="923"/>
      <c r="F12" s="1667" t="s">
        <v>1314</v>
      </c>
      <c r="G12" s="1646"/>
      <c r="H12" s="1647"/>
      <c r="I12" s="2194" t="s">
        <v>1319</v>
      </c>
      <c r="J12" s="1888"/>
      <c r="K12" s="1888"/>
      <c r="L12" s="1970"/>
      <c r="M12" s="958" t="s">
        <v>1316</v>
      </c>
      <c r="N12" s="958"/>
      <c r="O12" s="958"/>
      <c r="P12" s="958"/>
      <c r="Q12" s="958"/>
      <c r="R12" s="958"/>
      <c r="S12" s="958"/>
      <c r="T12" s="958"/>
      <c r="U12" s="958"/>
      <c r="V12" s="958"/>
      <c r="W12" s="958"/>
      <c r="X12" s="958"/>
      <c r="Y12" s="958"/>
      <c r="Z12" s="958"/>
      <c r="AA12" s="958"/>
      <c r="AB12" s="958"/>
      <c r="AC12" s="958"/>
      <c r="AD12" s="958"/>
      <c r="AE12" s="2350" t="str" cm="1">
        <f t="array" ref="AE12">IFERROR(_xlfn.IFS(VLOOKUP($AE$6,自己評価書!$B$35:$FY488,151,FALSE)="有効","■",VLOOKUP($AE$6,自己評価書!$B$35:$FY488,151,FALSE)="シャッター","■"),"□")</f>
        <v>□</v>
      </c>
      <c r="AF12" s="2351"/>
      <c r="AG12" s="2352"/>
      <c r="AH12" s="2350" t="str" cm="1">
        <f t="array" ref="AH12">IFERROR(_xlfn.IFS(VLOOKUP($AE$6,自己評価書!$B$35:$FY488,162,FALSE)="有効","■",VLOOKUP($AE$6,自己評価書!$B$35:$FY488,162,FALSE)="シャッター","■",VLOOKUP($AE$6,自己評価書!$B$35:$FY488,162,FALSE)&lt;&gt;"","□"),"")</f>
        <v/>
      </c>
      <c r="AI12" s="2351"/>
      <c r="AJ12" s="2352"/>
      <c r="AK12" s="2350" t="str" cm="1">
        <f t="array" ref="AK12">IFERROR(_xlfn.IFS(VLOOKUP($AE$6,自己評価書!$B$35:$FY488,173,FALSE)="有効","■",VLOOKUP($AE$6,自己評価書!$B$35:$FY488,173,FALSE)="シャッター","■",VLOOKUP($AE$6,自己評価書!$B$35:$FY488,173,FALSE)&lt;&gt;"","□"),"")</f>
        <v/>
      </c>
      <c r="AL12" s="2351"/>
      <c r="AM12" s="2352"/>
      <c r="AN12" s="2350" t="str" cm="1">
        <f t="array" ref="AN12">IFERROR(_xlfn.IFS(VLOOKUP($AN$6,自己評価書!$B$35:$FY488,151,FALSE)="有効","■",VLOOKUP($AN$6,自己評価書!$B$35:$FY488,151,FALSE)="シャッター","■"),"□")</f>
        <v>□</v>
      </c>
      <c r="AO12" s="2351"/>
      <c r="AP12" s="2352"/>
      <c r="AQ12" s="2350" t="str" cm="1">
        <f t="array" ref="AQ12">IFERROR(_xlfn.IFS(VLOOKUP($AN$6,自己評価書!$B$35:$FY488,162,FALSE)="有効","■",VLOOKUP($AN$6,自己評価書!$B$35:$FY488,162,FALSE)="シャッター","■",VLOOKUP($AN$6,自己評価書!$B$35:$FY488,162,FALSE)&lt;&gt;"","□"),"")</f>
        <v/>
      </c>
      <c r="AR12" s="2351"/>
      <c r="AS12" s="2352"/>
      <c r="AT12" s="2369" t="str" cm="1">
        <f t="array" ref="AT12">IFERROR(_xlfn.IFS(VLOOKUP($AN$6,自己評価書!$B$35:$FY488,173,FALSE)="有効","■",VLOOKUP($AN$6,自己評価書!$B$35:$FY488,173,FALSE)="シャッター","■",VLOOKUP($AN$6,自己評価書!$B$35:$FY488,173,FALSE)&lt;&gt;"","□"),"")</f>
        <v/>
      </c>
      <c r="AU12" s="2370"/>
      <c r="AV12" s="2371"/>
      <c r="AW12" s="2350" t="str" cm="1">
        <f t="array" ref="AW12">IFERROR(_xlfn.IFS(VLOOKUP($AW$6,自己評価書!$B$35:$FY488,151,FALSE)="有効","■",VLOOKUP($AW$6,自己評価書!$B$35:$FY488,151,FALSE)="シャッター","■"),"□")</f>
        <v>□</v>
      </c>
      <c r="AX12" s="2351"/>
      <c r="AY12" s="2352"/>
      <c r="AZ12" s="2350" t="str" cm="1">
        <f t="array" ref="AZ12">IFERROR(_xlfn.IFS(VLOOKUP($AW$6,自己評価書!$B$35:$FY488,162,FALSE)="有効","■",VLOOKUP($AW$6,自己評価書!$B$35:$FY488,162,FALSE)="シャッター","■",VLOOKUP($AW$6,自己評価書!$B$35:$FY488,162,FALSE)&lt;&gt;"","□"),"")</f>
        <v/>
      </c>
      <c r="BA12" s="2351"/>
      <c r="BB12" s="2352"/>
      <c r="BC12" s="2350" t="str" cm="1">
        <f t="array" ref="BC12">IFERROR(_xlfn.IFS(VLOOKUP($AW$6,自己評価書!$B$35:$FY488,173,FALSE)="有効","■",VLOOKUP($AW$6,自己評価書!$B$35:$FY488,173,FALSE)="シャッター","■",VLOOKUP($AW$6,自己評価書!$B$35:$FY488,173,FALSE)&lt;&gt;"","□"),"")</f>
        <v/>
      </c>
      <c r="BD12" s="2351"/>
      <c r="BE12" s="2352"/>
      <c r="BF12" s="2350" t="str" cm="1">
        <f t="array" ref="BF12">IFERROR(_xlfn.IFS(VLOOKUP($BF$6,自己評価書!$B$35:$FY488,151,FALSE)="有効","■",VLOOKUP($BF$6,自己評価書!$B$35:$FY488,151,FALSE)="シャッター","■"),"□")</f>
        <v>□</v>
      </c>
      <c r="BG12" s="2351"/>
      <c r="BH12" s="2352"/>
      <c r="BI12" s="2350" t="str" cm="1">
        <f t="array" ref="BI12">IFERROR(_xlfn.IFS(VLOOKUP($BF$6,自己評価書!$B$35:$FY488,162,FALSE)="有効","■",VLOOKUP($BF$6,自己評価書!$B$35:$FY488,162,FALSE)="シャッター","■",VLOOKUP($BF$6,自己評価書!$B$35:$FY488,162,FALSE)&lt;&gt;"","□"),"")</f>
        <v/>
      </c>
      <c r="BJ12" s="2351"/>
      <c r="BK12" s="2352"/>
      <c r="BL12" s="2350" t="str" cm="1">
        <f t="array" ref="BL12">IFERROR(_xlfn.IFS(VLOOKUP($BF$6,自己評価書!$B$35:$FY488,173,FALSE)="有効","■",VLOOKUP($BF$6,自己評価書!$B$35:$FY488,173,FALSE)="シャッター","■",VLOOKUP($BF$6,自己評価書!$B$35:$FY488,173,FALSE)&lt;&gt;"","□"),"")</f>
        <v/>
      </c>
      <c r="BM12" s="2351"/>
      <c r="BN12" s="2352"/>
      <c r="BO12" s="2350" t="str" cm="1">
        <f t="array" ref="BO12">IFERROR(_xlfn.IFS(VLOOKUP($BO$6,自己評価書!$B$35:$FY488,151,FALSE)="有効","■",VLOOKUP($BO$6,自己評価書!$B$35:$FY488,151,FALSE)="シャッター","■"),"□")</f>
        <v>□</v>
      </c>
      <c r="BP12" s="2351"/>
      <c r="BQ12" s="2352"/>
      <c r="BR12" s="2350" t="str" cm="1">
        <f t="array" ref="BR12">IFERROR(_xlfn.IFS(VLOOKUP($BO$6,自己評価書!$B$35:$FY488,162,FALSE)="有効","■",VLOOKUP($BO$6,自己評価書!$B$35:$FY488,162,FALSE)="シャッター","■",VLOOKUP($BO$6,自己評価書!$B$35:$FY488,162,FALSE)&lt;&gt;"","□"),"")</f>
        <v/>
      </c>
      <c r="BS12" s="2351"/>
      <c r="BT12" s="2352"/>
      <c r="BU12" s="2350" t="str" cm="1">
        <f t="array" ref="BU12">IFERROR(_xlfn.IFS(VLOOKUP($BO$6,自己評価書!$B$35:$FY488,173,FALSE)="有効","■",VLOOKUP($BO$6,自己評価書!$B$35:$FY488,173,FALSE)="シャッター","■",VLOOKUP($BO$6,自己評価書!$B$35:$FY488,173,FALSE)&lt;&gt;"","□"),"")</f>
        <v/>
      </c>
      <c r="BV12" s="2351"/>
      <c r="BW12" s="2352"/>
      <c r="BX12" s="16" t="s">
        <v>22</v>
      </c>
      <c r="BY12" s="1641"/>
      <c r="BZ12" s="1641"/>
      <c r="CA12" s="1642"/>
      <c r="CB12" s="429"/>
      <c r="CC12" s="430"/>
    </row>
    <row r="13" spans="1:81" ht="13.5" customHeight="1">
      <c r="A13" s="1694"/>
      <c r="B13" s="945"/>
      <c r="C13" s="923"/>
      <c r="D13" s="923"/>
      <c r="E13" s="923"/>
      <c r="F13" s="1667" t="s">
        <v>1315</v>
      </c>
      <c r="G13" s="1646"/>
      <c r="H13" s="1647"/>
      <c r="I13" s="2195"/>
      <c r="J13" s="2196"/>
      <c r="K13" s="2196"/>
      <c r="L13" s="2197"/>
      <c r="M13" s="976" t="s">
        <v>1317</v>
      </c>
      <c r="N13" s="977"/>
      <c r="O13" s="977"/>
      <c r="P13" s="977"/>
      <c r="Q13" s="977"/>
      <c r="R13" s="977"/>
      <c r="S13" s="977"/>
      <c r="T13" s="977"/>
      <c r="U13" s="977"/>
      <c r="V13" s="977"/>
      <c r="W13" s="977"/>
      <c r="X13" s="977"/>
      <c r="Y13" s="977"/>
      <c r="Z13" s="977"/>
      <c r="AA13" s="977"/>
      <c r="AB13" s="977"/>
      <c r="AC13" s="977"/>
      <c r="AD13" s="978"/>
      <c r="AE13" s="2355" t="str">
        <f>IFERROR(IF(VLOOKUP($AE$6,自己評価書!$B$35:$FY488,151,FALSE)="シャッター","■","□"),"□")</f>
        <v>□</v>
      </c>
      <c r="AF13" s="2356"/>
      <c r="AG13" s="2357"/>
      <c r="AH13" s="2355" t="str" cm="1">
        <f t="array" ref="AH13">IFERROR(_xlfn.IFS($AH$11="","",VLOOKUP($AE$6,自己評価書!$B$35:$FY488,162,FALSE)="シャッター","■"),"□")</f>
        <v/>
      </c>
      <c r="AI13" s="2356"/>
      <c r="AJ13" s="2357"/>
      <c r="AK13" s="2355" t="str" cm="1">
        <f t="array" ref="AK13">IFERROR(_xlfn.IFS($AK$11="","",VLOOKUP($AE$6,自己評価書!$B$35:$FY488,173,FALSE)="シャッター","■"),"□")</f>
        <v/>
      </c>
      <c r="AL13" s="2356"/>
      <c r="AM13" s="2357"/>
      <c r="AN13" s="2355" t="str">
        <f>IFERROR(IF(VLOOKUP($AN$6,自己評価書!$B$35:$FY488,151,FALSE)="シャッター","■","□"),"□")</f>
        <v>□</v>
      </c>
      <c r="AO13" s="2356"/>
      <c r="AP13" s="2357"/>
      <c r="AQ13" s="2355" t="str" cm="1">
        <f t="array" ref="AQ13">IFERROR(_xlfn.IFS($AQ$11="","",VLOOKUP($AN$6,自己評価書!$B$35:$FY488,162,FALSE)="シャッター","■"),"□")</f>
        <v/>
      </c>
      <c r="AR13" s="2356"/>
      <c r="AS13" s="2357"/>
      <c r="AT13" s="2355" t="str" cm="1">
        <f t="array" ref="AT13">IFERROR(_xlfn.IFS($AT$11="","",VLOOKUP($AN$6,自己評価書!$B$35:$FY488,173,FALSE)="シャッター","■"),"□")</f>
        <v/>
      </c>
      <c r="AU13" s="2356"/>
      <c r="AV13" s="2357"/>
      <c r="AW13" s="2355" t="str">
        <f>IFERROR(IF(VLOOKUP($AW$6,自己評価書!$B$35:$FY488,151,FALSE)="シャッター","■","□"),"□")</f>
        <v>□</v>
      </c>
      <c r="AX13" s="2356"/>
      <c r="AY13" s="2357"/>
      <c r="AZ13" s="2355" t="str" cm="1">
        <f t="array" ref="AZ13">IFERROR(_xlfn.IFS($AZ$11="","",VLOOKUP($AW$6,自己評価書!$B$35:$FY488,162,FALSE)="シャッター","■"),"□")</f>
        <v/>
      </c>
      <c r="BA13" s="2356"/>
      <c r="BB13" s="2357"/>
      <c r="BC13" s="2355" t="str" cm="1">
        <f t="array" ref="BC13">IFERROR(_xlfn.IFS($BC$11="","",VLOOKUP($AW$6,自己評価書!$B$35:$FY488,173,FALSE)="シャッター","■"),"□")</f>
        <v/>
      </c>
      <c r="BD13" s="2356"/>
      <c r="BE13" s="2357"/>
      <c r="BF13" s="2355" t="str">
        <f>IFERROR(IF(VLOOKUP($BF$6,自己評価書!$B$35:$FY488,151,FALSE)="シャッター","■","□"),"□")</f>
        <v>□</v>
      </c>
      <c r="BG13" s="2356"/>
      <c r="BH13" s="2357"/>
      <c r="BI13" s="2355" t="str" cm="1">
        <f t="array" ref="BI13">IFERROR(_xlfn.IFS($BI$11="","",VLOOKUP($BF$6,自己評価書!$B$35:$FY488,162,FALSE)="シャッター","■"),"□")</f>
        <v/>
      </c>
      <c r="BJ13" s="2356"/>
      <c r="BK13" s="2357"/>
      <c r="BL13" s="2355" t="str" cm="1">
        <f t="array" ref="BL13">IFERROR(_xlfn.IFS($BL$11="","",VLOOKUP($BF$6,自己評価書!$B$35:$FY488,173,FALSE)="シャッター","■"),"□")</f>
        <v/>
      </c>
      <c r="BM13" s="2356"/>
      <c r="BN13" s="2357"/>
      <c r="BO13" s="2355" t="str">
        <f>IFERROR(IF(VLOOKUP($BO$6,自己評価書!$B$35:$FY488,151,FALSE)="シャッター","■","□"),"□")</f>
        <v>□</v>
      </c>
      <c r="BP13" s="2356"/>
      <c r="BQ13" s="2357"/>
      <c r="BR13" s="2355" t="str" cm="1">
        <f t="array" ref="BR13">IFERROR(_xlfn.IFS($BR$11="","",VLOOKUP($BO$6,自己評価書!$B$35:$FY488,162,FALSE)="シャッター","■"),"□")</f>
        <v/>
      </c>
      <c r="BS13" s="2356"/>
      <c r="BT13" s="2357"/>
      <c r="BU13" s="2355" t="str" cm="1">
        <f t="array" ref="BU13">IFERROR(_xlfn.IFS($BU$11="","",VLOOKUP($BO$6,自己評価書!$B$35:$FY488,173,FALSE)="シャッター","■"),"□")</f>
        <v/>
      </c>
      <c r="BV13" s="2356"/>
      <c r="BW13" s="2357"/>
      <c r="CA13" s="129"/>
      <c r="CB13" s="1744" t="s">
        <v>27</v>
      </c>
      <c r="CC13" s="1745"/>
    </row>
    <row r="14" spans="1:81" ht="13.5" customHeight="1">
      <c r="A14" s="1694"/>
      <c r="B14" s="945"/>
      <c r="C14" s="923"/>
      <c r="D14" s="923"/>
      <c r="E14" s="923"/>
      <c r="F14" s="940"/>
      <c r="G14" s="128"/>
      <c r="H14" s="128"/>
      <c r="I14" s="1645"/>
      <c r="J14" s="1646"/>
      <c r="K14" s="1646"/>
      <c r="L14" s="1647"/>
      <c r="M14" s="974" t="s">
        <v>822</v>
      </c>
      <c r="N14" s="975"/>
      <c r="O14" s="975"/>
      <c r="P14" s="975"/>
      <c r="Q14" s="975"/>
      <c r="R14" s="975"/>
      <c r="S14" s="975"/>
      <c r="T14" s="975"/>
      <c r="U14" s="975"/>
      <c r="V14" s="975"/>
      <c r="W14" s="975"/>
      <c r="X14" s="975"/>
      <c r="Y14" s="975"/>
      <c r="Z14" s="975"/>
      <c r="AA14" s="975"/>
      <c r="AB14" s="975"/>
      <c r="AC14" s="975"/>
      <c r="AD14" s="975"/>
      <c r="AE14" s="2596" t="str">
        <f>IFERROR(IF(VLOOKUP($AE$6,自己評価書!$B$35:$FY488,151,FALSE)="その他","■","□"),"□")</f>
        <v>□</v>
      </c>
      <c r="AF14" s="2596"/>
      <c r="AG14" s="2596"/>
      <c r="AH14" s="2596" t="str" cm="1">
        <f t="array" ref="AH14">IFERROR(_xlfn.IFS($AH$11="","",VLOOKUP($AE$6,自己評価書!$B$35:$FY488,162,FALSE)="その他","■"),"□")</f>
        <v/>
      </c>
      <c r="AI14" s="2596"/>
      <c r="AJ14" s="2596"/>
      <c r="AK14" s="2596" t="str" cm="1">
        <f t="array" ref="AK14">IFERROR(_xlfn.IFS($AK$11="","",VLOOKUP($AE$6,自己評価書!$B$35:$FY488,173,FALSE)="その他","■"),"□")</f>
        <v/>
      </c>
      <c r="AL14" s="2596"/>
      <c r="AM14" s="2596"/>
      <c r="AN14" s="2596" t="str">
        <f>IFERROR(IF(VLOOKUP($AN$6,自己評価書!$B$35:$FY488,151,FALSE)="その他","■","□"),"□")</f>
        <v>□</v>
      </c>
      <c r="AO14" s="2596"/>
      <c r="AP14" s="2596"/>
      <c r="AQ14" s="2596" t="str" cm="1">
        <f t="array" ref="AQ14">IFERROR(_xlfn.IFS($AQ$11="","",VLOOKUP($AN$6,自己評価書!$B$35:$FY488,162,FALSE)="その他","■"),"□")</f>
        <v/>
      </c>
      <c r="AR14" s="2596"/>
      <c r="AS14" s="2596"/>
      <c r="AT14" s="2355" t="str" cm="1">
        <f t="array" ref="AT14">IFERROR(_xlfn.IFS($AT$11="","",VLOOKUP($AN$6,自己評価書!$B$35:$FY488,173,FALSE)="その他","■"),"□")</f>
        <v/>
      </c>
      <c r="AU14" s="2356"/>
      <c r="AV14" s="2357"/>
      <c r="AW14" s="2596" t="str">
        <f>IFERROR(IF(VLOOKUP($AW$6,自己評価書!$B$35:$FY488,151,FALSE)="その他","■","□"),"□")</f>
        <v>□</v>
      </c>
      <c r="AX14" s="2596"/>
      <c r="AY14" s="2596"/>
      <c r="AZ14" s="2596" t="str" cm="1">
        <f t="array" ref="AZ14">IFERROR(_xlfn.IFS($AZ$11="","",VLOOKUP($AW$6,自己評価書!$B$35:$FY488,162,FALSE)="その他","■"),"□")</f>
        <v/>
      </c>
      <c r="BA14" s="2596"/>
      <c r="BB14" s="2596"/>
      <c r="BC14" s="2596" t="str" cm="1">
        <f t="array" ref="BC14">IFERROR(_xlfn.IFS($BC$11="","",VLOOKUP($AW$6,自己評価書!$B$35:$FY488,173,FALSE)="その他","■"),"□")</f>
        <v/>
      </c>
      <c r="BD14" s="2596"/>
      <c r="BE14" s="2596"/>
      <c r="BF14" s="2596" t="str">
        <f>IFERROR(IF(VLOOKUP($BF$6,自己評価書!$B$35:$FY488,151,FALSE)="その他","■","□"),"□")</f>
        <v>□</v>
      </c>
      <c r="BG14" s="2596"/>
      <c r="BH14" s="2596"/>
      <c r="BI14" s="2596" t="str" cm="1">
        <f t="array" ref="BI14">IFERROR(_xlfn.IFS($BI$11="","",VLOOKUP($BF$6,自己評価書!$B$35:$FY488,162,FALSE)="その他","■"),"□")</f>
        <v/>
      </c>
      <c r="BJ14" s="2596"/>
      <c r="BK14" s="2596"/>
      <c r="BL14" s="2596" t="str" cm="1">
        <f t="array" ref="BL14">IFERROR(_xlfn.IFS($BL$11="","",VLOOKUP($BF$6,自己評価書!$B$35:$FY488,173,FALSE)="その他","■"),"□")</f>
        <v/>
      </c>
      <c r="BM14" s="2596"/>
      <c r="BN14" s="2596"/>
      <c r="BO14" s="2596" t="str">
        <f>IFERROR(IF(VLOOKUP($BO$6,自己評価書!$B$35:$FY488,151,FALSE)="その他","■","□"),"□")</f>
        <v>□</v>
      </c>
      <c r="BP14" s="2596"/>
      <c r="BQ14" s="2596"/>
      <c r="BR14" s="2596" t="str" cm="1">
        <f t="array" ref="BR14">IFERROR(_xlfn.IFS($BR$11="","",VLOOKUP($BO$6,自己評価書!$B$35:$FY488,162,FALSE)="その他","■"),"□")</f>
        <v/>
      </c>
      <c r="BS14" s="2596"/>
      <c r="BT14" s="2596"/>
      <c r="BU14" s="2596" t="str" cm="1">
        <f t="array" ref="BU14">IFERROR(_xlfn.IFS($BU$11="","",VLOOKUP($BO$6,自己評価書!$B$35:$FY488,173,FALSE)="その他","■"),"□")</f>
        <v/>
      </c>
      <c r="BV14" s="2596"/>
      <c r="BW14" s="2596"/>
      <c r="CA14" s="129"/>
      <c r="CB14" s="210"/>
      <c r="CC14" s="403"/>
    </row>
    <row r="15" spans="1:81" ht="13.5" customHeight="1">
      <c r="A15" s="1694"/>
      <c r="B15" s="945"/>
      <c r="C15" s="923"/>
      <c r="D15" s="923"/>
      <c r="E15" s="923"/>
      <c r="F15" s="940"/>
      <c r="G15" s="128"/>
      <c r="H15" s="128"/>
      <c r="I15" s="1671"/>
      <c r="J15" s="1669"/>
      <c r="K15" s="1669"/>
      <c r="L15" s="1670"/>
      <c r="M15" s="942" t="s">
        <v>1318</v>
      </c>
      <c r="N15" s="943"/>
      <c r="O15" s="943"/>
      <c r="P15" s="943"/>
      <c r="Q15" s="943"/>
      <c r="R15" s="943"/>
      <c r="S15" s="943"/>
      <c r="T15" s="943"/>
      <c r="U15" s="943"/>
      <c r="V15" s="943"/>
      <c r="W15" s="943"/>
      <c r="X15" s="943"/>
      <c r="Y15" s="943"/>
      <c r="Z15" s="943"/>
      <c r="AA15" s="943"/>
      <c r="AB15" s="943"/>
      <c r="AC15" s="1347"/>
      <c r="AD15" s="943"/>
      <c r="AE15" s="2359" t="str">
        <f>IFERROR(IF(VLOOKUP($AE$6,自己評価書!$B$35:$FY488,151,FALSE)="無し","■","□"),"□")</f>
        <v>□</v>
      </c>
      <c r="AF15" s="2359"/>
      <c r="AG15" s="2359"/>
      <c r="AH15" s="2359" t="str" cm="1">
        <f t="array" ref="AH15">IFERROR(_xlfn.IFS($AH$11="","",VLOOKUP($AE$6,自己評価書!$B$35:$FY488,162,FALSE)="無し","■"),"□")</f>
        <v/>
      </c>
      <c r="AI15" s="2359"/>
      <c r="AJ15" s="2359"/>
      <c r="AK15" s="2359" t="str" cm="1">
        <f t="array" ref="AK15">IFERROR(_xlfn.IFS($AK$11="","",VLOOKUP($AE$6,自己評価書!$B$35:$FY488,173,FALSE)="無し","■"),"□")</f>
        <v/>
      </c>
      <c r="AL15" s="2359"/>
      <c r="AM15" s="2359"/>
      <c r="AN15" s="2359" t="str">
        <f>IFERROR(IF(VLOOKUP($AN$6,自己評価書!$B$35:$FY488,151,FALSE)="無し","■","□"),"□")</f>
        <v>□</v>
      </c>
      <c r="AO15" s="2359"/>
      <c r="AP15" s="2359"/>
      <c r="AQ15" s="2359" t="str" cm="1">
        <f t="array" ref="AQ15">IFERROR(_xlfn.IFS($AQ$11="","",VLOOKUP($AN$6,自己評価書!$B$35:$FY488,162,FALSE)="無し","■"),"□")</f>
        <v/>
      </c>
      <c r="AR15" s="2359"/>
      <c r="AS15" s="2359"/>
      <c r="AT15" s="2597" t="str" cm="1">
        <f t="array" ref="AT15">IFERROR(_xlfn.IFS($AT$11="","",VLOOKUP($AN$6,自己評価書!$B$35:$FY488,173,FALSE)="無し","■"),"□")</f>
        <v/>
      </c>
      <c r="AU15" s="2598"/>
      <c r="AV15" s="2599"/>
      <c r="AW15" s="2359" t="str">
        <f>IFERROR(IF(VLOOKUP($AW$6,自己評価書!$B$35:$FY488,151,FALSE)="無し","■","□"),"□")</f>
        <v>□</v>
      </c>
      <c r="AX15" s="2359"/>
      <c r="AY15" s="2359"/>
      <c r="AZ15" s="2359" t="str" cm="1">
        <f t="array" ref="AZ15">IFERROR(_xlfn.IFS($AZ$11="","",VLOOKUP($AW$6,自己評価書!$B$35:$FY488,162,FALSE)="無し","■"),"□")</f>
        <v/>
      </c>
      <c r="BA15" s="2359"/>
      <c r="BB15" s="2359"/>
      <c r="BC15" s="2359" t="str" cm="1">
        <f t="array" ref="BC15">IFERROR(_xlfn.IFS($BC$11="","",VLOOKUP($AW$6,自己評価書!$B$35:$FY488,173,FALSE)="無し","■"),"□")</f>
        <v/>
      </c>
      <c r="BD15" s="2359"/>
      <c r="BE15" s="2359"/>
      <c r="BF15" s="2359" t="str">
        <f>IFERROR(IF(VLOOKUP($BF$6,自己評価書!$B$35:$FY488,151,FALSE)="無し","■","□"),"□")</f>
        <v>□</v>
      </c>
      <c r="BG15" s="2359"/>
      <c r="BH15" s="2359"/>
      <c r="BI15" s="2359" t="str" cm="1">
        <f t="array" ref="BI15">IFERROR(_xlfn.IFS($BI$11="","",VLOOKUP($BF$6,自己評価書!$B$35:$FY488,162,FALSE)="無し","■"),"□")</f>
        <v/>
      </c>
      <c r="BJ15" s="2359"/>
      <c r="BK15" s="2359"/>
      <c r="BL15" s="2359" t="str" cm="1">
        <f t="array" ref="BL15">IFERROR(_xlfn.IFS($BL$11="","",VLOOKUP($BF$6,自己評価書!$B$35:$FY488,173,FALSE)="無し","■"),"□")</f>
        <v/>
      </c>
      <c r="BM15" s="2359"/>
      <c r="BN15" s="2359"/>
      <c r="BO15" s="2359" t="str">
        <f>IFERROR(IF(VLOOKUP($BO$6,自己評価書!$B$35:$FY488,151,FALSE)="無し","■","□"),"□")</f>
        <v>□</v>
      </c>
      <c r="BP15" s="2359"/>
      <c r="BQ15" s="2359"/>
      <c r="BR15" s="2359" t="str" cm="1">
        <f t="array" ref="BR15">IFERROR(_xlfn.IFS($BR$11="","",VLOOKUP($BO$6,自己評価書!$B$35:$FY488,162,FALSE)="無し","■"),"□")</f>
        <v/>
      </c>
      <c r="BS15" s="2359"/>
      <c r="BT15" s="2359"/>
      <c r="BU15" s="2359" t="str" cm="1">
        <f t="array" ref="BU15">IFERROR(_xlfn.IFS($BU$11="","",VLOOKUP($BO$6,自己評価書!$B$35:$FY488,173,FALSE)="無し","■"),"□")</f>
        <v/>
      </c>
      <c r="BV15" s="2359"/>
      <c r="BW15" s="2359"/>
      <c r="CA15" s="129"/>
      <c r="CB15" s="210"/>
      <c r="CC15" s="403"/>
    </row>
    <row r="16" spans="1:81" ht="13.5" customHeight="1">
      <c r="A16" s="1694"/>
      <c r="B16" s="945"/>
      <c r="C16" s="923"/>
      <c r="D16" s="923"/>
      <c r="E16" s="923"/>
      <c r="F16" s="940"/>
      <c r="G16" s="128"/>
      <c r="H16" s="128"/>
      <c r="I16" s="2194" t="s">
        <v>1323</v>
      </c>
      <c r="J16" s="1888"/>
      <c r="K16" s="1888"/>
      <c r="L16" s="1970"/>
      <c r="M16" s="958" t="s">
        <v>1316</v>
      </c>
      <c r="N16" s="958"/>
      <c r="O16" s="958"/>
      <c r="P16" s="958"/>
      <c r="Q16" s="958"/>
      <c r="R16" s="958"/>
      <c r="S16" s="958"/>
      <c r="T16" s="958"/>
      <c r="U16" s="958"/>
      <c r="V16" s="958"/>
      <c r="W16" s="958"/>
      <c r="X16" s="958"/>
      <c r="Y16" s="958"/>
      <c r="Z16" s="958"/>
      <c r="AA16" s="958"/>
      <c r="AB16" s="958"/>
      <c r="AC16" s="958"/>
      <c r="AD16" s="958"/>
      <c r="AE16" s="2350" t="str" cm="1">
        <f t="array" ref="AE16">IFERROR(_xlfn.IFS(VLOOKUP($AE$6,自己評価書!$B$35:$FY492,153,FALSE)="有効","■",VLOOKUP($AE$6,自己評価書!$B$35:$FY492,153,FALSE)="シャッター","■"),"□")</f>
        <v>□</v>
      </c>
      <c r="AF16" s="2351"/>
      <c r="AG16" s="2352"/>
      <c r="AH16" s="2350" t="str" cm="1">
        <f t="array" ref="AH16">IFERROR(_xlfn.IFS(VLOOKUP($AE$6,自己評価書!$B$35:$FY492,164,FALSE)="有効","■",VLOOKUP($AE$6,自己評価書!$B$35:$FY492,164,FALSE)="シャッター","■",VLOOKUP($AE$6,自己評価書!$B$35:$FY492,164,FALSE)&lt;&gt;"","□"),"")</f>
        <v/>
      </c>
      <c r="AI16" s="2351"/>
      <c r="AJ16" s="2352"/>
      <c r="AK16" s="2350" t="str" cm="1">
        <f t="array" ref="AK16">IFERROR(_xlfn.IFS(VLOOKUP($AE$6,自己評価書!$B$35:$FY492,175,FALSE)="有効","■",VLOOKUP($AE$6,自己評価書!$B$35:$FY492,175,FALSE)="シャッター","■",VLOOKUP($AE$6,自己評価書!$B$35:$FY492,175,FALSE)&lt;&gt;"","□"),"")</f>
        <v/>
      </c>
      <c r="AL16" s="2351"/>
      <c r="AM16" s="2352"/>
      <c r="AN16" s="2350" t="str" cm="1">
        <f t="array" ref="AN16">IFERROR(_xlfn.IFS(VLOOKUP($AN$6,自己評価書!$B$35:$FY492,153,FALSE)="有効","■",VLOOKUP($AN$6,自己評価書!$B$35:$FY492,153,FALSE)="シャッター","■"),"□")</f>
        <v>□</v>
      </c>
      <c r="AO16" s="2351"/>
      <c r="AP16" s="2352"/>
      <c r="AQ16" s="2350" t="str" cm="1">
        <f t="array" ref="AQ16">IFERROR(_xlfn.IFS(VLOOKUP($AN$6,自己評価書!$B$35:$FY492,164,FALSE)="有効","■",VLOOKUP($AN$6,自己評価書!$B$35:$FY492,164,FALSE)="シャッター","■",VLOOKUP($AN$6,自己評価書!$B$35:$FY492,164,FALSE)&lt;&gt;"","□"),"")</f>
        <v/>
      </c>
      <c r="AR16" s="2351"/>
      <c r="AS16" s="2352"/>
      <c r="AT16" s="2369" t="str" cm="1">
        <f t="array" ref="AT16">IFERROR(_xlfn.IFS(VLOOKUP($AN$6,自己評価書!$B$35:$FY492,175,FALSE)="有効","■",VLOOKUP($AN$6,自己評価書!$B$35:$FY492,175,FALSE)="シャッター","■",VLOOKUP($AN$6,自己評価書!$B$35:$FY492,175,FALSE)&lt;&gt;"","□"),"")</f>
        <v/>
      </c>
      <c r="AU16" s="2370"/>
      <c r="AV16" s="2371"/>
      <c r="AW16" s="2350" t="str" cm="1">
        <f t="array" ref="AW16">IFERROR(_xlfn.IFS(VLOOKUP($AW$6,自己評価書!$B$35:$FY492,153,FALSE)="有効","■",VLOOKUP($AW$6,自己評価書!$B$35:$FY492,153,FALSE)="シャッター","■"),"□")</f>
        <v>□</v>
      </c>
      <c r="AX16" s="2351"/>
      <c r="AY16" s="2352"/>
      <c r="AZ16" s="2350" t="str" cm="1">
        <f t="array" ref="AZ16">IFERROR(_xlfn.IFS(VLOOKUP($AW$6,自己評価書!$B$35:$FY492,164,FALSE)="有効","■",VLOOKUP($AW$6,自己評価書!$B$35:$FY492,164,FALSE)="シャッター","■",VLOOKUP($AW$6,自己評価書!$B$35:$FY492,164,FALSE)&lt;&gt;"","□"),"")</f>
        <v/>
      </c>
      <c r="BA16" s="2351"/>
      <c r="BB16" s="2352"/>
      <c r="BC16" s="2350" t="str" cm="1">
        <f t="array" ref="BC16">IFERROR(_xlfn.IFS(VLOOKUP($AW$6,自己評価書!$B$35:$FY492,175,FALSE)="有効","■",VLOOKUP($AW$6,自己評価書!$B$35:$FY492,175,FALSE)="シャッター","■",VLOOKUP($AW$6,自己評価書!$B$35:$FY492,175,FALSE)&lt;&gt;"","□"),"")</f>
        <v/>
      </c>
      <c r="BD16" s="2351"/>
      <c r="BE16" s="2352"/>
      <c r="BF16" s="2350" t="str" cm="1">
        <f t="array" ref="BF16">IFERROR(_xlfn.IFS(VLOOKUP($BF$6,自己評価書!$B$35:$FY492,153,FALSE)="有効","■",VLOOKUP($BF$6,自己評価書!$B$35:$FY492,153,FALSE)="シャッター","■"),"□")</f>
        <v>□</v>
      </c>
      <c r="BG16" s="2351"/>
      <c r="BH16" s="2352"/>
      <c r="BI16" s="2350" t="str" cm="1">
        <f t="array" ref="BI16">IFERROR(_xlfn.IFS(VLOOKUP($BF$6,自己評価書!$B$35:$FY492,164,FALSE)="有効","■",VLOOKUP($BF$6,自己評価書!$B$35:$FY492,164,FALSE)="シャッター","■",VLOOKUP($BF$6,自己評価書!$B$35:$FY492,164,FALSE)&lt;&gt;"","□"),"")</f>
        <v/>
      </c>
      <c r="BJ16" s="2351"/>
      <c r="BK16" s="2352"/>
      <c r="BL16" s="2350" t="str" cm="1">
        <f t="array" ref="BL16">IFERROR(_xlfn.IFS(VLOOKUP($BF$6,自己評価書!$B$35:$FY492,175,FALSE)="有効","■",VLOOKUP($BF$6,自己評価書!$B$35:$FY492,175,FALSE)="シャッター","■",VLOOKUP($BF$6,自己評価書!$B$35:$FY492,175,FALSE)&lt;&gt;"","□"),"")</f>
        <v/>
      </c>
      <c r="BM16" s="2351"/>
      <c r="BN16" s="2352"/>
      <c r="BO16" s="2350" t="str" cm="1">
        <f t="array" ref="BO16">IFERROR(_xlfn.IFS(VLOOKUP($BO$6,自己評価書!$B$35:$FY492,153,FALSE)="有効","■",VLOOKUP($BO$6,自己評価書!$B$35:$FY492,153,FALSE)="シャッター","■"),"□")</f>
        <v>□</v>
      </c>
      <c r="BP16" s="2351"/>
      <c r="BQ16" s="2352"/>
      <c r="BR16" s="2350" t="str" cm="1">
        <f t="array" ref="BR16">IFERROR(_xlfn.IFS(VLOOKUP($BO$6,自己評価書!$B$35:$FY492,164,FALSE)="有効","■",VLOOKUP($BO$6,自己評価書!$B$35:$FY492,164,FALSE)="シャッター","■",VLOOKUP($BO$6,自己評価書!$B$35:$FY492,164,FALSE)&lt;&gt;"","□"),"")</f>
        <v/>
      </c>
      <c r="BS16" s="2351"/>
      <c r="BT16" s="2352"/>
      <c r="BU16" s="2350" t="str" cm="1">
        <f t="array" ref="BU16">IFERROR(_xlfn.IFS(VLOOKUP($BO$6,自己評価書!$B$35:$FY492,175,FALSE)="有効","■",VLOOKUP($BO$6,自己評価書!$B$35:$FY492,175,FALSE)="シャッター","■",VLOOKUP($BO$6,自己評価書!$B$35:$FY492,175,FALSE)&lt;&gt;"","□"),"")</f>
        <v/>
      </c>
      <c r="BV16" s="2351"/>
      <c r="BW16" s="2352"/>
      <c r="CA16" s="129"/>
      <c r="CB16" s="210"/>
      <c r="CC16" s="403"/>
    </row>
    <row r="17" spans="1:81" ht="13.5" customHeight="1">
      <c r="A17" s="1694"/>
      <c r="B17" s="945"/>
      <c r="C17" s="923"/>
      <c r="D17" s="923"/>
      <c r="E17" s="923"/>
      <c r="F17" s="940"/>
      <c r="G17" s="128"/>
      <c r="H17" s="128"/>
      <c r="I17" s="2195"/>
      <c r="J17" s="2196"/>
      <c r="K17" s="2196"/>
      <c r="L17" s="2197"/>
      <c r="M17" s="976" t="s">
        <v>1317</v>
      </c>
      <c r="N17" s="977"/>
      <c r="O17" s="977"/>
      <c r="P17" s="977"/>
      <c r="Q17" s="977"/>
      <c r="R17" s="977"/>
      <c r="S17" s="977"/>
      <c r="T17" s="977"/>
      <c r="U17" s="977"/>
      <c r="V17" s="977"/>
      <c r="W17" s="977"/>
      <c r="X17" s="977"/>
      <c r="Y17" s="977"/>
      <c r="Z17" s="977"/>
      <c r="AA17" s="977"/>
      <c r="AB17" s="977"/>
      <c r="AC17" s="977"/>
      <c r="AD17" s="978"/>
      <c r="AE17" s="2355" t="str">
        <f>IFERROR(IF(VLOOKUP($AE$6,自己評価書!$B$35:$FY492,153,FALSE)="シャッター","■","□"),"□")</f>
        <v>□</v>
      </c>
      <c r="AF17" s="2356"/>
      <c r="AG17" s="2357"/>
      <c r="AH17" s="2355" t="str" cm="1">
        <f t="array" ref="AH17">IFERROR(_xlfn.IFS($AH$11="","",VLOOKUP($AE$6,自己評価書!$B$35:$FY492,164,FALSE)="シャッター","■"),"□")</f>
        <v/>
      </c>
      <c r="AI17" s="2356"/>
      <c r="AJ17" s="2357"/>
      <c r="AK17" s="2355" t="str" cm="1">
        <f t="array" ref="AK17">IFERROR(_xlfn.IFS($AK$11="","",VLOOKUP($AE$6,自己評価書!$B$35:$FY492,175,FALSE)="シャッター","■"),"□")</f>
        <v/>
      </c>
      <c r="AL17" s="2356"/>
      <c r="AM17" s="2357"/>
      <c r="AN17" s="2355" t="str">
        <f>IFERROR(IF(VLOOKUP($AN$6,自己評価書!$B$35:$FY492,153,FALSE)="シャッター","■","□"),"□")</f>
        <v>□</v>
      </c>
      <c r="AO17" s="2356"/>
      <c r="AP17" s="2357"/>
      <c r="AQ17" s="2355" t="str" cm="1">
        <f t="array" ref="AQ17">IFERROR(_xlfn.IFS($AQ$11="","",VLOOKUP($AN$6,自己評価書!$B$35:$FY492,164,FALSE)="シャッター","■"),"□")</f>
        <v/>
      </c>
      <c r="AR17" s="2356"/>
      <c r="AS17" s="2357"/>
      <c r="AT17" s="2355" t="str" cm="1">
        <f t="array" ref="AT17">IFERROR(_xlfn.IFS($AT$11="","",VLOOKUP($AN$6,自己評価書!$B$35:$FY492,175,FALSE)="シャッター","■"),"□")</f>
        <v/>
      </c>
      <c r="AU17" s="2356"/>
      <c r="AV17" s="2357"/>
      <c r="AW17" s="2355" t="str">
        <f>IFERROR(IF(VLOOKUP($AW$6,自己評価書!$B$35:$FY492,153,FALSE)="シャッター","■","□"),"□")</f>
        <v>□</v>
      </c>
      <c r="AX17" s="2356"/>
      <c r="AY17" s="2357"/>
      <c r="AZ17" s="2355" t="str" cm="1">
        <f t="array" ref="AZ17">IFERROR(_xlfn.IFS($AZ$11="","",VLOOKUP($AW$6,自己評価書!$B$35:$FY492,164,FALSE)="シャッター","■"),"□")</f>
        <v/>
      </c>
      <c r="BA17" s="2356"/>
      <c r="BB17" s="2357"/>
      <c r="BC17" s="2355" t="str" cm="1">
        <f t="array" ref="BC17">IFERROR(_xlfn.IFS($BC$11="","",VLOOKUP($AW$6,自己評価書!$B$35:$FY492,175,FALSE)="シャッター","■"),"□")</f>
        <v/>
      </c>
      <c r="BD17" s="2356"/>
      <c r="BE17" s="2357"/>
      <c r="BF17" s="2355" t="str">
        <f>IFERROR(IF(VLOOKUP($BF$6,自己評価書!$B$35:$FY492,153,FALSE)="シャッター","■","□"),"□")</f>
        <v>□</v>
      </c>
      <c r="BG17" s="2356"/>
      <c r="BH17" s="2357"/>
      <c r="BI17" s="2355" t="str" cm="1">
        <f t="array" ref="BI17">IFERROR(_xlfn.IFS($BI$11="","",VLOOKUP($BF$6,自己評価書!$B$35:$FY492,164,FALSE)="シャッター","■"),"□")</f>
        <v/>
      </c>
      <c r="BJ17" s="2356"/>
      <c r="BK17" s="2357"/>
      <c r="BL17" s="2355" t="str" cm="1">
        <f t="array" ref="BL17">IFERROR(_xlfn.IFS($BL$11="","",VLOOKUP($BF$6,自己評価書!$B$35:$FY492,175,FALSE)="シャッター","■"),"□")</f>
        <v/>
      </c>
      <c r="BM17" s="2356"/>
      <c r="BN17" s="2357"/>
      <c r="BO17" s="2355" t="str">
        <f>IFERROR(IF(VLOOKUP($BO$6,自己評価書!$B$35:$FY492,153,FALSE)="シャッター","■","□"),"□")</f>
        <v>□</v>
      </c>
      <c r="BP17" s="2356"/>
      <c r="BQ17" s="2357"/>
      <c r="BR17" s="2355" t="str" cm="1">
        <f t="array" ref="BR17">IFERROR(_xlfn.IFS($BR$11="","",VLOOKUP($BO$6,自己評価書!$B$35:$FY492,164,FALSE)="シャッター","■"),"□")</f>
        <v/>
      </c>
      <c r="BS17" s="2356"/>
      <c r="BT17" s="2357"/>
      <c r="BU17" s="2355" t="str" cm="1">
        <f t="array" ref="BU17">IFERROR(_xlfn.IFS($BU$11="","",VLOOKUP($BO$6,自己評価書!$B$35:$FY492,175,FALSE)="シャッター","■"),"□")</f>
        <v/>
      </c>
      <c r="BV17" s="2356"/>
      <c r="BW17" s="2357"/>
      <c r="CA17" s="129"/>
      <c r="CB17" s="210"/>
      <c r="CC17" s="403"/>
    </row>
    <row r="18" spans="1:81" ht="13.5" customHeight="1">
      <c r="A18" s="1694"/>
      <c r="B18" s="945"/>
      <c r="C18" s="923"/>
      <c r="D18" s="923"/>
      <c r="E18" s="923"/>
      <c r="F18" s="940"/>
      <c r="G18" s="128"/>
      <c r="H18" s="128"/>
      <c r="I18" s="1645"/>
      <c r="J18" s="1646"/>
      <c r="K18" s="1646"/>
      <c r="L18" s="1647"/>
      <c r="M18" s="974" t="s">
        <v>822</v>
      </c>
      <c r="N18" s="975"/>
      <c r="O18" s="975"/>
      <c r="P18" s="975"/>
      <c r="Q18" s="975"/>
      <c r="R18" s="975"/>
      <c r="S18" s="975"/>
      <c r="T18" s="975"/>
      <c r="U18" s="975"/>
      <c r="V18" s="975"/>
      <c r="W18" s="975"/>
      <c r="X18" s="975"/>
      <c r="Y18" s="975"/>
      <c r="Z18" s="975"/>
      <c r="AA18" s="975"/>
      <c r="AB18" s="975"/>
      <c r="AC18" s="975"/>
      <c r="AD18" s="975"/>
      <c r="AE18" s="2596" t="str">
        <f>IFERROR(IF(VLOOKUP($AE$6,自己評価書!$B$35:$FY492,153,FALSE)="その他","■","□"),"□")</f>
        <v>□</v>
      </c>
      <c r="AF18" s="2596"/>
      <c r="AG18" s="2596"/>
      <c r="AH18" s="2596" t="str" cm="1">
        <f t="array" ref="AH18">IFERROR(_xlfn.IFS($AH$11="","",VLOOKUP($AE$6,自己評価書!$B$35:$FY492,164,FALSE)="その他","■"),"□")</f>
        <v/>
      </c>
      <c r="AI18" s="2596"/>
      <c r="AJ18" s="2596"/>
      <c r="AK18" s="2596" t="str" cm="1">
        <f t="array" ref="AK18">IFERROR(_xlfn.IFS($AK$11="","",VLOOKUP($AE$6,自己評価書!$B$35:$FY492,175,FALSE)="その他","■"),"□")</f>
        <v/>
      </c>
      <c r="AL18" s="2596"/>
      <c r="AM18" s="2596"/>
      <c r="AN18" s="2596" t="str">
        <f>IFERROR(IF(VLOOKUP($AN$6,自己評価書!$B$35:$FY492,153,FALSE)="その他","■","□"),"□")</f>
        <v>□</v>
      </c>
      <c r="AO18" s="2596"/>
      <c r="AP18" s="2596"/>
      <c r="AQ18" s="2596" t="str" cm="1">
        <f t="array" ref="AQ18">IFERROR(_xlfn.IFS($AQ$11="","",VLOOKUP($AN$6,自己評価書!$B$35:$FY492,164,FALSE)="その他","■"),"□")</f>
        <v/>
      </c>
      <c r="AR18" s="2596"/>
      <c r="AS18" s="2596"/>
      <c r="AT18" s="2355" t="str" cm="1">
        <f t="array" ref="AT18">IFERROR(_xlfn.IFS($AT$11="","",VLOOKUP($AN$6,自己評価書!$B$35:$FY492,175,FALSE)="その他","■"),"□")</f>
        <v/>
      </c>
      <c r="AU18" s="2356"/>
      <c r="AV18" s="2357"/>
      <c r="AW18" s="2596" t="str">
        <f>IFERROR(IF(VLOOKUP($AW$6,自己評価書!$B$35:$FY492,153,FALSE)="その他","■","□"),"□")</f>
        <v>□</v>
      </c>
      <c r="AX18" s="2596"/>
      <c r="AY18" s="2596"/>
      <c r="AZ18" s="2596" t="str" cm="1">
        <f t="array" ref="AZ18">IFERROR(_xlfn.IFS($AZ$11="","",VLOOKUP($AW$6,自己評価書!$B$35:$FY492,164,FALSE)="その他","■"),"□")</f>
        <v/>
      </c>
      <c r="BA18" s="2596"/>
      <c r="BB18" s="2596"/>
      <c r="BC18" s="2596" t="str" cm="1">
        <f t="array" ref="BC18">IFERROR(_xlfn.IFS($BC$11="","",VLOOKUP($AW$6,自己評価書!$B$35:$FY492,175,FALSE)="その他","■"),"□")</f>
        <v/>
      </c>
      <c r="BD18" s="2596"/>
      <c r="BE18" s="2596"/>
      <c r="BF18" s="2596" t="str">
        <f>IFERROR(IF(VLOOKUP($BF$6,自己評価書!$B$35:$FY492,153,FALSE)="その他","■","□"),"□")</f>
        <v>□</v>
      </c>
      <c r="BG18" s="2596"/>
      <c r="BH18" s="2596"/>
      <c r="BI18" s="2596" t="str" cm="1">
        <f t="array" ref="BI18">IFERROR(_xlfn.IFS($BI$11="","",VLOOKUP($BF$6,自己評価書!$B$35:$FY492,164,FALSE)="その他","■"),"□")</f>
        <v/>
      </c>
      <c r="BJ18" s="2596"/>
      <c r="BK18" s="2596"/>
      <c r="BL18" s="2596" t="str" cm="1">
        <f t="array" ref="BL18">IFERROR(_xlfn.IFS($BL$11="","",VLOOKUP($BF$6,自己評価書!$B$35:$FY492,175,FALSE)="その他","■"),"□")</f>
        <v/>
      </c>
      <c r="BM18" s="2596"/>
      <c r="BN18" s="2596"/>
      <c r="BO18" s="2596" t="str">
        <f>IFERROR(IF(VLOOKUP($BO$6,自己評価書!$B$35:$FY492,153,FALSE)="その他","■","□"),"□")</f>
        <v>□</v>
      </c>
      <c r="BP18" s="2596"/>
      <c r="BQ18" s="2596"/>
      <c r="BR18" s="2596" t="str" cm="1">
        <f t="array" ref="BR18">IFERROR(_xlfn.IFS($BR$11="","",VLOOKUP($BO$6,自己評価書!$B$35:$FY492,164,FALSE)="その他","■"),"□")</f>
        <v/>
      </c>
      <c r="BS18" s="2596"/>
      <c r="BT18" s="2596"/>
      <c r="BU18" s="2596" t="str" cm="1">
        <f t="array" ref="BU18">IFERROR(_xlfn.IFS($BU$11="","",VLOOKUP($BO$6,自己評価書!$B$35:$FY492,175,FALSE)="その他","■"),"□")</f>
        <v/>
      </c>
      <c r="BV18" s="2596"/>
      <c r="BW18" s="2596"/>
      <c r="CA18" s="129"/>
      <c r="CB18" s="210"/>
      <c r="CC18" s="403"/>
    </row>
    <row r="19" spans="1:81" ht="13.5" customHeight="1">
      <c r="A19" s="1694"/>
      <c r="B19" s="945"/>
      <c r="C19" s="923"/>
      <c r="D19" s="923"/>
      <c r="E19" s="923"/>
      <c r="F19" s="940"/>
      <c r="G19" s="128"/>
      <c r="H19" s="128"/>
      <c r="I19" s="1671"/>
      <c r="J19" s="1669"/>
      <c r="K19" s="1669"/>
      <c r="L19" s="1670"/>
      <c r="M19" s="942" t="s">
        <v>1318</v>
      </c>
      <c r="N19" s="943"/>
      <c r="O19" s="943"/>
      <c r="P19" s="943"/>
      <c r="Q19" s="943"/>
      <c r="R19" s="943"/>
      <c r="S19" s="943"/>
      <c r="T19" s="943"/>
      <c r="U19" s="943"/>
      <c r="V19" s="943"/>
      <c r="W19" s="943"/>
      <c r="X19" s="943"/>
      <c r="Y19" s="943"/>
      <c r="Z19" s="943"/>
      <c r="AA19" s="943"/>
      <c r="AB19" s="943"/>
      <c r="AC19" s="943"/>
      <c r="AD19" s="943"/>
      <c r="AE19" s="2359" t="str">
        <f>IFERROR(IF(VLOOKUP($AE$6,自己評価書!$B$35:$FY492,153,FALSE)="無し","■","□"),"□")</f>
        <v>□</v>
      </c>
      <c r="AF19" s="2359"/>
      <c r="AG19" s="2359"/>
      <c r="AH19" s="2359" t="str" cm="1">
        <f t="array" ref="AH19">IFERROR(_xlfn.IFS($AH$11="","",VLOOKUP($AE$6,自己評価書!$B$35:$FY492,164,FALSE)="無し","■"),"□")</f>
        <v/>
      </c>
      <c r="AI19" s="2359"/>
      <c r="AJ19" s="2359"/>
      <c r="AK19" s="2359" t="str" cm="1">
        <f t="array" ref="AK19">IFERROR(_xlfn.IFS($AK$11="","",VLOOKUP($AE$6,自己評価書!$B$35:$FY492,175,FALSE)="無し","■"),"□")</f>
        <v/>
      </c>
      <c r="AL19" s="2359"/>
      <c r="AM19" s="2359"/>
      <c r="AN19" s="2359" t="str">
        <f>IFERROR(IF(VLOOKUP($AN$6,自己評価書!$B$35:$FY492,153,FALSE)="無し","■","□"),"□")</f>
        <v>□</v>
      </c>
      <c r="AO19" s="2359"/>
      <c r="AP19" s="2359"/>
      <c r="AQ19" s="2359" t="str" cm="1">
        <f t="array" ref="AQ19">IFERROR(_xlfn.IFS($AQ$11="","",VLOOKUP($AN$6,自己評価書!$B$35:$FY492,164,FALSE)="無し","■"),"□")</f>
        <v/>
      </c>
      <c r="AR19" s="2359"/>
      <c r="AS19" s="2359"/>
      <c r="AT19" s="2597" t="str" cm="1">
        <f t="array" ref="AT19">IFERROR(_xlfn.IFS($AT$11="","",VLOOKUP($AN$6,自己評価書!$B$35:$FY492,175,FALSE)="無し","■"),"□")</f>
        <v/>
      </c>
      <c r="AU19" s="2598"/>
      <c r="AV19" s="2599"/>
      <c r="AW19" s="2359" t="str">
        <f>IFERROR(IF(VLOOKUP($AW$6,自己評価書!$B$35:$FY492,153,FALSE)="無し","■","□"),"□")</f>
        <v>□</v>
      </c>
      <c r="AX19" s="2359"/>
      <c r="AY19" s="2359"/>
      <c r="AZ19" s="2359" t="str" cm="1">
        <f t="array" ref="AZ19">IFERROR(_xlfn.IFS($AZ$11="","",VLOOKUP($AW$6,自己評価書!$B$35:$FY492,164,FALSE)="無し","■"),"□")</f>
        <v/>
      </c>
      <c r="BA19" s="2359"/>
      <c r="BB19" s="2359"/>
      <c r="BC19" s="2359" t="str" cm="1">
        <f t="array" ref="BC19">IFERROR(_xlfn.IFS($BC$11="","",VLOOKUP($AW$6,自己評価書!$B$35:$FY492,175,FALSE)="無し","■"),"□")</f>
        <v/>
      </c>
      <c r="BD19" s="2359"/>
      <c r="BE19" s="2359"/>
      <c r="BF19" s="2359" t="str">
        <f>IFERROR(IF(VLOOKUP($BF$6,自己評価書!$B$35:$FY492,153,FALSE)="無し","■","□"),"□")</f>
        <v>□</v>
      </c>
      <c r="BG19" s="2359"/>
      <c r="BH19" s="2359"/>
      <c r="BI19" s="2359" t="str" cm="1">
        <f t="array" ref="BI19">IFERROR(_xlfn.IFS($BI$11="","",VLOOKUP($BF$6,自己評価書!$B$35:$FY492,164,FALSE)="無し","■"),"□")</f>
        <v/>
      </c>
      <c r="BJ19" s="2359"/>
      <c r="BK19" s="2359"/>
      <c r="BL19" s="2359" t="str" cm="1">
        <f t="array" ref="BL19">IFERROR(_xlfn.IFS($BL$11="","",VLOOKUP($BF$6,自己評価書!$B$35:$FY492,175,FALSE)="無し","■"),"□")</f>
        <v/>
      </c>
      <c r="BM19" s="2359"/>
      <c r="BN19" s="2359"/>
      <c r="BO19" s="2359" t="str">
        <f>IFERROR(IF(VLOOKUP($BO$6,自己評価書!$B$35:$FY492,153,FALSE)="無し","■","□"),"□")</f>
        <v>□</v>
      </c>
      <c r="BP19" s="2359"/>
      <c r="BQ19" s="2359"/>
      <c r="BR19" s="2359" t="str" cm="1">
        <f t="array" ref="BR19">IFERROR(_xlfn.IFS($BR$11="","",VLOOKUP($BO$6,自己評価書!$B$35:$FY492,164,FALSE)="無し","■"),"□")</f>
        <v/>
      </c>
      <c r="BS19" s="2359"/>
      <c r="BT19" s="2359"/>
      <c r="BU19" s="2359" t="str" cm="1">
        <f t="array" ref="BU19">IFERROR(_xlfn.IFS($BU$11="","",VLOOKUP($BO$6,自己評価書!$B$35:$FY492,175,FALSE)="無し","■"),"□")</f>
        <v/>
      </c>
      <c r="BV19" s="2359"/>
      <c r="BW19" s="2359"/>
      <c r="CA19" s="129"/>
      <c r="CB19" s="210"/>
      <c r="CC19" s="403"/>
    </row>
    <row r="20" spans="1:81" ht="13.5" customHeight="1">
      <c r="A20" s="1694"/>
      <c r="B20" s="945"/>
      <c r="C20" s="923"/>
      <c r="D20" s="923"/>
      <c r="E20" s="923"/>
      <c r="F20" s="940"/>
      <c r="G20" s="128"/>
      <c r="H20" s="128"/>
      <c r="I20" s="2194" t="s">
        <v>1321</v>
      </c>
      <c r="J20" s="1888"/>
      <c r="K20" s="1888"/>
      <c r="L20" s="1970"/>
      <c r="M20" s="958" t="s">
        <v>1316</v>
      </c>
      <c r="N20" s="958"/>
      <c r="O20" s="958"/>
      <c r="P20" s="958"/>
      <c r="Q20" s="958"/>
      <c r="R20" s="958"/>
      <c r="S20" s="958"/>
      <c r="T20" s="958"/>
      <c r="U20" s="958"/>
      <c r="V20" s="958"/>
      <c r="W20" s="958"/>
      <c r="X20" s="958"/>
      <c r="Y20" s="958"/>
      <c r="Z20" s="958"/>
      <c r="AA20" s="958"/>
      <c r="AB20" s="958"/>
      <c r="AC20" s="958"/>
      <c r="AD20" s="958"/>
      <c r="AE20" s="2350" t="str" cm="1">
        <f t="array" ref="AE20">IFERROR(_xlfn.IFS(VLOOKUP($AE$6,自己評価書!$B$35:$FY496,155,FALSE)="有効","■",VLOOKUP($AE$6,自己評価書!$B$35:$FY496,155,FALSE)="シャッター","■"),"□")</f>
        <v>□</v>
      </c>
      <c r="AF20" s="2351"/>
      <c r="AG20" s="2352"/>
      <c r="AH20" s="2350" t="str" cm="1">
        <f t="array" ref="AH20">IFERROR(_xlfn.IFS(VLOOKUP($AE$6,自己評価書!$B$35:$FY496,166,FALSE)="有効","■",VLOOKUP($AE$6,自己評価書!$B$35:$FY496,166,FALSE)="シャッター","■",VLOOKUP($AE$6,自己評価書!$B$35:$FY496,166,FALSE)&lt;&gt;"","□"),"")</f>
        <v/>
      </c>
      <c r="AI20" s="2351"/>
      <c r="AJ20" s="2352"/>
      <c r="AK20" s="2350" t="str" cm="1">
        <f t="array" ref="AK20">IFERROR(_xlfn.IFS(VLOOKUP($AE$6,自己評価書!$B$35:$FY496,177,FALSE)="有効","■",VLOOKUP($AE$6,自己評価書!$B$35:$FY496,177,FALSE)="シャッター","■",VLOOKUP($AE$6,自己評価書!$B$35:$FY496,177,FALSE)&lt;&gt;"","□"),"")</f>
        <v/>
      </c>
      <c r="AL20" s="2351"/>
      <c r="AM20" s="2352"/>
      <c r="AN20" s="2350" t="str" cm="1">
        <f t="array" ref="AN20">IFERROR(_xlfn.IFS(VLOOKUP($AN$6,自己評価書!$B$35:$FY496,155,FALSE)="有効","■",VLOOKUP($AN$6,自己評価書!$B$35:$FY496,155,FALSE)="シャッター","■"),"□")</f>
        <v>□</v>
      </c>
      <c r="AO20" s="2351"/>
      <c r="AP20" s="2352"/>
      <c r="AQ20" s="2350" t="str" cm="1">
        <f t="array" ref="AQ20">IFERROR(_xlfn.IFS(VLOOKUP($AN$6,自己評価書!$B$35:$FY496,166,FALSE)="有効","■",VLOOKUP($AN$6,自己評価書!$B$35:$FY496,166,FALSE)="シャッター","■",VLOOKUP($AN$6,自己評価書!$B$35:$FY496,166,FALSE)&lt;&gt;"","□"),"")</f>
        <v/>
      </c>
      <c r="AR20" s="2351"/>
      <c r="AS20" s="2352"/>
      <c r="AT20" s="2369" t="str" cm="1">
        <f t="array" ref="AT20">IFERROR(_xlfn.IFS(VLOOKUP($AN$6,自己評価書!$B$35:$FY496,177,FALSE)="有効","■",VLOOKUP($AN$6,自己評価書!$B$35:$FY496,177,FALSE)="シャッター","■",VLOOKUP($AN$6,自己評価書!$B$35:$FY496,177,FALSE)&lt;&gt;"","□"),"")</f>
        <v/>
      </c>
      <c r="AU20" s="2370"/>
      <c r="AV20" s="2371"/>
      <c r="AW20" s="2350" t="str" cm="1">
        <f t="array" ref="AW20">IFERROR(_xlfn.IFS(VLOOKUP($AW$6,自己評価書!$B$35:$FY496,155,FALSE)="有効","■",VLOOKUP($AW$6,自己評価書!$B$35:$FY496,155,FALSE)="シャッター","■"),"□")</f>
        <v>□</v>
      </c>
      <c r="AX20" s="2351"/>
      <c r="AY20" s="2352"/>
      <c r="AZ20" s="2350" t="str" cm="1">
        <f t="array" ref="AZ20">IFERROR(_xlfn.IFS(VLOOKUP($AW$6,自己評価書!$B$35:$FY496,166,FALSE)="有効","■",VLOOKUP($AW$6,自己評価書!$B$35:$FY496,166,FALSE)="シャッター","■",VLOOKUP($AW$6,自己評価書!$B$35:$FY496,166,FALSE)&lt;&gt;"","□"),"")</f>
        <v/>
      </c>
      <c r="BA20" s="2351"/>
      <c r="BB20" s="2352"/>
      <c r="BC20" s="2350" t="str" cm="1">
        <f t="array" ref="BC20">IFERROR(_xlfn.IFS(VLOOKUP($AW$6,自己評価書!$B$35:$FY496,177,FALSE)="有効","■",VLOOKUP($AW$6,自己評価書!$B$35:$FY496,177,FALSE)="シャッター","■",VLOOKUP($AW$6,自己評価書!$B$35:$FY496,177,FALSE)&lt;&gt;"","□"),"")</f>
        <v/>
      </c>
      <c r="BD20" s="2351"/>
      <c r="BE20" s="2352"/>
      <c r="BF20" s="2350" t="str" cm="1">
        <f t="array" ref="BF20">IFERROR(_xlfn.IFS(VLOOKUP($BF$6,自己評価書!$B$35:$FY496,155,FALSE)="有効","■",VLOOKUP($BF$6,自己評価書!$B$35:$FY496,155,FALSE)="シャッター","■"),"□")</f>
        <v>□</v>
      </c>
      <c r="BG20" s="2351"/>
      <c r="BH20" s="2352"/>
      <c r="BI20" s="2350" t="str" cm="1">
        <f t="array" ref="BI20">IFERROR(_xlfn.IFS(VLOOKUP($BF$6,自己評価書!$B$35:$FY496,166,FALSE)="有効","■",VLOOKUP($BF$6,自己評価書!$B$35:$FY496,166,FALSE)="シャッター","■",VLOOKUP($BF$6,自己評価書!$B$35:$FY496,166,FALSE)&lt;&gt;"","□"),"")</f>
        <v/>
      </c>
      <c r="BJ20" s="2351"/>
      <c r="BK20" s="2352"/>
      <c r="BL20" s="2350" t="str" cm="1">
        <f t="array" ref="BL20">IFERROR(_xlfn.IFS(VLOOKUP($BF$6,自己評価書!$B$35:$FY496,177,FALSE)="有効","■",VLOOKUP($BF$6,自己評価書!$B$35:$FY496,177,FALSE)="シャッター","■",VLOOKUP($BF$6,自己評価書!$B$35:$FY496,177,FALSE)&lt;&gt;"","□"),"")</f>
        <v/>
      </c>
      <c r="BM20" s="2351"/>
      <c r="BN20" s="2352"/>
      <c r="BO20" s="2350" t="str" cm="1">
        <f t="array" ref="BO20">IFERROR(_xlfn.IFS(VLOOKUP($BO$6,自己評価書!$B$35:$FY496,155,FALSE)="有効","■",VLOOKUP($BO$6,自己評価書!$B$35:$FY496,155,FALSE)="シャッター","■"),"□")</f>
        <v>□</v>
      </c>
      <c r="BP20" s="2351"/>
      <c r="BQ20" s="2352"/>
      <c r="BR20" s="2350" t="str" cm="1">
        <f t="array" ref="BR20">IFERROR(_xlfn.IFS(VLOOKUP($BO$6,自己評価書!$B$35:$FY496,166,FALSE)="有効","■",VLOOKUP($BO$6,自己評価書!$B$35:$FY496,166,FALSE)="シャッター","■",VLOOKUP($BO$6,自己評価書!$B$35:$FY496,166,FALSE)&lt;&gt;"","□"),"")</f>
        <v/>
      </c>
      <c r="BS20" s="2351"/>
      <c r="BT20" s="2352"/>
      <c r="BU20" s="2350" t="str" cm="1">
        <f t="array" ref="BU20">IFERROR(_xlfn.IFS(VLOOKUP($BO$6,自己評価書!$B$35:$FY496,177,FALSE)="有効","■",VLOOKUP($BO$6,自己評価書!$B$35:$FY496,177,FALSE)="シャッター","■",VLOOKUP($BO$6,自己評価書!$B$35:$FY496,177,FALSE)&lt;&gt;"","□"),"")</f>
        <v/>
      </c>
      <c r="BV20" s="2351"/>
      <c r="BW20" s="2352"/>
      <c r="CA20" s="129"/>
      <c r="CB20" s="210"/>
      <c r="CC20" s="403"/>
    </row>
    <row r="21" spans="1:81" ht="13.5" customHeight="1">
      <c r="A21" s="1694"/>
      <c r="B21" s="945"/>
      <c r="C21" s="923"/>
      <c r="D21" s="923"/>
      <c r="E21" s="923"/>
      <c r="F21" s="940"/>
      <c r="G21" s="128"/>
      <c r="H21" s="128"/>
      <c r="I21" s="2195"/>
      <c r="J21" s="2196"/>
      <c r="K21" s="2196"/>
      <c r="L21" s="2197"/>
      <c r="M21" s="976" t="s">
        <v>1317</v>
      </c>
      <c r="N21" s="977"/>
      <c r="O21" s="977"/>
      <c r="P21" s="977"/>
      <c r="Q21" s="977"/>
      <c r="R21" s="977"/>
      <c r="S21" s="977"/>
      <c r="T21" s="977"/>
      <c r="U21" s="977"/>
      <c r="V21" s="977"/>
      <c r="W21" s="977"/>
      <c r="X21" s="977"/>
      <c r="Y21" s="977"/>
      <c r="Z21" s="977"/>
      <c r="AA21" s="977"/>
      <c r="AB21" s="977"/>
      <c r="AC21" s="977"/>
      <c r="AD21" s="978"/>
      <c r="AE21" s="2355" t="str">
        <f>IFERROR(IF(VLOOKUP($AE$6,自己評価書!$B$35:$FY496,155,FALSE)="シャッター","■","□"),"□")</f>
        <v>□</v>
      </c>
      <c r="AF21" s="2356"/>
      <c r="AG21" s="2357"/>
      <c r="AH21" s="2355" t="str" cm="1">
        <f t="array" ref="AH21">IFERROR(_xlfn.IFS($AH$11="","",VLOOKUP($AE$6,自己評価書!$B$35:$FY496,166,FALSE)="シャッター","■"),"□")</f>
        <v/>
      </c>
      <c r="AI21" s="2356"/>
      <c r="AJ21" s="2357"/>
      <c r="AK21" s="2355" t="str" cm="1">
        <f t="array" ref="AK21">IFERROR(_xlfn.IFS($AK$11="","",VLOOKUP($AE$6,自己評価書!$B$35:$FY496,177,FALSE)="シャッター","■"),"□")</f>
        <v/>
      </c>
      <c r="AL21" s="2356"/>
      <c r="AM21" s="2357"/>
      <c r="AN21" s="2355" t="str">
        <f>IFERROR(IF(VLOOKUP($AN$6,自己評価書!$B$35:$FY496,155,FALSE)="シャッター","■","□"),"□")</f>
        <v>□</v>
      </c>
      <c r="AO21" s="2356"/>
      <c r="AP21" s="2357"/>
      <c r="AQ21" s="2355" t="str" cm="1">
        <f t="array" ref="AQ21">IFERROR(_xlfn.IFS($AQ$11="","",VLOOKUP($AN$6,自己評価書!$B$35:$FY496,166,FALSE)="シャッター","■"),"□")</f>
        <v/>
      </c>
      <c r="AR21" s="2356"/>
      <c r="AS21" s="2357"/>
      <c r="AT21" s="2355" t="str" cm="1">
        <f t="array" ref="AT21">IFERROR(_xlfn.IFS($AT$11="","",VLOOKUP($AN$6,自己評価書!$B$35:$FY496,177,FALSE)="シャッター","■"),"□")</f>
        <v/>
      </c>
      <c r="AU21" s="2356"/>
      <c r="AV21" s="2357"/>
      <c r="AW21" s="2355" t="str">
        <f>IFERROR(IF(VLOOKUP($AW$6,自己評価書!$B$35:$FY496,155,FALSE)="シャッター","■","□"),"□")</f>
        <v>□</v>
      </c>
      <c r="AX21" s="2356"/>
      <c r="AY21" s="2357"/>
      <c r="AZ21" s="2355" t="str" cm="1">
        <f t="array" ref="AZ21">IFERROR(_xlfn.IFS($AZ$11="","",VLOOKUP($AW$6,自己評価書!$B$35:$FY496,166,FALSE)="シャッター","■"),"□")</f>
        <v/>
      </c>
      <c r="BA21" s="2356"/>
      <c r="BB21" s="2357"/>
      <c r="BC21" s="2355" t="str" cm="1">
        <f t="array" ref="BC21">IFERROR(_xlfn.IFS($BC$11="","",VLOOKUP($AW$6,自己評価書!$B$35:$FY496,177,FALSE)="シャッター","■"),"□")</f>
        <v/>
      </c>
      <c r="BD21" s="2356"/>
      <c r="BE21" s="2357"/>
      <c r="BF21" s="2355" t="str">
        <f>IFERROR(IF(VLOOKUP($BF$6,自己評価書!$B$35:$FY496,155,FALSE)="シャッター","■","□"),"□")</f>
        <v>□</v>
      </c>
      <c r="BG21" s="2356"/>
      <c r="BH21" s="2357"/>
      <c r="BI21" s="2355" t="str" cm="1">
        <f t="array" ref="BI21">IFERROR(_xlfn.IFS($BI$11="","",VLOOKUP($BF$6,自己評価書!$B$35:$FY496,166,FALSE)="シャッター","■"),"□")</f>
        <v/>
      </c>
      <c r="BJ21" s="2356"/>
      <c r="BK21" s="2357"/>
      <c r="BL21" s="2355" t="str" cm="1">
        <f t="array" ref="BL21">IFERROR(_xlfn.IFS($BL$11="","",VLOOKUP($BF$6,自己評価書!$B$35:$FY496,177,FALSE)="シャッター","■"),"□")</f>
        <v/>
      </c>
      <c r="BM21" s="2356"/>
      <c r="BN21" s="2357"/>
      <c r="BO21" s="2355" t="str">
        <f>IFERROR(IF(VLOOKUP($BO$6,自己評価書!$B$35:$FY496,155,FALSE)="シャッター","■","□"),"□")</f>
        <v>□</v>
      </c>
      <c r="BP21" s="2356"/>
      <c r="BQ21" s="2357"/>
      <c r="BR21" s="2355" t="str" cm="1">
        <f t="array" ref="BR21">IFERROR(_xlfn.IFS($BR$11="","",VLOOKUP($BO$6,自己評価書!$B$35:$FY496,166,FALSE)="シャッター","■"),"□")</f>
        <v/>
      </c>
      <c r="BS21" s="2356"/>
      <c r="BT21" s="2357"/>
      <c r="BU21" s="2355" t="str" cm="1">
        <f t="array" ref="BU21">IFERROR(_xlfn.IFS($BU$11="","",VLOOKUP($BO$6,自己評価書!$B$35:$FY496,177,FALSE)="シャッター","■"),"□")</f>
        <v/>
      </c>
      <c r="BV21" s="2356"/>
      <c r="BW21" s="2357"/>
      <c r="CA21" s="129"/>
      <c r="CB21" s="210"/>
      <c r="CC21" s="403"/>
    </row>
    <row r="22" spans="1:81" ht="13.5" customHeight="1">
      <c r="A22" s="1694"/>
      <c r="B22" s="945"/>
      <c r="C22" s="923"/>
      <c r="D22" s="923"/>
      <c r="E22" s="923"/>
      <c r="F22" s="940"/>
      <c r="G22" s="128"/>
      <c r="H22" s="128"/>
      <c r="I22" s="1645"/>
      <c r="J22" s="1646"/>
      <c r="K22" s="1646"/>
      <c r="L22" s="1647"/>
      <c r="M22" s="974" t="s">
        <v>822</v>
      </c>
      <c r="N22" s="975"/>
      <c r="O22" s="975"/>
      <c r="P22" s="975"/>
      <c r="Q22" s="975"/>
      <c r="R22" s="975"/>
      <c r="S22" s="975"/>
      <c r="T22" s="975"/>
      <c r="U22" s="975"/>
      <c r="V22" s="975"/>
      <c r="W22" s="975"/>
      <c r="X22" s="975"/>
      <c r="Y22" s="975"/>
      <c r="Z22" s="975"/>
      <c r="AA22" s="975"/>
      <c r="AB22" s="975"/>
      <c r="AC22" s="975"/>
      <c r="AD22" s="975"/>
      <c r="AE22" s="2596" t="str">
        <f>IFERROR(IF(VLOOKUP($AE$6,自己評価書!$B$35:$FY496,155,FALSE)="その他","■","□"),"□")</f>
        <v>□</v>
      </c>
      <c r="AF22" s="2596"/>
      <c r="AG22" s="2596"/>
      <c r="AH22" s="2596" t="str" cm="1">
        <f t="array" ref="AH22">IFERROR(_xlfn.IFS($AH$11="","",VLOOKUP($AE$6,自己評価書!$B$35:$FY496,166,FALSE)="その他","■"),"□")</f>
        <v/>
      </c>
      <c r="AI22" s="2596"/>
      <c r="AJ22" s="2596"/>
      <c r="AK22" s="2596" t="str" cm="1">
        <f t="array" ref="AK22">IFERROR(_xlfn.IFS($AK$11="","",VLOOKUP($AE$6,自己評価書!$B$35:$FY496,177,FALSE)="その他","■"),"□")</f>
        <v/>
      </c>
      <c r="AL22" s="2596"/>
      <c r="AM22" s="2596"/>
      <c r="AN22" s="2596" t="str">
        <f>IFERROR(IF(VLOOKUP($AN$6,自己評価書!$B$35:$FY496,155,FALSE)="その他","■","□"),"□")</f>
        <v>□</v>
      </c>
      <c r="AO22" s="2596"/>
      <c r="AP22" s="2596"/>
      <c r="AQ22" s="2596" t="str" cm="1">
        <f t="array" ref="AQ22">IFERROR(_xlfn.IFS($AQ$11="","",VLOOKUP($AN$6,自己評価書!$B$35:$FY496,166,FALSE)="その他","■"),"□")</f>
        <v/>
      </c>
      <c r="AR22" s="2596"/>
      <c r="AS22" s="2596"/>
      <c r="AT22" s="2355" t="str" cm="1">
        <f t="array" ref="AT22">IFERROR(_xlfn.IFS($AT$11="","",VLOOKUP($AN$6,自己評価書!$B$35:$FY496,177,FALSE)="その他","■"),"□")</f>
        <v/>
      </c>
      <c r="AU22" s="2356"/>
      <c r="AV22" s="2357"/>
      <c r="AW22" s="2596" t="str">
        <f>IFERROR(IF(VLOOKUP($AW$6,自己評価書!$B$35:$FY496,155,FALSE)="その他","■","□"),"□")</f>
        <v>□</v>
      </c>
      <c r="AX22" s="2596"/>
      <c r="AY22" s="2596"/>
      <c r="AZ22" s="2596" t="str" cm="1">
        <f t="array" ref="AZ22">IFERROR(_xlfn.IFS($AZ$11="","",VLOOKUP($AW$6,自己評価書!$B$35:$FY496,166,FALSE)="その他","■"),"□")</f>
        <v/>
      </c>
      <c r="BA22" s="2596"/>
      <c r="BB22" s="2596"/>
      <c r="BC22" s="2596" t="str" cm="1">
        <f t="array" ref="BC22">IFERROR(_xlfn.IFS($BC$11="","",VLOOKUP($AW$6,自己評価書!$B$35:$FY496,177,FALSE)="その他","■"),"□")</f>
        <v/>
      </c>
      <c r="BD22" s="2596"/>
      <c r="BE22" s="2596"/>
      <c r="BF22" s="2596" t="str">
        <f>IFERROR(IF(VLOOKUP($BF$6,自己評価書!$B$35:$FY496,155,FALSE)="その他","■","□"),"□")</f>
        <v>□</v>
      </c>
      <c r="BG22" s="2596"/>
      <c r="BH22" s="2596"/>
      <c r="BI22" s="2596" t="str" cm="1">
        <f t="array" ref="BI22">IFERROR(_xlfn.IFS($BI$11="","",VLOOKUP($BF$6,自己評価書!$B$35:$FY496,166,FALSE)="その他","■"),"□")</f>
        <v/>
      </c>
      <c r="BJ22" s="2596"/>
      <c r="BK22" s="2596"/>
      <c r="BL22" s="2596" t="str" cm="1">
        <f t="array" ref="BL22">IFERROR(_xlfn.IFS($BL$11="","",VLOOKUP($BF$6,自己評価書!$B$35:$FY496,177,FALSE)="その他","■"),"□")</f>
        <v/>
      </c>
      <c r="BM22" s="2596"/>
      <c r="BN22" s="2596"/>
      <c r="BO22" s="2596" t="str">
        <f>IFERROR(IF(VLOOKUP($BO$6,自己評価書!$B$35:$FY496,155,FALSE)="その他","■","□"),"□")</f>
        <v>□</v>
      </c>
      <c r="BP22" s="2596"/>
      <c r="BQ22" s="2596"/>
      <c r="BR22" s="2596" t="str" cm="1">
        <f t="array" ref="BR22">IFERROR(_xlfn.IFS($BR$11="","",VLOOKUP($BO$6,自己評価書!$B$35:$FY496,166,FALSE)="その他","■"),"□")</f>
        <v/>
      </c>
      <c r="BS22" s="2596"/>
      <c r="BT22" s="2596"/>
      <c r="BU22" s="2596" t="str" cm="1">
        <f t="array" ref="BU22">IFERROR(_xlfn.IFS($BU$11="","",VLOOKUP($BO$6,自己評価書!$B$35:$FY496,177,FALSE)="その他","■"),"□")</f>
        <v/>
      </c>
      <c r="BV22" s="2596"/>
      <c r="BW22" s="2596"/>
      <c r="CA22" s="129"/>
      <c r="CB22" s="210"/>
      <c r="CC22" s="403"/>
    </row>
    <row r="23" spans="1:81" ht="13.5" customHeight="1">
      <c r="A23" s="1694"/>
      <c r="B23" s="945"/>
      <c r="C23" s="923"/>
      <c r="D23" s="923"/>
      <c r="E23" s="923"/>
      <c r="F23" s="940"/>
      <c r="G23" s="128"/>
      <c r="H23" s="128"/>
      <c r="I23" s="1671"/>
      <c r="J23" s="1669"/>
      <c r="K23" s="1669"/>
      <c r="L23" s="1670"/>
      <c r="M23" s="942" t="s">
        <v>1318</v>
      </c>
      <c r="N23" s="943"/>
      <c r="O23" s="943"/>
      <c r="P23" s="943"/>
      <c r="Q23" s="943"/>
      <c r="R23" s="943"/>
      <c r="S23" s="943"/>
      <c r="T23" s="943"/>
      <c r="U23" s="943"/>
      <c r="V23" s="943"/>
      <c r="W23" s="943"/>
      <c r="X23" s="943"/>
      <c r="Y23" s="943"/>
      <c r="Z23" s="943"/>
      <c r="AA23" s="943"/>
      <c r="AB23" s="943"/>
      <c r="AC23" s="943"/>
      <c r="AD23" s="943"/>
      <c r="AE23" s="2359" t="str">
        <f>IFERROR(IF(VLOOKUP($AE$6,自己評価書!$B$35:$FY496,155,FALSE)="無し","■","□"),"□")</f>
        <v>□</v>
      </c>
      <c r="AF23" s="2359"/>
      <c r="AG23" s="2359"/>
      <c r="AH23" s="2359" t="str" cm="1">
        <f t="array" ref="AH23">IFERROR(_xlfn.IFS($AH$11="","",VLOOKUP($AE$6,自己評価書!$B$35:$FY496,166,FALSE)="無し","■"),"□")</f>
        <v/>
      </c>
      <c r="AI23" s="2359"/>
      <c r="AJ23" s="2359"/>
      <c r="AK23" s="2359" t="str" cm="1">
        <f t="array" ref="AK23">IFERROR(_xlfn.IFS($AK$11="","",VLOOKUP($AE$6,自己評価書!$B$35:$FY496,177,FALSE)="無し","■"),"□")</f>
        <v/>
      </c>
      <c r="AL23" s="2359"/>
      <c r="AM23" s="2359"/>
      <c r="AN23" s="2359" t="str">
        <f>IFERROR(IF(VLOOKUP($AN$6,自己評価書!$B$35:$FY496,155,FALSE)="無し","■","□"),"□")</f>
        <v>□</v>
      </c>
      <c r="AO23" s="2359"/>
      <c r="AP23" s="2359"/>
      <c r="AQ23" s="2359" t="str" cm="1">
        <f t="array" ref="AQ23">IFERROR(_xlfn.IFS($AQ$11="","",VLOOKUP($AN$6,自己評価書!$B$35:$FY496,166,FALSE)="無し","■"),"□")</f>
        <v/>
      </c>
      <c r="AR23" s="2359"/>
      <c r="AS23" s="2359"/>
      <c r="AT23" s="2597" t="str" cm="1">
        <f t="array" ref="AT23">IFERROR(_xlfn.IFS($AT$11="","",VLOOKUP($AN$6,自己評価書!$B$35:$FY496,177,FALSE)="無し","■"),"□")</f>
        <v/>
      </c>
      <c r="AU23" s="2598"/>
      <c r="AV23" s="2599"/>
      <c r="AW23" s="2359" t="str">
        <f>IFERROR(IF(VLOOKUP($AW$6,自己評価書!$B$35:$FY496,155,FALSE)="無し","■","□"),"□")</f>
        <v>□</v>
      </c>
      <c r="AX23" s="2359"/>
      <c r="AY23" s="2359"/>
      <c r="AZ23" s="2359" t="str" cm="1">
        <f t="array" ref="AZ23">IFERROR(_xlfn.IFS($AZ$11="","",VLOOKUP($AW$6,自己評価書!$B$35:$FY496,166,FALSE)="無し","■"),"□")</f>
        <v/>
      </c>
      <c r="BA23" s="2359"/>
      <c r="BB23" s="2359"/>
      <c r="BC23" s="2359" t="str" cm="1">
        <f t="array" ref="BC23">IFERROR(_xlfn.IFS($BC$11="","",VLOOKUP($AW$6,自己評価書!$B$35:$FY496,177,FALSE)="無し","■"),"□")</f>
        <v/>
      </c>
      <c r="BD23" s="2359"/>
      <c r="BE23" s="2359"/>
      <c r="BF23" s="2359" t="str">
        <f>IFERROR(IF(VLOOKUP($BF$6,自己評価書!$B$35:$FY496,155,FALSE)="無し","■","□"),"□")</f>
        <v>□</v>
      </c>
      <c r="BG23" s="2359"/>
      <c r="BH23" s="2359"/>
      <c r="BI23" s="2359" t="str" cm="1">
        <f t="array" ref="BI23">IFERROR(_xlfn.IFS($BI$11="","",VLOOKUP($BF$6,自己評価書!$B$35:$FY496,166,FALSE)="無し","■"),"□")</f>
        <v/>
      </c>
      <c r="BJ23" s="2359"/>
      <c r="BK23" s="2359"/>
      <c r="BL23" s="2359" t="str" cm="1">
        <f t="array" ref="BL23">IFERROR(_xlfn.IFS($BL$11="","",VLOOKUP($BF$6,自己評価書!$B$35:$FY496,177,FALSE)="無し","■"),"□")</f>
        <v/>
      </c>
      <c r="BM23" s="2359"/>
      <c r="BN23" s="2359"/>
      <c r="BO23" s="2359" t="str">
        <f>IFERROR(IF(VLOOKUP($BO$6,自己評価書!$B$35:$FY496,155,FALSE)="無し","■","□"),"□")</f>
        <v>□</v>
      </c>
      <c r="BP23" s="2359"/>
      <c r="BQ23" s="2359"/>
      <c r="BR23" s="2359" t="str" cm="1">
        <f t="array" ref="BR23">IFERROR(_xlfn.IFS($BR$11="","",VLOOKUP($BO$6,自己評価書!$B$35:$FY496,166,FALSE)="無し","■"),"□")</f>
        <v/>
      </c>
      <c r="BS23" s="2359"/>
      <c r="BT23" s="2359"/>
      <c r="BU23" s="2359" t="str" cm="1">
        <f t="array" ref="BU23">IFERROR(_xlfn.IFS($BU$11="","",VLOOKUP($BO$6,自己評価書!$B$35:$FY496,177,FALSE)="無し","■"),"□")</f>
        <v/>
      </c>
      <c r="BV23" s="2359"/>
      <c r="BW23" s="2359"/>
      <c r="CA23" s="129"/>
      <c r="CB23" s="210"/>
      <c r="CC23" s="403"/>
    </row>
    <row r="24" spans="1:81" ht="13.5" customHeight="1">
      <c r="A24" s="1694"/>
      <c r="B24" s="945"/>
      <c r="C24" s="923"/>
      <c r="D24" s="923"/>
      <c r="E24" s="923"/>
      <c r="F24" s="940"/>
      <c r="G24" s="128"/>
      <c r="H24" s="128"/>
      <c r="I24" s="2194" t="s">
        <v>1322</v>
      </c>
      <c r="J24" s="1888"/>
      <c r="K24" s="1888"/>
      <c r="L24" s="1970"/>
      <c r="M24" s="958" t="s">
        <v>1316</v>
      </c>
      <c r="N24" s="958"/>
      <c r="O24" s="958"/>
      <c r="P24" s="958"/>
      <c r="Q24" s="958"/>
      <c r="R24" s="958"/>
      <c r="S24" s="958"/>
      <c r="T24" s="958"/>
      <c r="U24" s="958"/>
      <c r="V24" s="958"/>
      <c r="W24" s="958"/>
      <c r="X24" s="958"/>
      <c r="Y24" s="958"/>
      <c r="Z24" s="958"/>
      <c r="AA24" s="958"/>
      <c r="AB24" s="958"/>
      <c r="AC24" s="958"/>
      <c r="AD24" s="958"/>
      <c r="AE24" s="2350" t="str" cm="1">
        <f t="array" ref="AE24">IFERROR(_xlfn.IFS(VLOOKUP($AE$6,自己評価書!$B$35:$FY500,157,FALSE)="有効","■",VLOOKUP($AE$6,自己評価書!$B$35:$FY500,157,FALSE)="シャッター","■"),"□")</f>
        <v>□</v>
      </c>
      <c r="AF24" s="2351"/>
      <c r="AG24" s="2352"/>
      <c r="AH24" s="2350" t="str" cm="1">
        <f t="array" ref="AH24">IFERROR(_xlfn.IFS(VLOOKUP($AE$6,自己評価書!$B$35:$FY500,168,FALSE)="有効","■",VLOOKUP($AE$6,自己評価書!$B$35:$FY500,168,FALSE)="シャッター","■",VLOOKUP($AE$6,自己評価書!$B$35:$FY500,168,FALSE)&lt;&gt;"","□"),"")</f>
        <v/>
      </c>
      <c r="AI24" s="2351"/>
      <c r="AJ24" s="2352"/>
      <c r="AK24" s="2350" t="str" cm="1">
        <f t="array" ref="AK24">IFERROR(_xlfn.IFS(VLOOKUP($AE$6,自己評価書!$B$35:$FY500,179,FALSE)="有効","■",VLOOKUP($AE$6,自己評価書!$B$35:$FY500,179,FALSE)="シャッター","■",VLOOKUP($AE$6,自己評価書!$B$35:$FY500,179,FALSE)&lt;&gt;"","□"),"")</f>
        <v/>
      </c>
      <c r="AL24" s="2351"/>
      <c r="AM24" s="2352"/>
      <c r="AN24" s="2350" t="str" cm="1">
        <f t="array" ref="AN24">IFERROR(_xlfn.IFS(VLOOKUP($AN$6,自己評価書!$B$35:$FY500,157,FALSE)="有効","■",VLOOKUP($AN$6,自己評価書!$B$35:$FY500,157,FALSE)="シャッター","■"),"□")</f>
        <v>□</v>
      </c>
      <c r="AO24" s="2351"/>
      <c r="AP24" s="2352"/>
      <c r="AQ24" s="2350" t="str" cm="1">
        <f t="array" ref="AQ24">IFERROR(_xlfn.IFS(VLOOKUP($AN$6,自己評価書!$B$35:$FY500,168,FALSE)="有効","■",VLOOKUP($AN$6,自己評価書!$B$35:$FY500,168,FALSE)="シャッター","■",VLOOKUP($AN$6,自己評価書!$B$35:$FY500,168,FALSE)&lt;&gt;"","□"),"")</f>
        <v/>
      </c>
      <c r="AR24" s="2351"/>
      <c r="AS24" s="2352"/>
      <c r="AT24" s="2369" t="str" cm="1">
        <f t="array" ref="AT24">IFERROR(_xlfn.IFS(VLOOKUP($AN$6,自己評価書!$B$35:$FY500,179,FALSE)="有効","■",VLOOKUP($AN$6,自己評価書!$B$35:$FY500,179,FALSE)="シャッター","■",VLOOKUP($AN$6,自己評価書!$B$35:$FY500,179,FALSE)&lt;&gt;"","□"),"")</f>
        <v/>
      </c>
      <c r="AU24" s="2370"/>
      <c r="AV24" s="2371"/>
      <c r="AW24" s="2350" t="str" cm="1">
        <f t="array" ref="AW24">IFERROR(_xlfn.IFS(VLOOKUP($AW$6,自己評価書!$B$35:$FY500,157,FALSE)="有効","■",VLOOKUP($AW$6,自己評価書!$B$35:$FY500,157,FALSE)="シャッター","■"),"□")</f>
        <v>□</v>
      </c>
      <c r="AX24" s="2351"/>
      <c r="AY24" s="2352"/>
      <c r="AZ24" s="2350" t="str" cm="1">
        <f t="array" ref="AZ24">IFERROR(_xlfn.IFS(VLOOKUP($AW$6,自己評価書!$B$35:$FY500,168,FALSE)="有効","■",VLOOKUP($AW$6,自己評価書!$B$35:$FY500,168,FALSE)="シャッター","■",VLOOKUP($AW$6,自己評価書!$B$35:$FY500,168,FALSE)&lt;&gt;"","□"),"")</f>
        <v/>
      </c>
      <c r="BA24" s="2351"/>
      <c r="BB24" s="2352"/>
      <c r="BC24" s="2350" t="str" cm="1">
        <f t="array" ref="BC24">IFERROR(_xlfn.IFS(VLOOKUP($AW$6,自己評価書!$B$35:$FY500,179,FALSE)="有効","■",VLOOKUP($AW$6,自己評価書!$B$35:$FY500,179,FALSE)="シャッター","■",VLOOKUP($AW$6,自己評価書!$B$35:$FY500,179,FALSE)&lt;&gt;"","□"),"")</f>
        <v/>
      </c>
      <c r="BD24" s="2351"/>
      <c r="BE24" s="2352"/>
      <c r="BF24" s="2350" t="str" cm="1">
        <f t="array" ref="BF24">IFERROR(_xlfn.IFS(VLOOKUP($BF$6,自己評価書!$B$35:$FY500,157,FALSE)="有効","■",VLOOKUP($BF$6,自己評価書!$B$35:$FY500,157,FALSE)="シャッター","■"),"□")</f>
        <v>□</v>
      </c>
      <c r="BG24" s="2351"/>
      <c r="BH24" s="2352"/>
      <c r="BI24" s="2350" t="str" cm="1">
        <f t="array" ref="BI24">IFERROR(_xlfn.IFS(VLOOKUP($BF$6,自己評価書!$B$35:$FY500,168,FALSE)="有効","■",VLOOKUP($BF$6,自己評価書!$B$35:$FY500,168,FALSE)="シャッター","■",VLOOKUP($BF$6,自己評価書!$B$35:$FY500,168,FALSE)&lt;&gt;"","□"),"")</f>
        <v/>
      </c>
      <c r="BJ24" s="2351"/>
      <c r="BK24" s="2352"/>
      <c r="BL24" s="2350" t="str" cm="1">
        <f t="array" ref="BL24">IFERROR(_xlfn.IFS(VLOOKUP($BF$6,自己評価書!$B$35:$FY500,179,FALSE)="有効","■",VLOOKUP($BF$6,自己評価書!$B$35:$FY500,179,FALSE)="シャッター","■",VLOOKUP($BF$6,自己評価書!$B$35:$FY500,179,FALSE)&lt;&gt;"","□"),"")</f>
        <v/>
      </c>
      <c r="BM24" s="2351"/>
      <c r="BN24" s="2352"/>
      <c r="BO24" s="2350" t="str" cm="1">
        <f t="array" ref="BO24">IFERROR(_xlfn.IFS(VLOOKUP($BO$6,自己評価書!$B$35:$FY500,157,FALSE)="有効","■",VLOOKUP($BO$6,自己評価書!$B$35:$FY500,157,FALSE)="シャッター","■"),"□")</f>
        <v>□</v>
      </c>
      <c r="BP24" s="2351"/>
      <c r="BQ24" s="2352"/>
      <c r="BR24" s="2350" t="str" cm="1">
        <f t="array" ref="BR24">IFERROR(_xlfn.IFS(VLOOKUP($BO$6,自己評価書!$B$35:$FY500,168,FALSE)="有効","■",VLOOKUP($BO$6,自己評価書!$B$35:$FY500,168,FALSE)="シャッター","■",VLOOKUP($BO$6,自己評価書!$B$35:$FY500,168,FALSE)&lt;&gt;"","□"),"")</f>
        <v/>
      </c>
      <c r="BS24" s="2351"/>
      <c r="BT24" s="2352"/>
      <c r="BU24" s="2350" t="str" cm="1">
        <f t="array" ref="BU24">IFERROR(_xlfn.IFS(VLOOKUP($BO$6,自己評価書!$B$35:$FY500,179,FALSE)="有効","■",VLOOKUP($BO$6,自己評価書!$B$35:$FY500,179,FALSE)="シャッター","■",VLOOKUP($BO$6,自己評価書!$B$35:$FY500,179,FALSE)&lt;&gt;"","□"),"")</f>
        <v/>
      </c>
      <c r="BV24" s="2351"/>
      <c r="BW24" s="2352"/>
      <c r="CA24" s="129"/>
      <c r="CB24" s="210"/>
      <c r="CC24" s="403"/>
    </row>
    <row r="25" spans="1:81" ht="13.5" customHeight="1">
      <c r="A25" s="1694"/>
      <c r="B25" s="945"/>
      <c r="C25" s="923"/>
      <c r="D25" s="923"/>
      <c r="E25" s="923"/>
      <c r="F25" s="940"/>
      <c r="G25" s="128"/>
      <c r="H25" s="128"/>
      <c r="I25" s="2195"/>
      <c r="J25" s="2196"/>
      <c r="K25" s="2196"/>
      <c r="L25" s="2197"/>
      <c r="M25" s="976" t="s">
        <v>1317</v>
      </c>
      <c r="N25" s="977"/>
      <c r="O25" s="977"/>
      <c r="P25" s="977"/>
      <c r="Q25" s="977"/>
      <c r="R25" s="977"/>
      <c r="S25" s="977"/>
      <c r="T25" s="977"/>
      <c r="U25" s="977"/>
      <c r="V25" s="977"/>
      <c r="W25" s="977"/>
      <c r="X25" s="977"/>
      <c r="Y25" s="977"/>
      <c r="Z25" s="977"/>
      <c r="AA25" s="977"/>
      <c r="AB25" s="977"/>
      <c r="AC25" s="977"/>
      <c r="AD25" s="978"/>
      <c r="AE25" s="2355" t="str">
        <f>IFERROR(IF(VLOOKUP($AE$6,自己評価書!$B$35:$FY500,157,FALSE)="シャッター","■","□"),"□")</f>
        <v>□</v>
      </c>
      <c r="AF25" s="2356"/>
      <c r="AG25" s="2357"/>
      <c r="AH25" s="2355" t="str" cm="1">
        <f t="array" ref="AH25">IFERROR(_xlfn.IFS($AH$11="","",VLOOKUP($AE$6,自己評価書!$B$35:$FY500,168,FALSE)="シャッター","■"),"□")</f>
        <v/>
      </c>
      <c r="AI25" s="2356"/>
      <c r="AJ25" s="2357"/>
      <c r="AK25" s="2355" t="str" cm="1">
        <f t="array" ref="AK25">IFERROR(_xlfn.IFS($AK$11="","",VLOOKUP($AE$6,自己評価書!$B$35:$FY500,179,FALSE)="シャッター","■"),"□")</f>
        <v/>
      </c>
      <c r="AL25" s="2356"/>
      <c r="AM25" s="2357"/>
      <c r="AN25" s="2355" t="str">
        <f>IFERROR(IF(VLOOKUP($AN$6,自己評価書!$B$35:$FY500,157,FALSE)="シャッター","■","□"),"□")</f>
        <v>□</v>
      </c>
      <c r="AO25" s="2356"/>
      <c r="AP25" s="2357"/>
      <c r="AQ25" s="2355" t="str" cm="1">
        <f t="array" ref="AQ25">IFERROR(_xlfn.IFS($AQ$11="","",VLOOKUP($AN$6,自己評価書!$B$35:$FY500,168,FALSE)="シャッター","■"),"□")</f>
        <v/>
      </c>
      <c r="AR25" s="2356"/>
      <c r="AS25" s="2357"/>
      <c r="AT25" s="2355" t="str" cm="1">
        <f t="array" ref="AT25">IFERROR(_xlfn.IFS($AT$11="","",VLOOKUP($AN$6,自己評価書!$B$35:$FY500,179,FALSE)="シャッター","■"),"□")</f>
        <v/>
      </c>
      <c r="AU25" s="2356"/>
      <c r="AV25" s="2357"/>
      <c r="AW25" s="2355" t="str">
        <f>IFERROR(IF(VLOOKUP($AW$6,自己評価書!$B$35:$FY500,157,FALSE)="シャッター","■","□"),"□")</f>
        <v>□</v>
      </c>
      <c r="AX25" s="2356"/>
      <c r="AY25" s="2357"/>
      <c r="AZ25" s="2355" t="str" cm="1">
        <f t="array" ref="AZ25">IFERROR(_xlfn.IFS($AZ$11="","",VLOOKUP($AW$6,自己評価書!$B$35:$FY500,168,FALSE)="シャッター","■"),"□")</f>
        <v/>
      </c>
      <c r="BA25" s="2356"/>
      <c r="BB25" s="2357"/>
      <c r="BC25" s="2355" t="str" cm="1">
        <f t="array" ref="BC25">IFERROR(_xlfn.IFS($BC$11="","",VLOOKUP($AW$6,自己評価書!$B$35:$FY500,179,FALSE)="シャッター","■"),"□")</f>
        <v/>
      </c>
      <c r="BD25" s="2356"/>
      <c r="BE25" s="2357"/>
      <c r="BF25" s="2355" t="str">
        <f>IFERROR(IF(VLOOKUP($BF$6,自己評価書!$B$35:$FY500,157,FALSE)="シャッター","■","□"),"□")</f>
        <v>□</v>
      </c>
      <c r="BG25" s="2356"/>
      <c r="BH25" s="2357"/>
      <c r="BI25" s="2355" t="str" cm="1">
        <f t="array" ref="BI25">IFERROR(_xlfn.IFS($BI$11="","",VLOOKUP($BF$6,自己評価書!$B$35:$FY500,168,FALSE)="シャッター","■"),"□")</f>
        <v/>
      </c>
      <c r="BJ25" s="2356"/>
      <c r="BK25" s="2357"/>
      <c r="BL25" s="2355" t="str" cm="1">
        <f t="array" ref="BL25">IFERROR(_xlfn.IFS($BL$11="","",VLOOKUP($BF$6,自己評価書!$B$35:$FY500,179,FALSE)="シャッター","■"),"□")</f>
        <v/>
      </c>
      <c r="BM25" s="2356"/>
      <c r="BN25" s="2357"/>
      <c r="BO25" s="2355" t="str">
        <f>IFERROR(IF(VLOOKUP($BO$6,自己評価書!$B$35:$FY500,157,FALSE)="シャッター","■","□"),"□")</f>
        <v>□</v>
      </c>
      <c r="BP25" s="2356"/>
      <c r="BQ25" s="2357"/>
      <c r="BR25" s="2355" t="str" cm="1">
        <f t="array" ref="BR25">IFERROR(_xlfn.IFS($BR$11="","",VLOOKUP($BO$6,自己評価書!$B$35:$FY500,168,FALSE)="シャッター","■"),"□")</f>
        <v/>
      </c>
      <c r="BS25" s="2356"/>
      <c r="BT25" s="2357"/>
      <c r="BU25" s="2355" t="str" cm="1">
        <f t="array" ref="BU25">IFERROR(_xlfn.IFS($BU$11="","",VLOOKUP($BO$6,自己評価書!$B$35:$FY500,179,FALSE)="シャッター","■"),"□")</f>
        <v/>
      </c>
      <c r="BV25" s="2356"/>
      <c r="BW25" s="2357"/>
      <c r="CA25" s="129"/>
      <c r="CB25" s="210"/>
      <c r="CC25" s="403"/>
    </row>
    <row r="26" spans="1:81" ht="13.5" customHeight="1">
      <c r="A26" s="1694"/>
      <c r="B26" s="945"/>
      <c r="C26" s="923"/>
      <c r="D26" s="923"/>
      <c r="E26" s="923"/>
      <c r="F26" s="940"/>
      <c r="G26" s="128"/>
      <c r="H26" s="128"/>
      <c r="I26" s="1645"/>
      <c r="J26" s="1646"/>
      <c r="K26" s="1646"/>
      <c r="L26" s="1647"/>
      <c r="M26" s="974" t="s">
        <v>822</v>
      </c>
      <c r="N26" s="975"/>
      <c r="O26" s="975"/>
      <c r="P26" s="975"/>
      <c r="Q26" s="975"/>
      <c r="R26" s="975"/>
      <c r="S26" s="975"/>
      <c r="T26" s="975"/>
      <c r="U26" s="975"/>
      <c r="V26" s="975"/>
      <c r="W26" s="975"/>
      <c r="X26" s="975"/>
      <c r="Y26" s="975"/>
      <c r="Z26" s="975"/>
      <c r="AA26" s="975"/>
      <c r="AB26" s="975"/>
      <c r="AC26" s="975"/>
      <c r="AD26" s="975"/>
      <c r="AE26" s="2596" t="str">
        <f>IFERROR(IF(VLOOKUP($AE$6,自己評価書!$B$35:$FY500,157,FALSE)="その他","■","□"),"□")</f>
        <v>□</v>
      </c>
      <c r="AF26" s="2596"/>
      <c r="AG26" s="2596"/>
      <c r="AH26" s="2596" t="str" cm="1">
        <f t="array" ref="AH26">IFERROR(_xlfn.IFS($AH$11="","",VLOOKUP($AE$6,自己評価書!$B$35:$FY500,168,FALSE)="その他","■"),"□")</f>
        <v/>
      </c>
      <c r="AI26" s="2596"/>
      <c r="AJ26" s="2596"/>
      <c r="AK26" s="2596" t="str" cm="1">
        <f t="array" ref="AK26">IFERROR(_xlfn.IFS($AK$11="","",VLOOKUP($AE$6,自己評価書!$B$35:$FY500,179,FALSE)="その他","■"),"□")</f>
        <v/>
      </c>
      <c r="AL26" s="2596"/>
      <c r="AM26" s="2596"/>
      <c r="AN26" s="2596" t="str">
        <f>IFERROR(IF(VLOOKUP($AN$6,自己評価書!$B$35:$FY500,157,FALSE)="その他","■","□"),"□")</f>
        <v>□</v>
      </c>
      <c r="AO26" s="2596"/>
      <c r="AP26" s="2596"/>
      <c r="AQ26" s="2596" t="str" cm="1">
        <f t="array" ref="AQ26">IFERROR(_xlfn.IFS($AQ$11="","",VLOOKUP($AN$6,自己評価書!$B$35:$FY500,168,FALSE)="その他","■"),"□")</f>
        <v/>
      </c>
      <c r="AR26" s="2596"/>
      <c r="AS26" s="2596"/>
      <c r="AT26" s="2355" t="str" cm="1">
        <f t="array" ref="AT26">IFERROR(_xlfn.IFS($AT$11="","",VLOOKUP($AN$6,自己評価書!$B$35:$FY500,179,FALSE)="その他","■"),"□")</f>
        <v/>
      </c>
      <c r="AU26" s="2356"/>
      <c r="AV26" s="2357"/>
      <c r="AW26" s="2596" t="str">
        <f>IFERROR(IF(VLOOKUP($AW$6,自己評価書!$B$35:$FY500,157,FALSE)="その他","■","□"),"□")</f>
        <v>□</v>
      </c>
      <c r="AX26" s="2596"/>
      <c r="AY26" s="2596"/>
      <c r="AZ26" s="2596" t="str" cm="1">
        <f t="array" ref="AZ26">IFERROR(_xlfn.IFS($AZ$11="","",VLOOKUP($AW$6,自己評価書!$B$35:$FY500,168,FALSE)="その他","■"),"□")</f>
        <v/>
      </c>
      <c r="BA26" s="2596"/>
      <c r="BB26" s="2596"/>
      <c r="BC26" s="2596" t="str" cm="1">
        <f t="array" ref="BC26">IFERROR(_xlfn.IFS($BC$11="","",VLOOKUP($AW$6,自己評価書!$B$35:$FY500,179,FALSE)="その他","■"),"□")</f>
        <v/>
      </c>
      <c r="BD26" s="2596"/>
      <c r="BE26" s="2596"/>
      <c r="BF26" s="2596" t="str">
        <f>IFERROR(IF(VLOOKUP($BF$6,自己評価書!$B$35:$FY500,157,FALSE)="その他","■","□"),"□")</f>
        <v>□</v>
      </c>
      <c r="BG26" s="2596"/>
      <c r="BH26" s="2596"/>
      <c r="BI26" s="2596" t="str" cm="1">
        <f t="array" ref="BI26">IFERROR(_xlfn.IFS($BI$11="","",VLOOKUP($BF$6,自己評価書!$B$35:$FY500,168,FALSE)="その他","■"),"□")</f>
        <v/>
      </c>
      <c r="BJ26" s="2596"/>
      <c r="BK26" s="2596"/>
      <c r="BL26" s="2596" t="str" cm="1">
        <f t="array" ref="BL26">IFERROR(_xlfn.IFS($BL$11="","",VLOOKUP($BF$6,自己評価書!$B$35:$FY500,179,FALSE)="その他","■"),"□")</f>
        <v/>
      </c>
      <c r="BM26" s="2596"/>
      <c r="BN26" s="2596"/>
      <c r="BO26" s="2596" t="str">
        <f>IFERROR(IF(VLOOKUP($BO$6,自己評価書!$B$35:$FY500,157,FALSE)="その他","■","□"),"□")</f>
        <v>□</v>
      </c>
      <c r="BP26" s="2596"/>
      <c r="BQ26" s="2596"/>
      <c r="BR26" s="2596" t="str" cm="1">
        <f t="array" ref="BR26">IFERROR(_xlfn.IFS($BR$11="","",VLOOKUP($BO$6,自己評価書!$B$35:$FY500,168,FALSE)="その他","■"),"□")</f>
        <v/>
      </c>
      <c r="BS26" s="2596"/>
      <c r="BT26" s="2596"/>
      <c r="BU26" s="2596" t="str" cm="1">
        <f t="array" ref="BU26">IFERROR(_xlfn.IFS($BU$11="","",VLOOKUP($BO$6,自己評価書!$B$35:$FY500,179,FALSE)="その他","■"),"□")</f>
        <v/>
      </c>
      <c r="BV26" s="2596"/>
      <c r="BW26" s="2596"/>
      <c r="CA26" s="129"/>
      <c r="CB26" s="210"/>
      <c r="CC26" s="403"/>
    </row>
    <row r="27" spans="1:81" ht="13.5" customHeight="1">
      <c r="A27" s="1694"/>
      <c r="B27" s="945"/>
      <c r="C27" s="923"/>
      <c r="D27" s="923"/>
      <c r="E27" s="923"/>
      <c r="F27" s="941"/>
      <c r="G27" s="187"/>
      <c r="H27" s="170"/>
      <c r="I27" s="1671"/>
      <c r="J27" s="1669"/>
      <c r="K27" s="1669"/>
      <c r="L27" s="1670"/>
      <c r="M27" s="942" t="s">
        <v>1318</v>
      </c>
      <c r="N27" s="943"/>
      <c r="O27" s="943"/>
      <c r="P27" s="943"/>
      <c r="Q27" s="943"/>
      <c r="R27" s="943"/>
      <c r="S27" s="943"/>
      <c r="T27" s="943"/>
      <c r="U27" s="943"/>
      <c r="V27" s="943"/>
      <c r="W27" s="943"/>
      <c r="X27" s="943"/>
      <c r="Y27" s="943"/>
      <c r="Z27" s="943"/>
      <c r="AA27" s="943"/>
      <c r="AB27" s="943"/>
      <c r="AC27" s="943"/>
      <c r="AD27" s="943"/>
      <c r="AE27" s="2359" t="str">
        <f>IFERROR(IF(VLOOKUP($AE$6,自己評価書!$B$35:$FY500,157,FALSE)="無し","■","□"),"□")</f>
        <v>□</v>
      </c>
      <c r="AF27" s="2359"/>
      <c r="AG27" s="2359"/>
      <c r="AH27" s="2359" t="str" cm="1">
        <f t="array" ref="AH27">IFERROR(_xlfn.IFS($AH$11="","",VLOOKUP($AE$6,自己評価書!$B$35:$FY500,168,FALSE)="無し","■"),"□")</f>
        <v/>
      </c>
      <c r="AI27" s="2359"/>
      <c r="AJ27" s="2359"/>
      <c r="AK27" s="2359" t="str" cm="1">
        <f t="array" ref="AK27">IFERROR(_xlfn.IFS($AK$11="","",VLOOKUP($AE$6,自己評価書!$B$35:$FY500,179,FALSE)="無し","■"),"□")</f>
        <v/>
      </c>
      <c r="AL27" s="2359"/>
      <c r="AM27" s="2359"/>
      <c r="AN27" s="2359" t="str">
        <f>IFERROR(IF(VLOOKUP($AN$6,自己評価書!$B$35:$FY500,157,FALSE)="無し","■","□"),"□")</f>
        <v>□</v>
      </c>
      <c r="AO27" s="2359"/>
      <c r="AP27" s="2359"/>
      <c r="AQ27" s="2359" t="str" cm="1">
        <f t="array" ref="AQ27">IFERROR(_xlfn.IFS($AQ$11="","",VLOOKUP($AN$6,自己評価書!$B$35:$FY500,168,FALSE)="無し","■"),"□")</f>
        <v/>
      </c>
      <c r="AR27" s="2359"/>
      <c r="AS27" s="2359"/>
      <c r="AT27" s="2597" t="str" cm="1">
        <f t="array" ref="AT27">IFERROR(_xlfn.IFS($AT$11="","",VLOOKUP($AN$6,自己評価書!$B$35:$FY500,179,FALSE)="無し","■"),"□")</f>
        <v/>
      </c>
      <c r="AU27" s="2598"/>
      <c r="AV27" s="2599"/>
      <c r="AW27" s="2359" t="str">
        <f>IFERROR(IF(VLOOKUP($AW$6,自己評価書!$B$35:$FY500,157,FALSE)="無し","■","□"),"□")</f>
        <v>□</v>
      </c>
      <c r="AX27" s="2359"/>
      <c r="AY27" s="2359"/>
      <c r="AZ27" s="2359" t="str" cm="1">
        <f t="array" ref="AZ27">IFERROR(_xlfn.IFS($AZ$11="","",VLOOKUP($AW$6,自己評価書!$B$35:$FY500,168,FALSE)="無し","■"),"□")</f>
        <v/>
      </c>
      <c r="BA27" s="2359"/>
      <c r="BB27" s="2359"/>
      <c r="BC27" s="2359" t="str" cm="1">
        <f t="array" ref="BC27">IFERROR(_xlfn.IFS($BC$11="","",VLOOKUP($AW$6,自己評価書!$B$35:$FY500,179,FALSE)="無し","■"),"□")</f>
        <v/>
      </c>
      <c r="BD27" s="2359"/>
      <c r="BE27" s="2359"/>
      <c r="BF27" s="2359" t="str">
        <f>IFERROR(IF(VLOOKUP($BF$6,自己評価書!$B$35:$FY500,157,FALSE)="無し","■","□"),"□")</f>
        <v>□</v>
      </c>
      <c r="BG27" s="2359"/>
      <c r="BH27" s="2359"/>
      <c r="BI27" s="2359" t="str" cm="1">
        <f t="array" ref="BI27">IFERROR(_xlfn.IFS($BI$11="","",VLOOKUP($BF$6,自己評価書!$B$35:$FY500,168,FALSE)="無し","■"),"□")</f>
        <v/>
      </c>
      <c r="BJ27" s="2359"/>
      <c r="BK27" s="2359"/>
      <c r="BL27" s="2359" t="str" cm="1">
        <f t="array" ref="BL27">IFERROR(_xlfn.IFS($BL$11="","",VLOOKUP($BF$6,自己評価書!$B$35:$FY500,179,FALSE)="無し","■"),"□")</f>
        <v/>
      </c>
      <c r="BM27" s="2359"/>
      <c r="BN27" s="2359"/>
      <c r="BO27" s="2359" t="str">
        <f>IFERROR(IF(VLOOKUP($BO$6,自己評価書!$B$35:$FY500,157,FALSE)="無し","■","□"),"□")</f>
        <v>□</v>
      </c>
      <c r="BP27" s="2359"/>
      <c r="BQ27" s="2359"/>
      <c r="BR27" s="2359" t="str" cm="1">
        <f t="array" ref="BR27">IFERROR(_xlfn.IFS($BR$11="","",VLOOKUP($BO$6,自己評価書!$B$35:$FY500,168,FALSE)="無し","■"),"□")</f>
        <v/>
      </c>
      <c r="BS27" s="2359"/>
      <c r="BT27" s="2359"/>
      <c r="BU27" s="2359" t="str" cm="1">
        <f t="array" ref="BU27">IFERROR(_xlfn.IFS($BU$11="","",VLOOKUP($BO$6,自己評価書!$B$35:$FY500,179,FALSE)="無し","■"),"□")</f>
        <v/>
      </c>
      <c r="BV27" s="2359"/>
      <c r="BW27" s="2359"/>
      <c r="CA27" s="129"/>
      <c r="CB27" s="210"/>
      <c r="CC27" s="403"/>
    </row>
    <row r="28" spans="1:81" ht="13.5" customHeight="1" thickBot="1">
      <c r="A28" s="1695"/>
      <c r="B28" s="956"/>
      <c r="C28" s="924"/>
      <c r="D28" s="924"/>
      <c r="E28" s="924"/>
      <c r="F28" s="1968" t="s">
        <v>1061</v>
      </c>
      <c r="G28" s="1964"/>
      <c r="H28" s="1964"/>
      <c r="I28" s="1964"/>
      <c r="J28" s="1964"/>
      <c r="K28" s="1964"/>
      <c r="L28" s="1964"/>
      <c r="M28" s="1964"/>
      <c r="N28" s="1964"/>
      <c r="O28" s="1964"/>
      <c r="P28" s="1964"/>
      <c r="Q28" s="1964"/>
      <c r="R28" s="1964"/>
      <c r="S28" s="1964"/>
      <c r="T28" s="1964"/>
      <c r="U28" s="1964"/>
      <c r="V28" s="1964"/>
      <c r="W28" s="1964"/>
      <c r="X28" s="1964"/>
      <c r="Y28" s="1964"/>
      <c r="Z28" s="1964"/>
      <c r="AA28" s="1965"/>
      <c r="AB28" s="1741" t="s">
        <v>1062</v>
      </c>
      <c r="AC28" s="1742"/>
      <c r="AD28" s="1743"/>
      <c r="AE28" s="1741" t="s">
        <v>1320</v>
      </c>
      <c r="AF28" s="1742"/>
      <c r="AG28" s="1742"/>
      <c r="AH28" s="1742"/>
      <c r="AI28" s="1742"/>
      <c r="AJ28" s="1742"/>
      <c r="AK28" s="1742"/>
      <c r="AL28" s="1742"/>
      <c r="AM28" s="1742"/>
      <c r="AN28" s="1742"/>
      <c r="AO28" s="1742"/>
      <c r="AP28" s="1742"/>
      <c r="AQ28" s="1742"/>
      <c r="AR28" s="1742"/>
      <c r="AS28" s="1742"/>
      <c r="AT28" s="1742"/>
      <c r="AU28" s="1742"/>
      <c r="AV28" s="1742"/>
      <c r="AW28" s="1742"/>
      <c r="AX28" s="1742"/>
      <c r="AY28" s="1742"/>
      <c r="AZ28" s="1742"/>
      <c r="BA28" s="1742"/>
      <c r="BB28" s="1742"/>
      <c r="BC28" s="1742"/>
      <c r="BD28" s="1742"/>
      <c r="BE28" s="1742"/>
      <c r="BF28" s="1742"/>
      <c r="BG28" s="1742"/>
      <c r="BH28" s="1742"/>
      <c r="BI28" s="1742"/>
      <c r="BJ28" s="1742"/>
      <c r="BK28" s="1742"/>
      <c r="BL28" s="1742"/>
      <c r="BM28" s="1742"/>
      <c r="BN28" s="1742"/>
      <c r="BO28" s="1742"/>
      <c r="BP28" s="1742"/>
      <c r="BQ28" s="1742"/>
      <c r="BR28" s="1742"/>
      <c r="BS28" s="1742"/>
      <c r="BT28" s="1742"/>
      <c r="BU28" s="1742"/>
      <c r="BV28" s="1742"/>
      <c r="BW28" s="1743"/>
      <c r="BX28" s="475"/>
      <c r="BY28" s="411"/>
      <c r="BZ28" s="411"/>
      <c r="CA28" s="615"/>
      <c r="CB28" s="475"/>
      <c r="CC28" s="701"/>
    </row>
  </sheetData>
  <sheetProtection algorithmName="SHA-512" hashValue="f0P+XGpwTERnzgdynUi1zNpK7CIkx0mB7StQswIOtSxixbfH1RLjCRk+1soaoXWBw43ho9+HXVY76fWNZlI6aA==" saltValue="OsIUrug2X8BF60oN6ijZkQ==" spinCount="100000" sheet="1" objects="1" scenarios="1"/>
  <mergeCells count="357">
    <mergeCell ref="BF27:BH27"/>
    <mergeCell ref="BI27:BK27"/>
    <mergeCell ref="BL27:BN27"/>
    <mergeCell ref="BO27:BQ27"/>
    <mergeCell ref="BR27:BT27"/>
    <mergeCell ref="BU27:BW27"/>
    <mergeCell ref="AN27:AP27"/>
    <mergeCell ref="AQ27:AS27"/>
    <mergeCell ref="AT27:AV27"/>
    <mergeCell ref="AW27:AY27"/>
    <mergeCell ref="AZ27:BB27"/>
    <mergeCell ref="BF26:BH26"/>
    <mergeCell ref="BI26:BK26"/>
    <mergeCell ref="BL26:BN26"/>
    <mergeCell ref="BO26:BQ26"/>
    <mergeCell ref="BR26:BT26"/>
    <mergeCell ref="BU26:BW26"/>
    <mergeCell ref="AN25:AP25"/>
    <mergeCell ref="AQ25:AS25"/>
    <mergeCell ref="AT25:AV25"/>
    <mergeCell ref="AW25:AY25"/>
    <mergeCell ref="AZ25:BB25"/>
    <mergeCell ref="BC25:BE25"/>
    <mergeCell ref="BF25:BH25"/>
    <mergeCell ref="BO21:BQ21"/>
    <mergeCell ref="BR21:BT21"/>
    <mergeCell ref="BU21:BW21"/>
    <mergeCell ref="AE24:AG24"/>
    <mergeCell ref="AH24:AJ24"/>
    <mergeCell ref="AK24:AM24"/>
    <mergeCell ref="AE25:AG25"/>
    <mergeCell ref="AH25:AJ25"/>
    <mergeCell ref="AK25:AM25"/>
    <mergeCell ref="AN24:AP24"/>
    <mergeCell ref="AQ24:AS24"/>
    <mergeCell ref="AT24:AV24"/>
    <mergeCell ref="BO24:BQ24"/>
    <mergeCell ref="BR24:BT24"/>
    <mergeCell ref="BU24:BW24"/>
    <mergeCell ref="AW24:AY24"/>
    <mergeCell ref="AZ24:BB24"/>
    <mergeCell ref="BC24:BE24"/>
    <mergeCell ref="BF24:BH24"/>
    <mergeCell ref="BI24:BK24"/>
    <mergeCell ref="BL24:BN24"/>
    <mergeCell ref="BI25:BK25"/>
    <mergeCell ref="BL25:BN25"/>
    <mergeCell ref="BO25:BQ25"/>
    <mergeCell ref="BO17:BQ17"/>
    <mergeCell ref="BR17:BT17"/>
    <mergeCell ref="BU17:BW17"/>
    <mergeCell ref="AE20:AG20"/>
    <mergeCell ref="AH20:AJ20"/>
    <mergeCell ref="AK20:AM20"/>
    <mergeCell ref="AE21:AG21"/>
    <mergeCell ref="AH21:AJ21"/>
    <mergeCell ref="AK21:AM21"/>
    <mergeCell ref="AN20:AP20"/>
    <mergeCell ref="AQ20:AS20"/>
    <mergeCell ref="AT20:AV20"/>
    <mergeCell ref="AN21:AP21"/>
    <mergeCell ref="AQ21:AS21"/>
    <mergeCell ref="AT21:AV21"/>
    <mergeCell ref="AW20:AY20"/>
    <mergeCell ref="AZ20:BB20"/>
    <mergeCell ref="BC20:BE20"/>
    <mergeCell ref="AW21:AY21"/>
    <mergeCell ref="AZ21:BB21"/>
    <mergeCell ref="BC21:BE21"/>
    <mergeCell ref="BF20:BH20"/>
    <mergeCell ref="BI20:BK20"/>
    <mergeCell ref="BL20:BN20"/>
    <mergeCell ref="AW17:AY17"/>
    <mergeCell ref="AZ17:BB17"/>
    <mergeCell ref="BC17:BE17"/>
    <mergeCell ref="BF16:BH16"/>
    <mergeCell ref="BI16:BK16"/>
    <mergeCell ref="BL16:BN16"/>
    <mergeCell ref="BF17:BH17"/>
    <mergeCell ref="BI17:BK17"/>
    <mergeCell ref="BL17:BN17"/>
    <mergeCell ref="I27:L27"/>
    <mergeCell ref="AE27:AG27"/>
    <mergeCell ref="AH27:AJ27"/>
    <mergeCell ref="AK27:AM27"/>
    <mergeCell ref="I26:L26"/>
    <mergeCell ref="AE26:AG26"/>
    <mergeCell ref="AH26:AJ26"/>
    <mergeCell ref="AK26:AM26"/>
    <mergeCell ref="BC23:BE23"/>
    <mergeCell ref="AN26:AP26"/>
    <mergeCell ref="AQ26:AS26"/>
    <mergeCell ref="AT26:AV26"/>
    <mergeCell ref="AW26:AY26"/>
    <mergeCell ref="AZ26:BB26"/>
    <mergeCell ref="BC26:BE26"/>
    <mergeCell ref="BC27:BE27"/>
    <mergeCell ref="BF23:BH23"/>
    <mergeCell ref="BI23:BK23"/>
    <mergeCell ref="BL23:BN23"/>
    <mergeCell ref="BO23:BQ23"/>
    <mergeCell ref="BR23:BT23"/>
    <mergeCell ref="BU23:BW23"/>
    <mergeCell ref="I24:L24"/>
    <mergeCell ref="I25:L25"/>
    <mergeCell ref="I23:L23"/>
    <mergeCell ref="AE23:AG23"/>
    <mergeCell ref="AH23:AJ23"/>
    <mergeCell ref="AK23:AM23"/>
    <mergeCell ref="AN23:AP23"/>
    <mergeCell ref="AQ23:AS23"/>
    <mergeCell ref="AT23:AV23"/>
    <mergeCell ref="AW23:AY23"/>
    <mergeCell ref="AZ23:BB23"/>
    <mergeCell ref="BR25:BT25"/>
    <mergeCell ref="BU25:BW25"/>
    <mergeCell ref="AZ22:BB22"/>
    <mergeCell ref="BC22:BE22"/>
    <mergeCell ref="BF22:BH22"/>
    <mergeCell ref="BI22:BK22"/>
    <mergeCell ref="BL22:BN22"/>
    <mergeCell ref="BO22:BQ22"/>
    <mergeCell ref="BR22:BT22"/>
    <mergeCell ref="BU22:BW22"/>
    <mergeCell ref="I20:L20"/>
    <mergeCell ref="I21:L21"/>
    <mergeCell ref="I22:L22"/>
    <mergeCell ref="AE22:AG22"/>
    <mergeCell ref="AH22:AJ22"/>
    <mergeCell ref="AK22:AM22"/>
    <mergeCell ref="AN22:AP22"/>
    <mergeCell ref="AQ22:AS22"/>
    <mergeCell ref="AT22:AV22"/>
    <mergeCell ref="AW22:AY22"/>
    <mergeCell ref="BF21:BH21"/>
    <mergeCell ref="BI21:BK21"/>
    <mergeCell ref="BL21:BN21"/>
    <mergeCell ref="BO20:BQ20"/>
    <mergeCell ref="BR20:BT20"/>
    <mergeCell ref="BU20:BW20"/>
    <mergeCell ref="BC19:BE19"/>
    <mergeCell ref="BF19:BH19"/>
    <mergeCell ref="BI19:BK19"/>
    <mergeCell ref="BL19:BN19"/>
    <mergeCell ref="BO19:BQ19"/>
    <mergeCell ref="BR19:BT19"/>
    <mergeCell ref="BU19:BW19"/>
    <mergeCell ref="AW18:AY18"/>
    <mergeCell ref="AZ18:BB18"/>
    <mergeCell ref="BC18:BE18"/>
    <mergeCell ref="BF18:BH18"/>
    <mergeCell ref="BI18:BK18"/>
    <mergeCell ref="BL18:BN18"/>
    <mergeCell ref="I19:L19"/>
    <mergeCell ref="AE19:AG19"/>
    <mergeCell ref="AH19:AJ19"/>
    <mergeCell ref="AK19:AM19"/>
    <mergeCell ref="AN19:AP19"/>
    <mergeCell ref="AQ19:AS19"/>
    <mergeCell ref="AT19:AV19"/>
    <mergeCell ref="AW19:AY19"/>
    <mergeCell ref="AZ19:BB19"/>
    <mergeCell ref="AE5:BW5"/>
    <mergeCell ref="I15:L15"/>
    <mergeCell ref="CB13:CC13"/>
    <mergeCell ref="I14:L14"/>
    <mergeCell ref="I13:L13"/>
    <mergeCell ref="AN11:AP11"/>
    <mergeCell ref="BO18:BQ18"/>
    <mergeCell ref="BR18:BT18"/>
    <mergeCell ref="BU18:BW18"/>
    <mergeCell ref="BU12:BW12"/>
    <mergeCell ref="BO13:BQ13"/>
    <mergeCell ref="BR13:BT13"/>
    <mergeCell ref="BU13:BW13"/>
    <mergeCell ref="AE16:AG16"/>
    <mergeCell ref="AH16:AJ16"/>
    <mergeCell ref="AK16:AM16"/>
    <mergeCell ref="AW16:AY16"/>
    <mergeCell ref="AZ16:BB16"/>
    <mergeCell ref="BC16:BE16"/>
    <mergeCell ref="BO16:BQ16"/>
    <mergeCell ref="BR16:BT16"/>
    <mergeCell ref="BU16:BW16"/>
    <mergeCell ref="AZ12:BB12"/>
    <mergeCell ref="BC12:BE12"/>
    <mergeCell ref="CB7:CC8"/>
    <mergeCell ref="B8:E8"/>
    <mergeCell ref="F8:H8"/>
    <mergeCell ref="I8:L8"/>
    <mergeCell ref="M8:AD8"/>
    <mergeCell ref="I17:L17"/>
    <mergeCell ref="AE12:AG12"/>
    <mergeCell ref="AE13:AG13"/>
    <mergeCell ref="AE6:AM6"/>
    <mergeCell ref="AN6:AV6"/>
    <mergeCell ref="AW6:BE6"/>
    <mergeCell ref="BF6:BN6"/>
    <mergeCell ref="BO6:BW6"/>
    <mergeCell ref="F9:H9"/>
    <mergeCell ref="B7:E7"/>
    <mergeCell ref="F7:H7"/>
    <mergeCell ref="I7:AD7"/>
    <mergeCell ref="AW13:AY13"/>
    <mergeCell ref="AZ13:BB13"/>
    <mergeCell ref="BC13:BE13"/>
    <mergeCell ref="BF12:BH12"/>
    <mergeCell ref="BI12:BK12"/>
    <mergeCell ref="BL12:BN12"/>
    <mergeCell ref="BF13:BH13"/>
    <mergeCell ref="AT11:AV11"/>
    <mergeCell ref="AW11:AY11"/>
    <mergeCell ref="AZ11:BB11"/>
    <mergeCell ref="BC11:BE11"/>
    <mergeCell ref="CB10:CC11"/>
    <mergeCell ref="AH12:AJ12"/>
    <mergeCell ref="AH13:AJ13"/>
    <mergeCell ref="AK12:AM12"/>
    <mergeCell ref="AK13:AM13"/>
    <mergeCell ref="AN12:AP12"/>
    <mergeCell ref="AQ12:AS12"/>
    <mergeCell ref="AT12:AV12"/>
    <mergeCell ref="AN13:AP13"/>
    <mergeCell ref="AQ13:AS13"/>
    <mergeCell ref="AT13:AV13"/>
    <mergeCell ref="AW12:AY12"/>
    <mergeCell ref="BO11:BQ11"/>
    <mergeCell ref="BR11:BT11"/>
    <mergeCell ref="BF11:BH11"/>
    <mergeCell ref="BU11:BW11"/>
    <mergeCell ref="BI11:BK11"/>
    <mergeCell ref="BL11:BN11"/>
    <mergeCell ref="BO12:BQ12"/>
    <mergeCell ref="BR12:BT12"/>
    <mergeCell ref="I16:L16"/>
    <mergeCell ref="I18:L18"/>
    <mergeCell ref="AE18:AG18"/>
    <mergeCell ref="AH18:AJ18"/>
    <mergeCell ref="AK18:AM18"/>
    <mergeCell ref="AN18:AP18"/>
    <mergeCell ref="AQ18:AS18"/>
    <mergeCell ref="AT18:AV18"/>
    <mergeCell ref="AE14:AG14"/>
    <mergeCell ref="AE15:AG15"/>
    <mergeCell ref="AH14:AJ14"/>
    <mergeCell ref="AH15:AJ15"/>
    <mergeCell ref="AK14:AM14"/>
    <mergeCell ref="AK15:AM15"/>
    <mergeCell ref="AE17:AG17"/>
    <mergeCell ref="AH17:AJ17"/>
    <mergeCell ref="AK17:AM17"/>
    <mergeCell ref="AN16:AP16"/>
    <mergeCell ref="AQ16:AS16"/>
    <mergeCell ref="AT16:AV16"/>
    <mergeCell ref="AN17:AP17"/>
    <mergeCell ref="AQ17:AS17"/>
    <mergeCell ref="AT17:AV17"/>
    <mergeCell ref="AN14:AP14"/>
    <mergeCell ref="AE28:BW28"/>
    <mergeCell ref="A10:A28"/>
    <mergeCell ref="F13:H13"/>
    <mergeCell ref="F28:AA28"/>
    <mergeCell ref="AB28:AD28"/>
    <mergeCell ref="AE9:AG9"/>
    <mergeCell ref="AE10:AG10"/>
    <mergeCell ref="AE11:AG11"/>
    <mergeCell ref="AH9:AJ9"/>
    <mergeCell ref="AH10:AJ10"/>
    <mergeCell ref="AH11:AJ11"/>
    <mergeCell ref="B10:E10"/>
    <mergeCell ref="AK9:AM9"/>
    <mergeCell ref="AK10:AM10"/>
    <mergeCell ref="AK11:AM11"/>
    <mergeCell ref="B11:E11"/>
    <mergeCell ref="F10:H10"/>
    <mergeCell ref="AW9:AY9"/>
    <mergeCell ref="AZ9:BB9"/>
    <mergeCell ref="BC9:BE9"/>
    <mergeCell ref="AW10:AY10"/>
    <mergeCell ref="AZ10:BB10"/>
    <mergeCell ref="BC10:BE10"/>
    <mergeCell ref="BC15:BE15"/>
    <mergeCell ref="AQ14:AS14"/>
    <mergeCell ref="AT14:AV14"/>
    <mergeCell ref="AN15:AP15"/>
    <mergeCell ref="AQ15:AS15"/>
    <mergeCell ref="AT15:AV15"/>
    <mergeCell ref="BR14:BT14"/>
    <mergeCell ref="BU14:BW14"/>
    <mergeCell ref="BO15:BQ15"/>
    <mergeCell ref="BR15:BT15"/>
    <mergeCell ref="BU15:BW15"/>
    <mergeCell ref="BF14:BH14"/>
    <mergeCell ref="BI14:BK14"/>
    <mergeCell ref="BL14:BN14"/>
    <mergeCell ref="BF15:BH15"/>
    <mergeCell ref="BI15:BK15"/>
    <mergeCell ref="BL15:BN15"/>
    <mergeCell ref="AW15:AY15"/>
    <mergeCell ref="AZ15:BB15"/>
    <mergeCell ref="A2:O2"/>
    <mergeCell ref="P2:AO2"/>
    <mergeCell ref="BO14:BQ14"/>
    <mergeCell ref="BI13:BK13"/>
    <mergeCell ref="BL13:BN13"/>
    <mergeCell ref="AW14:AY14"/>
    <mergeCell ref="AZ14:BB14"/>
    <mergeCell ref="BC14:BE14"/>
    <mergeCell ref="AN9:AP9"/>
    <mergeCell ref="AQ9:AS9"/>
    <mergeCell ref="AT9:AV9"/>
    <mergeCell ref="AN10:AP10"/>
    <mergeCell ref="AQ10:AS10"/>
    <mergeCell ref="AT10:AV10"/>
    <mergeCell ref="BO9:BQ9"/>
    <mergeCell ref="F12:H12"/>
    <mergeCell ref="AQ11:AS11"/>
    <mergeCell ref="I12:L12"/>
    <mergeCell ref="BO10:BQ10"/>
    <mergeCell ref="BF9:BH9"/>
    <mergeCell ref="BI9:BK9"/>
    <mergeCell ref="BL9:BN9"/>
    <mergeCell ref="BF10:BH10"/>
    <mergeCell ref="BI10:BK10"/>
    <mergeCell ref="AE7:AF7"/>
    <mergeCell ref="AG7:AH7"/>
    <mergeCell ref="AI7:AJ7"/>
    <mergeCell ref="AN7:AO7"/>
    <mergeCell ref="AP7:AQ7"/>
    <mergeCell ref="AR7:AS7"/>
    <mergeCell ref="AK7:AM7"/>
    <mergeCell ref="AE8:AM8"/>
    <mergeCell ref="AT7:AV7"/>
    <mergeCell ref="AN8:AV8"/>
    <mergeCell ref="BO7:BP7"/>
    <mergeCell ref="BQ7:BR7"/>
    <mergeCell ref="BS7:BT7"/>
    <mergeCell ref="BU7:BW7"/>
    <mergeCell ref="BO8:BW8"/>
    <mergeCell ref="BY11:CA11"/>
    <mergeCell ref="BY12:CA12"/>
    <mergeCell ref="AW7:AX7"/>
    <mergeCell ref="AY7:AZ7"/>
    <mergeCell ref="BA7:BB7"/>
    <mergeCell ref="BC7:BE7"/>
    <mergeCell ref="AW8:BE8"/>
    <mergeCell ref="BF7:BG7"/>
    <mergeCell ref="BH7:BI7"/>
    <mergeCell ref="BJ7:BK7"/>
    <mergeCell ref="BL7:BN7"/>
    <mergeCell ref="BF8:BN8"/>
    <mergeCell ref="BR9:BT9"/>
    <mergeCell ref="BU9:BW9"/>
    <mergeCell ref="BR10:BT10"/>
    <mergeCell ref="BU10:BW10"/>
    <mergeCell ref="BL10:BN10"/>
    <mergeCell ref="BX7:CA8"/>
  </mergeCells>
  <phoneticPr fontId="3"/>
  <conditionalFormatting sqref="AH9:AJ27">
    <cfRule type="expression" dxfId="19" priority="19">
      <formula>$AH$11&lt;&gt;""</formula>
    </cfRule>
    <cfRule type="expression" dxfId="18" priority="20">
      <formula>$AH$11=""</formula>
    </cfRule>
  </conditionalFormatting>
  <conditionalFormatting sqref="AK9:AM27">
    <cfRule type="expression" dxfId="17" priority="17">
      <formula>$AK$11&lt;&gt;""</formula>
    </cfRule>
    <cfRule type="expression" dxfId="16" priority="18">
      <formula>$AK$11=""</formula>
    </cfRule>
  </conditionalFormatting>
  <conditionalFormatting sqref="AQ9:AS27">
    <cfRule type="expression" dxfId="15" priority="15">
      <formula>$AQ$11&lt;&gt;""</formula>
    </cfRule>
    <cfRule type="expression" dxfId="14" priority="16">
      <formula>$AQ$11=""</formula>
    </cfRule>
  </conditionalFormatting>
  <conditionalFormatting sqref="AT9:AV27">
    <cfRule type="expression" dxfId="13" priority="13">
      <formula>$AT$11&lt;&gt;""</formula>
    </cfRule>
    <cfRule type="expression" dxfId="12" priority="14">
      <formula>$AT$11=""</formula>
    </cfRule>
  </conditionalFormatting>
  <conditionalFormatting sqref="AZ9:BB27">
    <cfRule type="expression" dxfId="11" priority="11">
      <formula>$AZ$11&lt;&gt;""</formula>
    </cfRule>
    <cfRule type="expression" dxfId="10" priority="12">
      <formula>$AZ$11=""</formula>
    </cfRule>
  </conditionalFormatting>
  <conditionalFormatting sqref="BC9:BE27">
    <cfRule type="expression" dxfId="9" priority="9">
      <formula>$BC$11&lt;&gt;""</formula>
    </cfRule>
    <cfRule type="expression" dxfId="8" priority="10">
      <formula>$BC$11=""</formula>
    </cfRule>
  </conditionalFormatting>
  <conditionalFormatting sqref="BI9:BK27">
    <cfRule type="expression" dxfId="7" priority="7">
      <formula>$BI$11&lt;&gt;""</formula>
    </cfRule>
    <cfRule type="expression" dxfId="6" priority="8">
      <formula>$BI$11=""</formula>
    </cfRule>
  </conditionalFormatting>
  <conditionalFormatting sqref="BL9:BN27">
    <cfRule type="expression" dxfId="5" priority="5">
      <formula>$BL$11&lt;&gt;""</formula>
    </cfRule>
    <cfRule type="expression" dxfId="4" priority="6">
      <formula>$BL$11=""</formula>
    </cfRule>
  </conditionalFormatting>
  <conditionalFormatting sqref="BR9:BT27">
    <cfRule type="expression" dxfId="3" priority="3">
      <formula>$BR$11&lt;&gt;""</formula>
    </cfRule>
    <cfRule type="expression" dxfId="2" priority="4">
      <formula>$BR$11=""</formula>
    </cfRule>
  </conditionalFormatting>
  <conditionalFormatting sqref="BU9:BW27">
    <cfRule type="expression" dxfId="1" priority="1">
      <formula>$BU$11&lt;&gt;""</formula>
    </cfRule>
    <cfRule type="expression" dxfId="0" priority="2">
      <formula>$BU$11=""</formula>
    </cfRule>
  </conditionalFormatting>
  <dataValidations count="3">
    <dataValidation type="list" allowBlank="1" showInputMessage="1" showErrorMessage="1" sqref="CB13:CC13 BF18:BF20 AE12 AW18:AW20 AE26:AE27 AW22:AW24 AN22:AN24 AW26:AW27 AN18:AN20 AN14:AN16 BF22:BF24 AE22:AE24 BO22:BO24 AN26:AN27 BO14:BO16 BF26:BF27 BO12 AN12 BF14:BF16 AW14:AW16 AW12 BF12 AE14:AE16 BO18:BO20 BO26:BO27 AE18:AE20" xr:uid="{88DEAB44-79CC-4A88-AA84-C1E91C10FB4F}">
      <formula1>"□,■"</formula1>
    </dataValidation>
    <dataValidation type="list" allowBlank="1" showInputMessage="1" showErrorMessage="1" sqref="AE8 AN8 AW8 BF8 BO8" xr:uid="{A3F95E6E-0751-4B2B-9FFA-545A4613EC6E}">
      <formula1>"他全住戸,他この階の住戸,他同プランの住戸,他この階の同プランの住戸"</formula1>
    </dataValidation>
    <dataValidation type="list" showInputMessage="1" showErrorMessage="1" sqref="BX9:BX12" xr:uid="{5AA62CFB-FF7E-41B0-989A-A31A201D7568}">
      <formula1>"□,■"</formula1>
    </dataValidation>
  </dataValidations>
  <pageMargins left="0.31496062992125984" right="0.31496062992125984" top="0.74803149606299213" bottom="0.74803149606299213" header="0.31496062992125984" footer="0.31496062992125984"/>
  <pageSetup paperSize="9" scale="68" fitToHeight="0" orientation="landscape" blackAndWhite="1"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053E9-E5AC-41AD-ABBE-8F12D441E04A}">
  <sheetPr>
    <tabColor rgb="FFFFFF00"/>
  </sheetPr>
  <dimension ref="A1:BI84"/>
  <sheetViews>
    <sheetView view="pageBreakPreview" topLeftCell="A27" zoomScaleNormal="100" zoomScaleSheetLayoutView="100" workbookViewId="0">
      <selection activeCell="AB8" sqref="AB8:AD8"/>
    </sheetView>
  </sheetViews>
  <sheetFormatPr defaultColWidth="9" defaultRowHeight="13.5"/>
  <cols>
    <col min="1" max="55" width="2.625" style="4" customWidth="1"/>
    <col min="56" max="16384" width="9" style="4"/>
  </cols>
  <sheetData>
    <row r="1" spans="1:61"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1324</v>
      </c>
    </row>
    <row r="2" spans="1:61"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c r="BB2" s="929" t="s">
        <v>1325</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A4" s="8"/>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Y5" s="2305" t="s">
        <v>1063</v>
      </c>
      <c r="Z5" s="1739"/>
      <c r="AA5" s="1739"/>
      <c r="AB5" s="1739"/>
      <c r="AC5" s="1739"/>
      <c r="AD5" s="1739"/>
      <c r="AE5" s="1739"/>
      <c r="AF5" s="1739"/>
      <c r="AG5" s="1739"/>
      <c r="AH5" s="1739"/>
      <c r="AI5" s="1739"/>
      <c r="AJ5" s="1739"/>
      <c r="AK5" s="2628">
        <v>101</v>
      </c>
      <c r="AL5" s="2629"/>
      <c r="AM5" s="2629"/>
      <c r="AN5" s="2629"/>
      <c r="AO5" s="2629"/>
      <c r="AP5" s="2629"/>
      <c r="AQ5" s="2629"/>
      <c r="AR5" s="2629"/>
      <c r="AS5" s="2629"/>
      <c r="AT5" s="2629"/>
      <c r="AU5" s="2629"/>
      <c r="AV5" s="2630"/>
    </row>
    <row r="6" spans="1:61" ht="27" customHeight="1" thickBot="1">
      <c r="A6" s="8"/>
      <c r="I6" s="150"/>
      <c r="J6" s="18"/>
      <c r="K6" s="18"/>
      <c r="L6" s="18"/>
      <c r="M6" s="18"/>
      <c r="N6" s="18"/>
      <c r="O6" s="18"/>
      <c r="P6" s="18"/>
      <c r="Q6" s="18"/>
      <c r="R6" s="18"/>
      <c r="S6" s="18"/>
      <c r="T6" s="18"/>
      <c r="U6" s="18"/>
      <c r="V6" s="18"/>
      <c r="W6" s="18"/>
      <c r="X6" s="18"/>
      <c r="Y6" s="2600"/>
      <c r="Z6" s="2084"/>
      <c r="AA6" s="2084"/>
      <c r="AB6" s="2084"/>
      <c r="AC6" s="2084"/>
      <c r="AD6" s="2084"/>
      <c r="AE6" s="2084"/>
      <c r="AF6" s="2084"/>
      <c r="AG6" s="2084"/>
      <c r="AH6" s="2084"/>
      <c r="AI6" s="2084"/>
      <c r="AJ6" s="2084"/>
      <c r="AK6" s="2084"/>
      <c r="AL6" s="2084"/>
      <c r="AM6" s="2084"/>
      <c r="AN6" s="2084"/>
      <c r="AO6" s="2601" t="s">
        <v>1535</v>
      </c>
      <c r="AP6" s="2602"/>
      <c r="AQ6" s="2602"/>
      <c r="AR6" s="2602"/>
      <c r="AS6" s="2602"/>
      <c r="AT6" s="2602"/>
      <c r="AU6" s="2602"/>
      <c r="AV6" s="2603"/>
      <c r="AW6" s="18"/>
      <c r="AX6" s="18"/>
      <c r="AY6" s="18"/>
      <c r="AZ6" s="18"/>
      <c r="BA6" s="1127"/>
      <c r="BB6" s="1127"/>
    </row>
    <row r="7" spans="1:61" ht="13.5" customHeight="1">
      <c r="A7" s="158"/>
      <c r="B7" s="1772" t="s">
        <v>8</v>
      </c>
      <c r="C7" s="1736"/>
      <c r="D7" s="1736"/>
      <c r="E7" s="2081"/>
      <c r="F7" s="1735" t="s">
        <v>11</v>
      </c>
      <c r="G7" s="1736"/>
      <c r="H7" s="1737"/>
      <c r="I7" s="1696" t="s">
        <v>12</v>
      </c>
      <c r="J7" s="1688"/>
      <c r="K7" s="1688"/>
      <c r="L7" s="1688"/>
      <c r="M7" s="1688"/>
      <c r="N7" s="1688"/>
      <c r="O7" s="1688"/>
      <c r="P7" s="1688"/>
      <c r="Q7" s="1688"/>
      <c r="R7" s="1688"/>
      <c r="S7" s="1688"/>
      <c r="T7" s="1688"/>
      <c r="U7" s="1688"/>
      <c r="V7" s="1688"/>
      <c r="W7" s="1688"/>
      <c r="X7" s="1689"/>
      <c r="Y7" s="2363" t="s">
        <v>1326</v>
      </c>
      <c r="Z7" s="2362"/>
      <c r="AA7" s="2362"/>
      <c r="AB7" s="2362"/>
      <c r="AC7" s="2362"/>
      <c r="AD7" s="2362"/>
      <c r="AE7" s="2362"/>
      <c r="AF7" s="2362"/>
      <c r="AG7" s="2362"/>
      <c r="AH7" s="2362"/>
      <c r="AI7" s="2362"/>
      <c r="AJ7" s="2364"/>
      <c r="AK7" s="2363" t="s">
        <v>1327</v>
      </c>
      <c r="AL7" s="2362"/>
      <c r="AM7" s="2362"/>
      <c r="AN7" s="2362"/>
      <c r="AO7" s="2362"/>
      <c r="AP7" s="2362"/>
      <c r="AQ7" s="2362"/>
      <c r="AR7" s="2362"/>
      <c r="AS7" s="2362"/>
      <c r="AT7" s="2362"/>
      <c r="AU7" s="2362"/>
      <c r="AV7" s="2364"/>
      <c r="AW7" s="1696" t="s">
        <v>17</v>
      </c>
      <c r="AX7" s="1688"/>
      <c r="AY7" s="1688"/>
      <c r="AZ7" s="1689"/>
      <c r="BA7" s="1749" t="s">
        <v>13</v>
      </c>
      <c r="BB7" s="1750"/>
    </row>
    <row r="8" spans="1:61" ht="13.5" customHeight="1">
      <c r="A8" s="980"/>
      <c r="B8" s="1645"/>
      <c r="C8" s="1646"/>
      <c r="D8" s="1646"/>
      <c r="E8" s="2101"/>
      <c r="F8" s="1667"/>
      <c r="G8" s="1646"/>
      <c r="H8" s="1647"/>
      <c r="I8" s="1979"/>
      <c r="J8" s="1691"/>
      <c r="K8" s="1691"/>
      <c r="L8" s="1691"/>
      <c r="M8" s="1691"/>
      <c r="N8" s="1691"/>
      <c r="O8" s="1691"/>
      <c r="P8" s="1691"/>
      <c r="Q8" s="1691"/>
      <c r="R8" s="1691"/>
      <c r="S8" s="1691"/>
      <c r="T8" s="1691"/>
      <c r="U8" s="1691"/>
      <c r="V8" s="1691"/>
      <c r="W8" s="1691"/>
      <c r="X8" s="1692"/>
      <c r="Y8" s="186"/>
      <c r="Z8" s="22"/>
      <c r="AA8" s="22"/>
      <c r="AB8" s="2376" t="str">
        <f>IF($AK$5="","",IFERROR(IF(AND(VLOOKUP($AK$5,自己評価書!$B$35:$FY514,121,FALSE)=0,VLOOKUP($AK$5,自己評価書!$B$35:$FY514,122,FALSE)=0),"■","□"),"□"))</f>
        <v>■</v>
      </c>
      <c r="AC8" s="2376"/>
      <c r="AD8" s="2376"/>
      <c r="AE8" s="22" t="s">
        <v>943</v>
      </c>
      <c r="AF8" s="22"/>
      <c r="AG8" s="22"/>
      <c r="AH8" s="22"/>
      <c r="AI8" s="22"/>
      <c r="AJ8" s="49"/>
      <c r="AK8" s="186"/>
      <c r="AL8" s="22"/>
      <c r="AM8" s="22"/>
      <c r="AN8" s="2391" t="str">
        <f>IF($AK$5="","",IFERROR(IF(AND(VLOOKUP($AK$5,自己評価書!$B$35:$FY514,123,FALSE)=0,VLOOKUP($AK$5,自己評価書!$B$35:$FY514,124,FALSE)=0),"■","□"),"□"))</f>
        <v>■</v>
      </c>
      <c r="AO8" s="2391"/>
      <c r="AP8" s="2391"/>
      <c r="AQ8" s="22" t="s">
        <v>943</v>
      </c>
      <c r="AR8" s="22"/>
      <c r="AS8" s="22"/>
      <c r="AT8" s="22"/>
      <c r="AU8" s="22"/>
      <c r="AV8" s="49"/>
      <c r="AW8" s="1650"/>
      <c r="AX8" s="1651"/>
      <c r="AY8" s="1651"/>
      <c r="AZ8" s="1652"/>
      <c r="BA8" s="2218"/>
      <c r="BB8" s="2219"/>
    </row>
    <row r="9" spans="1:61" ht="27" customHeight="1" thickBot="1">
      <c r="A9" s="159"/>
      <c r="B9" s="1775" t="s">
        <v>14</v>
      </c>
      <c r="C9" s="1673"/>
      <c r="D9" s="1673"/>
      <c r="E9" s="2088"/>
      <c r="F9" s="1673" t="s">
        <v>15</v>
      </c>
      <c r="G9" s="1673"/>
      <c r="H9" s="1674"/>
      <c r="I9" s="1675" t="s">
        <v>15</v>
      </c>
      <c r="J9" s="1676"/>
      <c r="K9" s="1677"/>
      <c r="L9" s="1741" t="s">
        <v>16</v>
      </c>
      <c r="M9" s="1742"/>
      <c r="N9" s="1742"/>
      <c r="O9" s="1742"/>
      <c r="P9" s="1742"/>
      <c r="Q9" s="1742"/>
      <c r="R9" s="1742"/>
      <c r="S9" s="1742"/>
      <c r="T9" s="1742"/>
      <c r="U9" s="1742"/>
      <c r="V9" s="1742"/>
      <c r="W9" s="1742"/>
      <c r="X9" s="1743"/>
      <c r="Y9" s="2023" t="s">
        <v>1328</v>
      </c>
      <c r="Z9" s="2023"/>
      <c r="AA9" s="2023"/>
      <c r="AB9" s="2023"/>
      <c r="AC9" s="2023"/>
      <c r="AD9" s="2625"/>
      <c r="AE9" s="1743" t="s">
        <v>1329</v>
      </c>
      <c r="AF9" s="2023"/>
      <c r="AG9" s="2023"/>
      <c r="AH9" s="2023"/>
      <c r="AI9" s="2023"/>
      <c r="AJ9" s="2023"/>
      <c r="AK9" s="2023" t="s">
        <v>1328</v>
      </c>
      <c r="AL9" s="2023"/>
      <c r="AM9" s="2023"/>
      <c r="AN9" s="2023"/>
      <c r="AO9" s="2023"/>
      <c r="AP9" s="2625"/>
      <c r="AQ9" s="1743" t="s">
        <v>1329</v>
      </c>
      <c r="AR9" s="2023"/>
      <c r="AS9" s="2023"/>
      <c r="AT9" s="2023"/>
      <c r="AU9" s="2023"/>
      <c r="AV9" s="2023"/>
      <c r="AW9" s="1963"/>
      <c r="AX9" s="1964"/>
      <c r="AY9" s="1964"/>
      <c r="AZ9" s="1965"/>
      <c r="BA9" s="1751"/>
      <c r="BB9" s="1752"/>
    </row>
    <row r="10" spans="1:61" ht="13.5" customHeight="1">
      <c r="A10" s="969" t="s">
        <v>1355</v>
      </c>
      <c r="B10" s="85" t="s">
        <v>810</v>
      </c>
      <c r="C10" s="18"/>
      <c r="D10" s="18"/>
      <c r="E10" s="123"/>
      <c r="F10" s="1667" t="s">
        <v>1330</v>
      </c>
      <c r="G10" s="1646"/>
      <c r="H10" s="1647"/>
      <c r="I10" s="2098" t="s">
        <v>1333</v>
      </c>
      <c r="J10" s="2099"/>
      <c r="K10" s="2099"/>
      <c r="L10" s="2099"/>
      <c r="M10" s="2099"/>
      <c r="N10" s="2099"/>
      <c r="O10" s="2099"/>
      <c r="P10" s="2099"/>
      <c r="Q10" s="2099"/>
      <c r="R10" s="2099"/>
      <c r="S10" s="2099"/>
      <c r="T10" s="2099"/>
      <c r="U10" s="2099"/>
      <c r="V10" s="2099"/>
      <c r="W10" s="2099"/>
      <c r="X10" s="2100"/>
      <c r="Y10" s="2612"/>
      <c r="Z10" s="2607"/>
      <c r="AA10" s="2607"/>
      <c r="AB10" s="2607"/>
      <c r="AC10" s="2607"/>
      <c r="AD10" s="2613"/>
      <c r="AE10" s="2606"/>
      <c r="AF10" s="2607"/>
      <c r="AG10" s="2607"/>
      <c r="AH10" s="2607"/>
      <c r="AI10" s="2607"/>
      <c r="AJ10" s="2608"/>
      <c r="AK10" s="2612"/>
      <c r="AL10" s="2607"/>
      <c r="AM10" s="2607"/>
      <c r="AN10" s="2607"/>
      <c r="AO10" s="2607"/>
      <c r="AP10" s="2613"/>
      <c r="AQ10" s="2606"/>
      <c r="AR10" s="2607"/>
      <c r="AS10" s="2607"/>
      <c r="AT10" s="2607"/>
      <c r="AU10" s="2607"/>
      <c r="AV10" s="2608"/>
      <c r="AW10" s="16" t="s">
        <v>22</v>
      </c>
      <c r="AX10" s="18" t="s">
        <v>164</v>
      </c>
      <c r="AY10" s="18"/>
      <c r="AZ10" s="20"/>
      <c r="BA10" s="114"/>
      <c r="BB10" s="119"/>
    </row>
    <row r="11" spans="1:61" ht="13.5" customHeight="1">
      <c r="A11" s="2626" t="s">
        <v>1356</v>
      </c>
      <c r="B11" s="1904" t="s">
        <v>1357</v>
      </c>
      <c r="C11" s="1905"/>
      <c r="D11" s="1905"/>
      <c r="E11" s="2398"/>
      <c r="F11" s="1667" t="s">
        <v>1331</v>
      </c>
      <c r="G11" s="1646"/>
      <c r="H11" s="1647"/>
      <c r="I11" s="2135"/>
      <c r="J11" s="1889"/>
      <c r="K11" s="1889"/>
      <c r="L11" s="1889"/>
      <c r="M11" s="1889"/>
      <c r="N11" s="1889"/>
      <c r="O11" s="1889"/>
      <c r="P11" s="1889"/>
      <c r="Q11" s="1889"/>
      <c r="R11" s="1889"/>
      <c r="S11" s="1889"/>
      <c r="T11" s="1889"/>
      <c r="U11" s="1889"/>
      <c r="V11" s="1889"/>
      <c r="W11" s="1889"/>
      <c r="X11" s="1991"/>
      <c r="Y11" s="2614"/>
      <c r="Z11" s="2610"/>
      <c r="AA11" s="2610"/>
      <c r="AB11" s="2610"/>
      <c r="AC11" s="2610"/>
      <c r="AD11" s="2615"/>
      <c r="AE11" s="2609"/>
      <c r="AF11" s="2610"/>
      <c r="AG11" s="2610"/>
      <c r="AH11" s="2610"/>
      <c r="AI11" s="2610"/>
      <c r="AJ11" s="2611"/>
      <c r="AK11" s="2614"/>
      <c r="AL11" s="2610"/>
      <c r="AM11" s="2610"/>
      <c r="AN11" s="2610"/>
      <c r="AO11" s="2610"/>
      <c r="AP11" s="2615"/>
      <c r="AQ11" s="2609"/>
      <c r="AR11" s="2610"/>
      <c r="AS11" s="2610"/>
      <c r="AT11" s="2610"/>
      <c r="AU11" s="2610"/>
      <c r="AV11" s="2611"/>
      <c r="AW11" s="16" t="s">
        <v>22</v>
      </c>
      <c r="AX11" s="18" t="s">
        <v>143</v>
      </c>
      <c r="AZ11" s="20"/>
      <c r="BA11" s="1746" t="s">
        <v>25</v>
      </c>
      <c r="BB11" s="1747"/>
    </row>
    <row r="12" spans="1:61" ht="13.5" customHeight="1">
      <c r="A12" s="2626"/>
      <c r="B12" s="2001" t="s">
        <v>1358</v>
      </c>
      <c r="C12" s="1704"/>
      <c r="D12" s="1704"/>
      <c r="E12" s="2389"/>
      <c r="F12" s="1667" t="s">
        <v>664</v>
      </c>
      <c r="G12" s="1646"/>
      <c r="H12" s="1647"/>
      <c r="I12" s="1937" t="s">
        <v>1334</v>
      </c>
      <c r="J12" s="1935"/>
      <c r="K12" s="1936"/>
      <c r="L12" s="738" t="s">
        <v>1335</v>
      </c>
      <c r="M12" s="738"/>
      <c r="N12" s="738"/>
      <c r="O12" s="738"/>
      <c r="P12" s="738"/>
      <c r="Q12" s="738"/>
      <c r="R12" s="738"/>
      <c r="S12" s="738"/>
      <c r="T12" s="738"/>
      <c r="U12" s="738"/>
      <c r="V12" s="738"/>
      <c r="W12" s="738"/>
      <c r="X12" s="931"/>
      <c r="Y12" s="2060" t="s">
        <v>22</v>
      </c>
      <c r="Z12" s="2061"/>
      <c r="AA12" s="2061"/>
      <c r="AB12" s="2061"/>
      <c r="AC12" s="2061"/>
      <c r="AD12" s="2061"/>
      <c r="AE12" s="2604" t="s">
        <v>596</v>
      </c>
      <c r="AF12" s="2605"/>
      <c r="AG12" s="2605"/>
      <c r="AH12" s="2605"/>
      <c r="AI12" s="2605"/>
      <c r="AJ12" s="2605"/>
      <c r="AK12" s="2060" t="s">
        <v>22</v>
      </c>
      <c r="AL12" s="2061"/>
      <c r="AM12" s="2061"/>
      <c r="AN12" s="2061"/>
      <c r="AO12" s="2061"/>
      <c r="AP12" s="2061"/>
      <c r="AQ12" s="2604" t="s">
        <v>596</v>
      </c>
      <c r="AR12" s="2605"/>
      <c r="AS12" s="2605"/>
      <c r="AT12" s="2605"/>
      <c r="AU12" s="2605"/>
      <c r="AV12" s="2605"/>
      <c r="AW12" s="16" t="s">
        <v>22</v>
      </c>
      <c r="AX12" s="18" t="s">
        <v>487</v>
      </c>
      <c r="AZ12" s="20"/>
      <c r="BA12" s="1746"/>
      <c r="BB12" s="1747"/>
    </row>
    <row r="13" spans="1:61" ht="13.5" customHeight="1">
      <c r="A13" s="2626"/>
      <c r="B13" s="2001" t="s">
        <v>1359</v>
      </c>
      <c r="C13" s="1704"/>
      <c r="D13" s="1704"/>
      <c r="E13" s="2389"/>
      <c r="F13" s="1667" t="s">
        <v>1332</v>
      </c>
      <c r="G13" s="1646"/>
      <c r="H13" s="1647"/>
      <c r="I13" s="1645" t="s">
        <v>1336</v>
      </c>
      <c r="J13" s="1646"/>
      <c r="K13" s="1647"/>
      <c r="L13" s="960" t="s">
        <v>1337</v>
      </c>
      <c r="M13" s="961"/>
      <c r="N13" s="961"/>
      <c r="O13" s="961"/>
      <c r="P13" s="961"/>
      <c r="Q13" s="961"/>
      <c r="R13" s="961"/>
      <c r="S13" s="961"/>
      <c r="T13" s="961"/>
      <c r="U13" s="961"/>
      <c r="V13" s="961"/>
      <c r="W13" s="961"/>
      <c r="X13" s="961"/>
      <c r="Y13" s="1886" t="s">
        <v>22</v>
      </c>
      <c r="Z13" s="1890"/>
      <c r="AA13" s="1890"/>
      <c r="AB13" s="1890"/>
      <c r="AC13" s="1890"/>
      <c r="AD13" s="1890"/>
      <c r="AE13" s="2644" t="s">
        <v>596</v>
      </c>
      <c r="AF13" s="2645"/>
      <c r="AG13" s="2645"/>
      <c r="AH13" s="2645"/>
      <c r="AI13" s="2645"/>
      <c r="AJ13" s="2645"/>
      <c r="AK13" s="1886" t="s">
        <v>22</v>
      </c>
      <c r="AL13" s="1890"/>
      <c r="AM13" s="1890"/>
      <c r="AN13" s="1890"/>
      <c r="AO13" s="1890"/>
      <c r="AP13" s="1890"/>
      <c r="AQ13" s="2644" t="s">
        <v>596</v>
      </c>
      <c r="AR13" s="2645"/>
      <c r="AS13" s="2645"/>
      <c r="AT13" s="2645"/>
      <c r="AU13" s="2645"/>
      <c r="AV13" s="2645"/>
      <c r="AW13" s="16" t="s">
        <v>22</v>
      </c>
      <c r="AX13" s="18" t="s">
        <v>142</v>
      </c>
      <c r="AZ13" s="20"/>
      <c r="BA13" s="429"/>
      <c r="BB13" s="430"/>
    </row>
    <row r="14" spans="1:61" ht="13.5" customHeight="1">
      <c r="A14" s="2626"/>
      <c r="B14" s="945"/>
      <c r="C14" s="923"/>
      <c r="D14" s="923"/>
      <c r="E14" s="923"/>
      <c r="F14" s="1667" t="s">
        <v>1331</v>
      </c>
      <c r="G14" s="1646"/>
      <c r="H14" s="1647"/>
      <c r="I14" s="2570"/>
      <c r="J14" s="2571"/>
      <c r="K14" s="2572"/>
      <c r="L14" s="984" t="s">
        <v>1338</v>
      </c>
      <c r="M14" s="985"/>
      <c r="N14" s="985"/>
      <c r="O14" s="985"/>
      <c r="P14" s="985"/>
      <c r="Q14" s="985"/>
      <c r="R14" s="985"/>
      <c r="S14" s="985"/>
      <c r="T14" s="985"/>
      <c r="U14" s="985"/>
      <c r="V14" s="985"/>
      <c r="W14" s="985"/>
      <c r="X14" s="985"/>
      <c r="Y14" s="2381" t="s">
        <v>22</v>
      </c>
      <c r="Z14" s="2382"/>
      <c r="AA14" s="2382"/>
      <c r="AB14" s="2382"/>
      <c r="AC14" s="2382"/>
      <c r="AD14" s="2382"/>
      <c r="AE14" s="2647" t="s">
        <v>596</v>
      </c>
      <c r="AF14" s="2648"/>
      <c r="AG14" s="2648"/>
      <c r="AH14" s="2648"/>
      <c r="AI14" s="2648"/>
      <c r="AJ14" s="2648"/>
      <c r="AK14" s="2381" t="s">
        <v>22</v>
      </c>
      <c r="AL14" s="2382"/>
      <c r="AM14" s="2382"/>
      <c r="AN14" s="2382"/>
      <c r="AO14" s="2382"/>
      <c r="AP14" s="2382"/>
      <c r="AQ14" s="2647" t="s">
        <v>596</v>
      </c>
      <c r="AR14" s="2648"/>
      <c r="AS14" s="2648"/>
      <c r="AT14" s="2648"/>
      <c r="AU14" s="2648"/>
      <c r="AV14" s="2648"/>
      <c r="AW14" s="16" t="s">
        <v>22</v>
      </c>
      <c r="AX14" s="1641"/>
      <c r="AY14" s="1641"/>
      <c r="AZ14" s="1642"/>
      <c r="BA14" s="1744" t="s">
        <v>27</v>
      </c>
      <c r="BB14" s="1745"/>
    </row>
    <row r="15" spans="1:61" ht="13.5" customHeight="1">
      <c r="A15" s="2626"/>
      <c r="B15" s="945"/>
      <c r="C15" s="923"/>
      <c r="D15" s="923"/>
      <c r="E15" s="923"/>
      <c r="F15" s="940"/>
      <c r="G15" s="128"/>
      <c r="H15" s="128"/>
      <c r="I15" s="1645" t="s">
        <v>1339</v>
      </c>
      <c r="J15" s="1646"/>
      <c r="K15" s="1647"/>
      <c r="L15" s="2619" t="s">
        <v>1343</v>
      </c>
      <c r="M15" s="2620"/>
      <c r="N15" s="961" t="s">
        <v>1340</v>
      </c>
      <c r="O15" s="961"/>
      <c r="P15" s="961"/>
      <c r="Q15" s="961"/>
      <c r="R15" s="961"/>
      <c r="S15" s="961"/>
      <c r="T15" s="961"/>
      <c r="U15" s="961"/>
      <c r="V15" s="961"/>
      <c r="W15" s="961"/>
      <c r="X15" s="962"/>
      <c r="Y15" s="2635" t="s">
        <v>22</v>
      </c>
      <c r="Z15" s="2636"/>
      <c r="AA15" s="2636"/>
      <c r="AB15" s="2636"/>
      <c r="AC15" s="2636"/>
      <c r="AD15" s="2636"/>
      <c r="AE15" s="2636" t="s">
        <v>596</v>
      </c>
      <c r="AF15" s="2636"/>
      <c r="AG15" s="2636"/>
      <c r="AH15" s="2636"/>
      <c r="AI15" s="2636"/>
      <c r="AJ15" s="2649"/>
      <c r="AK15" s="2635" t="s">
        <v>22</v>
      </c>
      <c r="AL15" s="2636"/>
      <c r="AM15" s="2636"/>
      <c r="AN15" s="2636"/>
      <c r="AO15" s="2636"/>
      <c r="AP15" s="2636"/>
      <c r="AQ15" s="2636" t="s">
        <v>596</v>
      </c>
      <c r="AR15" s="2636"/>
      <c r="AS15" s="2636"/>
      <c r="AT15" s="2636"/>
      <c r="AU15" s="2636"/>
      <c r="AV15" s="2649"/>
      <c r="AW15" s="16" t="s">
        <v>22</v>
      </c>
      <c r="AX15" s="1641"/>
      <c r="AY15" s="1641"/>
      <c r="AZ15" s="1642"/>
      <c r="BA15" s="210"/>
      <c r="BB15" s="403"/>
    </row>
    <row r="16" spans="1:61" ht="13.5" customHeight="1">
      <c r="A16" s="2626"/>
      <c r="B16" s="945"/>
      <c r="C16" s="923"/>
      <c r="D16" s="923"/>
      <c r="E16" s="923"/>
      <c r="F16" s="940"/>
      <c r="G16" s="128"/>
      <c r="H16" s="128"/>
      <c r="I16" s="1645"/>
      <c r="J16" s="1646"/>
      <c r="K16" s="1647"/>
      <c r="L16" s="2621"/>
      <c r="M16" s="2622"/>
      <c r="N16" s="977" t="s">
        <v>1341</v>
      </c>
      <c r="O16" s="977"/>
      <c r="P16" s="977"/>
      <c r="Q16" s="977"/>
      <c r="R16" s="977"/>
      <c r="S16" s="977"/>
      <c r="T16" s="977"/>
      <c r="U16" s="977"/>
      <c r="V16" s="977"/>
      <c r="W16" s="977"/>
      <c r="X16" s="978"/>
      <c r="Y16" s="2617"/>
      <c r="Z16" s="2618"/>
      <c r="AA16" s="2618"/>
      <c r="AB16" s="2618"/>
      <c r="AC16" s="2618"/>
      <c r="AD16" s="2618"/>
      <c r="AE16" s="2618"/>
      <c r="AF16" s="2618"/>
      <c r="AG16" s="2618"/>
      <c r="AH16" s="2618"/>
      <c r="AI16" s="2618"/>
      <c r="AJ16" s="2646"/>
      <c r="AK16" s="2617"/>
      <c r="AL16" s="2618"/>
      <c r="AM16" s="2618"/>
      <c r="AN16" s="2618"/>
      <c r="AO16" s="2618"/>
      <c r="AP16" s="2618"/>
      <c r="AQ16" s="2618"/>
      <c r="AR16" s="2618"/>
      <c r="AS16" s="2618"/>
      <c r="AT16" s="2618"/>
      <c r="AU16" s="2618"/>
      <c r="AV16" s="2646"/>
      <c r="AW16" s="958"/>
      <c r="AX16" s="958"/>
      <c r="AY16" s="958"/>
      <c r="AZ16" s="129"/>
      <c r="BA16" s="210"/>
      <c r="BB16" s="403"/>
    </row>
    <row r="17" spans="1:54" ht="13.5" customHeight="1">
      <c r="A17" s="2626"/>
      <c r="B17" s="945"/>
      <c r="C17" s="923"/>
      <c r="D17" s="923"/>
      <c r="E17" s="923"/>
      <c r="F17" s="940"/>
      <c r="G17" s="128"/>
      <c r="H17" s="128"/>
      <c r="I17" s="2195"/>
      <c r="J17" s="2196"/>
      <c r="K17" s="2197"/>
      <c r="L17" s="2621"/>
      <c r="M17" s="2622"/>
      <c r="N17" s="986" t="s">
        <v>1342</v>
      </c>
      <c r="O17" s="986"/>
      <c r="P17" s="986"/>
      <c r="Q17" s="986"/>
      <c r="R17" s="986"/>
      <c r="S17" s="986"/>
      <c r="T17" s="986"/>
      <c r="U17" s="986"/>
      <c r="V17" s="986"/>
      <c r="W17" s="986"/>
      <c r="X17" s="987"/>
      <c r="Y17" s="2617" t="s">
        <v>22</v>
      </c>
      <c r="Z17" s="2618"/>
      <c r="AA17" s="2618"/>
      <c r="AB17" s="2618"/>
      <c r="AC17" s="2618"/>
      <c r="AD17" s="2618"/>
      <c r="AE17" s="2618" t="s">
        <v>596</v>
      </c>
      <c r="AF17" s="2618"/>
      <c r="AG17" s="2618"/>
      <c r="AH17" s="2618"/>
      <c r="AI17" s="2618"/>
      <c r="AJ17" s="2646"/>
      <c r="AK17" s="2617" t="s">
        <v>22</v>
      </c>
      <c r="AL17" s="2618"/>
      <c r="AM17" s="2618"/>
      <c r="AN17" s="2618"/>
      <c r="AO17" s="2618"/>
      <c r="AP17" s="2618"/>
      <c r="AQ17" s="2618" t="s">
        <v>596</v>
      </c>
      <c r="AR17" s="2618"/>
      <c r="AS17" s="2618"/>
      <c r="AT17" s="2618"/>
      <c r="AU17" s="2618"/>
      <c r="AV17" s="2646"/>
      <c r="AW17" s="958"/>
      <c r="AX17" s="958"/>
      <c r="AY17" s="958"/>
      <c r="AZ17" s="129"/>
      <c r="BA17" s="210"/>
      <c r="BB17" s="403"/>
    </row>
    <row r="18" spans="1:54" ht="13.5" customHeight="1">
      <c r="A18" s="2626"/>
      <c r="B18" s="945"/>
      <c r="C18" s="923"/>
      <c r="D18" s="923"/>
      <c r="E18" s="923"/>
      <c r="F18" s="940"/>
      <c r="G18" s="128"/>
      <c r="H18" s="128"/>
      <c r="I18" s="1645"/>
      <c r="J18" s="1646"/>
      <c r="K18" s="1647"/>
      <c r="L18" s="2623"/>
      <c r="M18" s="2624"/>
      <c r="N18" s="943" t="s">
        <v>1341</v>
      </c>
      <c r="O18" s="943"/>
      <c r="P18" s="943"/>
      <c r="Q18" s="943"/>
      <c r="R18" s="943"/>
      <c r="S18" s="943"/>
      <c r="T18" s="943"/>
      <c r="U18" s="943"/>
      <c r="V18" s="943"/>
      <c r="W18" s="943"/>
      <c r="X18" s="944"/>
      <c r="Y18" s="2637"/>
      <c r="Z18" s="2638"/>
      <c r="AA18" s="2638"/>
      <c r="AB18" s="2638"/>
      <c r="AC18" s="2638"/>
      <c r="AD18" s="2638"/>
      <c r="AE18" s="2638"/>
      <c r="AF18" s="2638"/>
      <c r="AG18" s="2638"/>
      <c r="AH18" s="2638"/>
      <c r="AI18" s="2638"/>
      <c r="AJ18" s="2647"/>
      <c r="AK18" s="2637"/>
      <c r="AL18" s="2638"/>
      <c r="AM18" s="2638"/>
      <c r="AN18" s="2638"/>
      <c r="AO18" s="2638"/>
      <c r="AP18" s="2638"/>
      <c r="AQ18" s="2638"/>
      <c r="AR18" s="2638"/>
      <c r="AS18" s="2638"/>
      <c r="AT18" s="2638"/>
      <c r="AU18" s="2638"/>
      <c r="AV18" s="2647"/>
      <c r="AW18" s="958"/>
      <c r="AX18" s="958"/>
      <c r="AY18" s="958"/>
      <c r="AZ18" s="129"/>
      <c r="BA18" s="210"/>
      <c r="BB18" s="403"/>
    </row>
    <row r="19" spans="1:54" ht="13.5" customHeight="1">
      <c r="A19" s="2626"/>
      <c r="B19" s="945"/>
      <c r="C19" s="923"/>
      <c r="D19" s="923"/>
      <c r="E19" s="923"/>
      <c r="F19" s="940"/>
      <c r="G19" s="128"/>
      <c r="H19" s="128"/>
      <c r="I19" s="2616"/>
      <c r="J19" s="1868"/>
      <c r="K19" s="1972"/>
      <c r="L19" s="2619" t="s">
        <v>1344</v>
      </c>
      <c r="M19" s="2641"/>
      <c r="N19" s="2657" t="s">
        <v>1345</v>
      </c>
      <c r="O19" s="2657"/>
      <c r="P19" s="2657"/>
      <c r="Q19" s="2657"/>
      <c r="R19" s="2657"/>
      <c r="S19" s="2657"/>
      <c r="T19" s="2657"/>
      <c r="U19" s="2657"/>
      <c r="V19" s="2657"/>
      <c r="W19" s="2657"/>
      <c r="X19" s="2658"/>
      <c r="Y19" s="2635" t="s">
        <v>22</v>
      </c>
      <c r="Z19" s="2636"/>
      <c r="AA19" s="2636"/>
      <c r="AB19" s="2636"/>
      <c r="AC19" s="2636"/>
      <c r="AD19" s="2636"/>
      <c r="AE19" s="2636" t="s">
        <v>596</v>
      </c>
      <c r="AF19" s="2636"/>
      <c r="AG19" s="2636"/>
      <c r="AH19" s="2636"/>
      <c r="AI19" s="2636"/>
      <c r="AJ19" s="2649"/>
      <c r="AK19" s="2635" t="s">
        <v>22</v>
      </c>
      <c r="AL19" s="2636"/>
      <c r="AM19" s="2636"/>
      <c r="AN19" s="2636"/>
      <c r="AO19" s="2636"/>
      <c r="AP19" s="2636"/>
      <c r="AQ19" s="2636" t="s">
        <v>596</v>
      </c>
      <c r="AR19" s="2636"/>
      <c r="AS19" s="2636"/>
      <c r="AT19" s="2636"/>
      <c r="AU19" s="2636"/>
      <c r="AV19" s="2649"/>
      <c r="AW19" s="958"/>
      <c r="AX19" s="958"/>
      <c r="AY19" s="958"/>
      <c r="AZ19" s="129"/>
      <c r="BA19" s="210"/>
      <c r="BB19" s="403"/>
    </row>
    <row r="20" spans="1:54" ht="13.5" customHeight="1">
      <c r="A20" s="2626"/>
      <c r="B20" s="945"/>
      <c r="C20" s="923"/>
      <c r="D20" s="923"/>
      <c r="E20" s="923"/>
      <c r="F20" s="940"/>
      <c r="G20" s="128"/>
      <c r="H20" s="128"/>
      <c r="I20" s="2195"/>
      <c r="J20" s="2196"/>
      <c r="K20" s="2197"/>
      <c r="L20" s="2642"/>
      <c r="M20" s="2643"/>
      <c r="N20" s="2659"/>
      <c r="O20" s="2659"/>
      <c r="P20" s="2659"/>
      <c r="Q20" s="2659"/>
      <c r="R20" s="2659"/>
      <c r="S20" s="2659"/>
      <c r="T20" s="2659"/>
      <c r="U20" s="2659"/>
      <c r="V20" s="2659"/>
      <c r="W20" s="2659"/>
      <c r="X20" s="2660"/>
      <c r="Y20" s="2639"/>
      <c r="Z20" s="2640"/>
      <c r="AA20" s="2640"/>
      <c r="AB20" s="2640"/>
      <c r="AC20" s="2640"/>
      <c r="AD20" s="2640"/>
      <c r="AE20" s="2640"/>
      <c r="AF20" s="2640"/>
      <c r="AG20" s="2640"/>
      <c r="AH20" s="2640"/>
      <c r="AI20" s="2640"/>
      <c r="AJ20" s="2650"/>
      <c r="AK20" s="2639"/>
      <c r="AL20" s="2640"/>
      <c r="AM20" s="2640"/>
      <c r="AN20" s="2640"/>
      <c r="AO20" s="2640"/>
      <c r="AP20" s="2640"/>
      <c r="AQ20" s="2640"/>
      <c r="AR20" s="2640"/>
      <c r="AS20" s="2640"/>
      <c r="AT20" s="2640"/>
      <c r="AU20" s="2640"/>
      <c r="AV20" s="2650"/>
      <c r="AW20" s="958"/>
      <c r="AX20" s="958"/>
      <c r="AY20" s="958"/>
      <c r="AZ20" s="129"/>
      <c r="BA20" s="210"/>
      <c r="BB20" s="403"/>
    </row>
    <row r="21" spans="1:54" ht="13.5" customHeight="1">
      <c r="A21" s="2626"/>
      <c r="B21" s="945"/>
      <c r="C21" s="923"/>
      <c r="D21" s="923"/>
      <c r="E21" s="923"/>
      <c r="F21" s="940"/>
      <c r="G21" s="128"/>
      <c r="H21" s="128"/>
      <c r="I21" s="833"/>
      <c r="J21" s="834"/>
      <c r="K21" s="835"/>
      <c r="L21" s="2642"/>
      <c r="M21" s="2643"/>
      <c r="N21" s="986" t="s">
        <v>1346</v>
      </c>
      <c r="O21" s="986"/>
      <c r="P21" s="986"/>
      <c r="Q21" s="986"/>
      <c r="R21" s="986"/>
      <c r="S21" s="986"/>
      <c r="T21" s="986"/>
      <c r="U21" s="986"/>
      <c r="V21" s="986"/>
      <c r="W21" s="986"/>
      <c r="X21" s="987"/>
      <c r="Y21" s="2617" t="s">
        <v>22</v>
      </c>
      <c r="Z21" s="2618"/>
      <c r="AA21" s="2618"/>
      <c r="AB21" s="2618"/>
      <c r="AC21" s="2618"/>
      <c r="AD21" s="2618"/>
      <c r="AE21" s="2618" t="s">
        <v>596</v>
      </c>
      <c r="AF21" s="2618"/>
      <c r="AG21" s="2618"/>
      <c r="AH21" s="2618"/>
      <c r="AI21" s="2618"/>
      <c r="AJ21" s="2646"/>
      <c r="AK21" s="2617" t="s">
        <v>22</v>
      </c>
      <c r="AL21" s="2618"/>
      <c r="AM21" s="2618"/>
      <c r="AN21" s="2618"/>
      <c r="AO21" s="2618"/>
      <c r="AP21" s="2618"/>
      <c r="AQ21" s="2618" t="s">
        <v>596</v>
      </c>
      <c r="AR21" s="2618"/>
      <c r="AS21" s="2618"/>
      <c r="AT21" s="2618"/>
      <c r="AU21" s="2618"/>
      <c r="AV21" s="2646"/>
      <c r="AW21" s="958"/>
      <c r="AX21" s="958"/>
      <c r="AY21" s="958"/>
      <c r="AZ21" s="129"/>
      <c r="BA21" s="210"/>
      <c r="BB21" s="403"/>
    </row>
    <row r="22" spans="1:54" ht="13.5" customHeight="1">
      <c r="A22" s="2626"/>
      <c r="B22" s="945"/>
      <c r="C22" s="923"/>
      <c r="D22" s="923"/>
      <c r="E22" s="923"/>
      <c r="F22" s="940"/>
      <c r="G22" s="128"/>
      <c r="H22" s="128"/>
      <c r="I22" s="833"/>
      <c r="J22" s="834"/>
      <c r="K22" s="835"/>
      <c r="L22" s="2642"/>
      <c r="M22" s="2643"/>
      <c r="N22" s="977" t="s">
        <v>1341</v>
      </c>
      <c r="O22" s="977"/>
      <c r="P22" s="977"/>
      <c r="Q22" s="977"/>
      <c r="R22" s="977"/>
      <c r="S22" s="977"/>
      <c r="T22" s="977"/>
      <c r="U22" s="977"/>
      <c r="V22" s="977"/>
      <c r="W22" s="977"/>
      <c r="X22" s="978"/>
      <c r="Y22" s="2617"/>
      <c r="Z22" s="2618"/>
      <c r="AA22" s="2618"/>
      <c r="AB22" s="2618"/>
      <c r="AC22" s="2618"/>
      <c r="AD22" s="2618"/>
      <c r="AE22" s="2618"/>
      <c r="AF22" s="2618"/>
      <c r="AG22" s="2618"/>
      <c r="AH22" s="2618"/>
      <c r="AI22" s="2618"/>
      <c r="AJ22" s="2646"/>
      <c r="AK22" s="2617"/>
      <c r="AL22" s="2618"/>
      <c r="AM22" s="2618"/>
      <c r="AN22" s="2618"/>
      <c r="AO22" s="2618"/>
      <c r="AP22" s="2618"/>
      <c r="AQ22" s="2618"/>
      <c r="AR22" s="2618"/>
      <c r="AS22" s="2618"/>
      <c r="AT22" s="2618"/>
      <c r="AU22" s="2618"/>
      <c r="AV22" s="2646"/>
      <c r="AW22" s="958"/>
      <c r="AX22" s="958"/>
      <c r="AY22" s="958"/>
      <c r="AZ22" s="129"/>
      <c r="BA22" s="210"/>
      <c r="BB22" s="403"/>
    </row>
    <row r="23" spans="1:54" ht="13.5" customHeight="1">
      <c r="A23" s="2626"/>
      <c r="B23" s="945"/>
      <c r="C23" s="923"/>
      <c r="D23" s="923"/>
      <c r="E23" s="923"/>
      <c r="F23" s="940"/>
      <c r="G23" s="128"/>
      <c r="H23" s="128"/>
      <c r="I23" s="833"/>
      <c r="J23" s="834"/>
      <c r="K23" s="835"/>
      <c r="L23" s="2642"/>
      <c r="M23" s="2643"/>
      <c r="N23" s="958" t="s">
        <v>1347</v>
      </c>
      <c r="O23" s="958"/>
      <c r="P23" s="958"/>
      <c r="Q23" s="958"/>
      <c r="R23" s="958"/>
      <c r="S23" s="958"/>
      <c r="T23" s="958"/>
      <c r="U23" s="958"/>
      <c r="V23" s="958"/>
      <c r="W23" s="958"/>
      <c r="X23" s="959"/>
      <c r="Y23" s="2653" t="s">
        <v>22</v>
      </c>
      <c r="Z23" s="2651"/>
      <c r="AA23" s="2651"/>
      <c r="AB23" s="2651"/>
      <c r="AC23" s="2651"/>
      <c r="AD23" s="2651"/>
      <c r="AE23" s="2651" t="s">
        <v>596</v>
      </c>
      <c r="AF23" s="2651"/>
      <c r="AG23" s="2651"/>
      <c r="AH23" s="2651"/>
      <c r="AI23" s="2651"/>
      <c r="AJ23" s="2652"/>
      <c r="AK23" s="2653" t="s">
        <v>22</v>
      </c>
      <c r="AL23" s="2651"/>
      <c r="AM23" s="2651"/>
      <c r="AN23" s="2651"/>
      <c r="AO23" s="2651"/>
      <c r="AP23" s="2651"/>
      <c r="AQ23" s="2651" t="s">
        <v>596</v>
      </c>
      <c r="AR23" s="2651"/>
      <c r="AS23" s="2651"/>
      <c r="AT23" s="2651"/>
      <c r="AU23" s="2651"/>
      <c r="AV23" s="2652"/>
      <c r="AW23" s="958"/>
      <c r="AX23" s="958"/>
      <c r="AY23" s="958"/>
      <c r="AZ23" s="129"/>
      <c r="BA23" s="210"/>
      <c r="BB23" s="403"/>
    </row>
    <row r="24" spans="1:54" ht="13.5" customHeight="1">
      <c r="A24" s="2626"/>
      <c r="B24" s="945"/>
      <c r="C24" s="923"/>
      <c r="D24" s="923"/>
      <c r="E24" s="923"/>
      <c r="F24" s="940"/>
      <c r="G24" s="128"/>
      <c r="H24" s="128"/>
      <c r="I24" s="833"/>
      <c r="J24" s="834"/>
      <c r="K24" s="835"/>
      <c r="L24" s="2642"/>
      <c r="M24" s="2643"/>
      <c r="N24" s="958" t="s">
        <v>1341</v>
      </c>
      <c r="O24" s="958"/>
      <c r="P24" s="958"/>
      <c r="Q24" s="958"/>
      <c r="R24" s="958"/>
      <c r="S24" s="958"/>
      <c r="T24" s="958"/>
      <c r="U24" s="958"/>
      <c r="V24" s="958"/>
      <c r="W24" s="958"/>
      <c r="X24" s="959"/>
      <c r="Y24" s="2639"/>
      <c r="Z24" s="2640"/>
      <c r="AA24" s="2640"/>
      <c r="AB24" s="2640"/>
      <c r="AC24" s="2640"/>
      <c r="AD24" s="2640"/>
      <c r="AE24" s="2640"/>
      <c r="AF24" s="2640"/>
      <c r="AG24" s="2640"/>
      <c r="AH24" s="2640"/>
      <c r="AI24" s="2640"/>
      <c r="AJ24" s="2650"/>
      <c r="AK24" s="2639"/>
      <c r="AL24" s="2640"/>
      <c r="AM24" s="2640"/>
      <c r="AN24" s="2640"/>
      <c r="AO24" s="2640"/>
      <c r="AP24" s="2640"/>
      <c r="AQ24" s="2640"/>
      <c r="AR24" s="2640"/>
      <c r="AS24" s="2640"/>
      <c r="AT24" s="2640"/>
      <c r="AU24" s="2640"/>
      <c r="AV24" s="2650"/>
      <c r="AW24" s="958"/>
      <c r="AX24" s="958"/>
      <c r="AY24" s="958"/>
      <c r="AZ24" s="129"/>
      <c r="BA24" s="210"/>
      <c r="BB24" s="403"/>
    </row>
    <row r="25" spans="1:54" ht="13.5" customHeight="1">
      <c r="A25" s="2626"/>
      <c r="B25" s="945"/>
      <c r="C25" s="923"/>
      <c r="D25" s="923"/>
      <c r="E25" s="923"/>
      <c r="F25" s="940"/>
      <c r="G25" s="128"/>
      <c r="H25" s="128"/>
      <c r="I25" s="833"/>
      <c r="J25" s="834"/>
      <c r="K25" s="835"/>
      <c r="L25" s="2642"/>
      <c r="M25" s="2643"/>
      <c r="N25" s="986" t="s">
        <v>1348</v>
      </c>
      <c r="O25" s="986"/>
      <c r="P25" s="986"/>
      <c r="Q25" s="986"/>
      <c r="R25" s="986"/>
      <c r="S25" s="986"/>
      <c r="T25" s="986"/>
      <c r="U25" s="986"/>
      <c r="V25" s="986"/>
      <c r="W25" s="986"/>
      <c r="X25" s="987"/>
      <c r="Y25" s="2617" t="s">
        <v>22</v>
      </c>
      <c r="Z25" s="2618"/>
      <c r="AA25" s="2618"/>
      <c r="AB25" s="2618"/>
      <c r="AC25" s="2618"/>
      <c r="AD25" s="2618"/>
      <c r="AE25" s="2618" t="s">
        <v>596</v>
      </c>
      <c r="AF25" s="2618"/>
      <c r="AG25" s="2618"/>
      <c r="AH25" s="2618"/>
      <c r="AI25" s="2618"/>
      <c r="AJ25" s="2646"/>
      <c r="AK25" s="2617" t="s">
        <v>22</v>
      </c>
      <c r="AL25" s="2618"/>
      <c r="AM25" s="2618"/>
      <c r="AN25" s="2618"/>
      <c r="AO25" s="2618"/>
      <c r="AP25" s="2618"/>
      <c r="AQ25" s="2618" t="s">
        <v>596</v>
      </c>
      <c r="AR25" s="2618"/>
      <c r="AS25" s="2618"/>
      <c r="AT25" s="2618"/>
      <c r="AU25" s="2618"/>
      <c r="AV25" s="2646"/>
      <c r="AW25" s="958"/>
      <c r="AX25" s="958"/>
      <c r="AY25" s="958"/>
      <c r="AZ25" s="129"/>
      <c r="BA25" s="210"/>
      <c r="BB25" s="403"/>
    </row>
    <row r="26" spans="1:54" ht="13.5" customHeight="1">
      <c r="A26" s="2626"/>
      <c r="B26" s="945"/>
      <c r="C26" s="923"/>
      <c r="D26" s="923"/>
      <c r="E26" s="923"/>
      <c r="F26" s="940"/>
      <c r="G26" s="128"/>
      <c r="H26" s="128"/>
      <c r="I26" s="833"/>
      <c r="J26" s="834"/>
      <c r="K26" s="835"/>
      <c r="L26" s="2642"/>
      <c r="M26" s="2643"/>
      <c r="N26" s="958" t="s">
        <v>1341</v>
      </c>
      <c r="O26" s="958"/>
      <c r="P26" s="958"/>
      <c r="Q26" s="958"/>
      <c r="R26" s="958"/>
      <c r="S26" s="958"/>
      <c r="T26" s="958"/>
      <c r="U26" s="958"/>
      <c r="V26" s="958"/>
      <c r="W26" s="958"/>
      <c r="X26" s="959"/>
      <c r="Y26" s="2639"/>
      <c r="Z26" s="2640"/>
      <c r="AA26" s="2640"/>
      <c r="AB26" s="2640"/>
      <c r="AC26" s="2640"/>
      <c r="AD26" s="2640"/>
      <c r="AE26" s="2640"/>
      <c r="AF26" s="2640"/>
      <c r="AG26" s="2640"/>
      <c r="AH26" s="2640"/>
      <c r="AI26" s="2640"/>
      <c r="AJ26" s="2650"/>
      <c r="AK26" s="2639"/>
      <c r="AL26" s="2640"/>
      <c r="AM26" s="2640"/>
      <c r="AN26" s="2640"/>
      <c r="AO26" s="2640"/>
      <c r="AP26" s="2640"/>
      <c r="AQ26" s="2640"/>
      <c r="AR26" s="2640"/>
      <c r="AS26" s="2640"/>
      <c r="AT26" s="2640"/>
      <c r="AU26" s="2640"/>
      <c r="AV26" s="2650"/>
      <c r="AW26" s="958"/>
      <c r="AX26" s="958"/>
      <c r="AY26" s="958"/>
      <c r="AZ26" s="129"/>
      <c r="BA26" s="210"/>
      <c r="BB26" s="403"/>
    </row>
    <row r="27" spans="1:54" ht="13.5" customHeight="1">
      <c r="A27" s="2626"/>
      <c r="B27" s="945"/>
      <c r="C27" s="923"/>
      <c r="D27" s="923"/>
      <c r="E27" s="923"/>
      <c r="F27" s="940"/>
      <c r="G27" s="128"/>
      <c r="H27" s="128"/>
      <c r="I27" s="833"/>
      <c r="J27" s="834"/>
      <c r="K27" s="835"/>
      <c r="L27" s="2642"/>
      <c r="M27" s="2643"/>
      <c r="N27" s="986" t="s">
        <v>1349</v>
      </c>
      <c r="O27" s="986"/>
      <c r="P27" s="986"/>
      <c r="Q27" s="986"/>
      <c r="R27" s="986"/>
      <c r="S27" s="986"/>
      <c r="T27" s="986"/>
      <c r="U27" s="986"/>
      <c r="V27" s="986"/>
      <c r="W27" s="986"/>
      <c r="X27" s="987"/>
      <c r="Y27" s="2617" t="s">
        <v>22</v>
      </c>
      <c r="Z27" s="2618"/>
      <c r="AA27" s="2618"/>
      <c r="AB27" s="2618"/>
      <c r="AC27" s="2618"/>
      <c r="AD27" s="2618"/>
      <c r="AE27" s="2618" t="s">
        <v>596</v>
      </c>
      <c r="AF27" s="2618"/>
      <c r="AG27" s="2618"/>
      <c r="AH27" s="2618"/>
      <c r="AI27" s="2618"/>
      <c r="AJ27" s="2646"/>
      <c r="AK27" s="2617" t="s">
        <v>22</v>
      </c>
      <c r="AL27" s="2618"/>
      <c r="AM27" s="2618"/>
      <c r="AN27" s="2618"/>
      <c r="AO27" s="2618"/>
      <c r="AP27" s="2618"/>
      <c r="AQ27" s="2618" t="s">
        <v>596</v>
      </c>
      <c r="AR27" s="2618"/>
      <c r="AS27" s="2618"/>
      <c r="AT27" s="2618"/>
      <c r="AU27" s="2618"/>
      <c r="AV27" s="2646"/>
      <c r="AW27" s="958"/>
      <c r="AX27" s="958"/>
      <c r="AY27" s="958"/>
      <c r="AZ27" s="129"/>
      <c r="BA27" s="210"/>
      <c r="BB27" s="403"/>
    </row>
    <row r="28" spans="1:54" ht="13.5" customHeight="1">
      <c r="A28" s="2626"/>
      <c r="B28" s="945"/>
      <c r="C28" s="923"/>
      <c r="D28" s="923"/>
      <c r="E28" s="923"/>
      <c r="F28" s="940"/>
      <c r="G28" s="128"/>
      <c r="H28" s="128"/>
      <c r="I28" s="833"/>
      <c r="J28" s="834"/>
      <c r="K28" s="835"/>
      <c r="L28" s="2642"/>
      <c r="M28" s="2643"/>
      <c r="N28" s="977" t="s">
        <v>1341</v>
      </c>
      <c r="O28" s="977"/>
      <c r="P28" s="977"/>
      <c r="Q28" s="977"/>
      <c r="R28" s="977"/>
      <c r="S28" s="977"/>
      <c r="T28" s="977"/>
      <c r="U28" s="977"/>
      <c r="V28" s="977"/>
      <c r="W28" s="977"/>
      <c r="X28" s="978"/>
      <c r="Y28" s="2617"/>
      <c r="Z28" s="2618"/>
      <c r="AA28" s="2618"/>
      <c r="AB28" s="2618"/>
      <c r="AC28" s="2618"/>
      <c r="AD28" s="2618"/>
      <c r="AE28" s="2618"/>
      <c r="AF28" s="2618"/>
      <c r="AG28" s="2618"/>
      <c r="AH28" s="2618"/>
      <c r="AI28" s="2618"/>
      <c r="AJ28" s="2646"/>
      <c r="AK28" s="2617"/>
      <c r="AL28" s="2618"/>
      <c r="AM28" s="2618"/>
      <c r="AN28" s="2618"/>
      <c r="AO28" s="2618"/>
      <c r="AP28" s="2618"/>
      <c r="AQ28" s="2618"/>
      <c r="AR28" s="2618"/>
      <c r="AS28" s="2618"/>
      <c r="AT28" s="2618"/>
      <c r="AU28" s="2618"/>
      <c r="AV28" s="2646"/>
      <c r="AW28" s="958"/>
      <c r="AX28" s="958"/>
      <c r="AY28" s="958"/>
      <c r="AZ28" s="129"/>
      <c r="BA28" s="210"/>
      <c r="BB28" s="403"/>
    </row>
    <row r="29" spans="1:54" ht="13.5" customHeight="1">
      <c r="A29" s="2626"/>
      <c r="B29" s="945"/>
      <c r="C29" s="923"/>
      <c r="D29" s="923"/>
      <c r="E29" s="923"/>
      <c r="F29" s="940"/>
      <c r="G29" s="128"/>
      <c r="H29" s="128"/>
      <c r="I29" s="833"/>
      <c r="J29" s="834"/>
      <c r="K29" s="835"/>
      <c r="L29" s="2642"/>
      <c r="M29" s="2643"/>
      <c r="N29" s="958" t="s">
        <v>1350</v>
      </c>
      <c r="O29" s="958"/>
      <c r="P29" s="958"/>
      <c r="Q29" s="958"/>
      <c r="R29" s="958"/>
      <c r="S29" s="958"/>
      <c r="T29" s="958"/>
      <c r="U29" s="958"/>
      <c r="V29" s="958"/>
      <c r="W29" s="958"/>
      <c r="X29" s="959"/>
      <c r="Y29" s="2653" t="s">
        <v>22</v>
      </c>
      <c r="Z29" s="2651"/>
      <c r="AA29" s="2651"/>
      <c r="AB29" s="2651"/>
      <c r="AC29" s="2651"/>
      <c r="AD29" s="2651"/>
      <c r="AE29" s="2651" t="s">
        <v>596</v>
      </c>
      <c r="AF29" s="2651"/>
      <c r="AG29" s="2651"/>
      <c r="AH29" s="2651"/>
      <c r="AI29" s="2651"/>
      <c r="AJ29" s="2652"/>
      <c r="AK29" s="2653" t="s">
        <v>22</v>
      </c>
      <c r="AL29" s="2651"/>
      <c r="AM29" s="2651"/>
      <c r="AN29" s="2651"/>
      <c r="AO29" s="2651"/>
      <c r="AP29" s="2651"/>
      <c r="AQ29" s="2651" t="s">
        <v>596</v>
      </c>
      <c r="AR29" s="2651"/>
      <c r="AS29" s="2651"/>
      <c r="AT29" s="2651"/>
      <c r="AU29" s="2651"/>
      <c r="AV29" s="2652"/>
      <c r="AW29" s="958"/>
      <c r="AX29" s="958"/>
      <c r="AY29" s="958"/>
      <c r="AZ29" s="129"/>
      <c r="BA29" s="210"/>
      <c r="BB29" s="403"/>
    </row>
    <row r="30" spans="1:54" ht="13.5" customHeight="1">
      <c r="A30" s="2626"/>
      <c r="B30" s="945"/>
      <c r="C30" s="923"/>
      <c r="D30" s="923"/>
      <c r="E30" s="923"/>
      <c r="F30" s="940"/>
      <c r="G30" s="128"/>
      <c r="H30" s="128"/>
      <c r="I30" s="833"/>
      <c r="J30" s="834"/>
      <c r="K30" s="835"/>
      <c r="L30" s="2642"/>
      <c r="M30" s="2643"/>
      <c r="N30" s="977" t="s">
        <v>1341</v>
      </c>
      <c r="O30" s="977"/>
      <c r="P30" s="977"/>
      <c r="Q30" s="977"/>
      <c r="R30" s="977"/>
      <c r="S30" s="977"/>
      <c r="T30" s="977"/>
      <c r="U30" s="977"/>
      <c r="V30" s="977"/>
      <c r="W30" s="977"/>
      <c r="X30" s="978"/>
      <c r="Y30" s="2617"/>
      <c r="Z30" s="2618"/>
      <c r="AA30" s="2618"/>
      <c r="AB30" s="2618"/>
      <c r="AC30" s="2618"/>
      <c r="AD30" s="2618"/>
      <c r="AE30" s="2618"/>
      <c r="AF30" s="2618"/>
      <c r="AG30" s="2618"/>
      <c r="AH30" s="2618"/>
      <c r="AI30" s="2618"/>
      <c r="AJ30" s="2646"/>
      <c r="AK30" s="2617"/>
      <c r="AL30" s="2618"/>
      <c r="AM30" s="2618"/>
      <c r="AN30" s="2618"/>
      <c r="AO30" s="2618"/>
      <c r="AP30" s="2618"/>
      <c r="AQ30" s="2618"/>
      <c r="AR30" s="2618"/>
      <c r="AS30" s="2618"/>
      <c r="AT30" s="2618"/>
      <c r="AU30" s="2618"/>
      <c r="AV30" s="2646"/>
      <c r="AW30" s="958"/>
      <c r="AX30" s="958"/>
      <c r="AY30" s="958"/>
      <c r="AZ30" s="129"/>
      <c r="BA30" s="210"/>
      <c r="BB30" s="403"/>
    </row>
    <row r="31" spans="1:54" ht="13.5" customHeight="1">
      <c r="A31" s="2626"/>
      <c r="B31" s="945"/>
      <c r="C31" s="923"/>
      <c r="D31" s="923"/>
      <c r="E31" s="923"/>
      <c r="F31" s="940"/>
      <c r="G31" s="128"/>
      <c r="H31" s="128"/>
      <c r="I31" s="833"/>
      <c r="J31" s="834"/>
      <c r="K31" s="835"/>
      <c r="L31" s="2642"/>
      <c r="M31" s="2643"/>
      <c r="N31" s="958" t="s">
        <v>1351</v>
      </c>
      <c r="O31" s="958"/>
      <c r="P31" s="958"/>
      <c r="Q31" s="958"/>
      <c r="R31" s="958"/>
      <c r="S31" s="958"/>
      <c r="T31" s="958"/>
      <c r="U31" s="958"/>
      <c r="V31" s="958"/>
      <c r="W31" s="958"/>
      <c r="X31" s="959"/>
      <c r="Y31" s="2653" t="s">
        <v>22</v>
      </c>
      <c r="Z31" s="2651"/>
      <c r="AA31" s="2651"/>
      <c r="AB31" s="2651"/>
      <c r="AC31" s="2651"/>
      <c r="AD31" s="2651"/>
      <c r="AE31" s="2651" t="s">
        <v>596</v>
      </c>
      <c r="AF31" s="2651"/>
      <c r="AG31" s="2651"/>
      <c r="AH31" s="2651"/>
      <c r="AI31" s="2651"/>
      <c r="AJ31" s="2652"/>
      <c r="AK31" s="2653" t="s">
        <v>22</v>
      </c>
      <c r="AL31" s="2651"/>
      <c r="AM31" s="2651"/>
      <c r="AN31" s="2651"/>
      <c r="AO31" s="2651"/>
      <c r="AP31" s="2651"/>
      <c r="AQ31" s="2651" t="s">
        <v>596</v>
      </c>
      <c r="AR31" s="2651"/>
      <c r="AS31" s="2651"/>
      <c r="AT31" s="2651"/>
      <c r="AU31" s="2651"/>
      <c r="AV31" s="2652"/>
      <c r="AW31" s="958"/>
      <c r="AX31" s="958"/>
      <c r="AY31" s="958"/>
      <c r="AZ31" s="129"/>
      <c r="BA31" s="210"/>
      <c r="BB31" s="403"/>
    </row>
    <row r="32" spans="1:54" ht="13.5" customHeight="1">
      <c r="A32" s="2626"/>
      <c r="B32" s="945"/>
      <c r="C32" s="923"/>
      <c r="D32" s="923"/>
      <c r="E32" s="923"/>
      <c r="F32" s="940"/>
      <c r="G32" s="128"/>
      <c r="H32" s="128"/>
      <c r="I32" s="833"/>
      <c r="J32" s="834"/>
      <c r="K32" s="835"/>
      <c r="L32" s="2642"/>
      <c r="M32" s="2643"/>
      <c r="N32" s="958" t="s">
        <v>1352</v>
      </c>
      <c r="O32" s="958"/>
      <c r="P32" s="958"/>
      <c r="Q32" s="958"/>
      <c r="R32" s="958"/>
      <c r="S32" s="958"/>
      <c r="T32" s="958"/>
      <c r="U32" s="958"/>
      <c r="V32" s="958"/>
      <c r="W32" s="958"/>
      <c r="X32" s="959"/>
      <c r="Y32" s="2639"/>
      <c r="Z32" s="2640"/>
      <c r="AA32" s="2640"/>
      <c r="AB32" s="2640"/>
      <c r="AC32" s="2640"/>
      <c r="AD32" s="2640"/>
      <c r="AE32" s="2640"/>
      <c r="AF32" s="2640"/>
      <c r="AG32" s="2640"/>
      <c r="AH32" s="2640"/>
      <c r="AI32" s="2640"/>
      <c r="AJ32" s="2650"/>
      <c r="AK32" s="2639"/>
      <c r="AL32" s="2640"/>
      <c r="AM32" s="2640"/>
      <c r="AN32" s="2640"/>
      <c r="AO32" s="2640"/>
      <c r="AP32" s="2640"/>
      <c r="AQ32" s="2640"/>
      <c r="AR32" s="2640"/>
      <c r="AS32" s="2640"/>
      <c r="AT32" s="2640"/>
      <c r="AU32" s="2640"/>
      <c r="AV32" s="2650"/>
      <c r="AW32" s="958"/>
      <c r="AX32" s="958"/>
      <c r="AY32" s="958"/>
      <c r="AZ32" s="129"/>
      <c r="BA32" s="210"/>
      <c r="BB32" s="403"/>
    </row>
    <row r="33" spans="1:54" ht="13.5" customHeight="1">
      <c r="A33" s="2626"/>
      <c r="B33" s="945"/>
      <c r="C33" s="923"/>
      <c r="D33" s="923"/>
      <c r="E33" s="923"/>
      <c r="F33" s="940"/>
      <c r="G33" s="128"/>
      <c r="H33" s="128"/>
      <c r="I33" s="833"/>
      <c r="J33" s="834"/>
      <c r="K33" s="835"/>
      <c r="L33" s="2631" t="s">
        <v>1353</v>
      </c>
      <c r="M33" s="2632"/>
      <c r="N33" s="986" t="s">
        <v>1354</v>
      </c>
      <c r="O33" s="986"/>
      <c r="P33" s="986"/>
      <c r="Q33" s="986"/>
      <c r="R33" s="986"/>
      <c r="S33" s="986"/>
      <c r="T33" s="986"/>
      <c r="U33" s="986"/>
      <c r="V33" s="986"/>
      <c r="W33" s="986"/>
      <c r="X33" s="987"/>
      <c r="Y33" s="2617" t="s">
        <v>22</v>
      </c>
      <c r="Z33" s="2618"/>
      <c r="AA33" s="2618"/>
      <c r="AB33" s="2618"/>
      <c r="AC33" s="2618"/>
      <c r="AD33" s="2618"/>
      <c r="AE33" s="2618" t="s">
        <v>596</v>
      </c>
      <c r="AF33" s="2618"/>
      <c r="AG33" s="2618"/>
      <c r="AH33" s="2618"/>
      <c r="AI33" s="2618"/>
      <c r="AJ33" s="2646"/>
      <c r="AK33" s="2617" t="s">
        <v>22</v>
      </c>
      <c r="AL33" s="2618"/>
      <c r="AM33" s="2618"/>
      <c r="AN33" s="2618"/>
      <c r="AO33" s="2618"/>
      <c r="AP33" s="2618"/>
      <c r="AQ33" s="2618" t="s">
        <v>596</v>
      </c>
      <c r="AR33" s="2618"/>
      <c r="AS33" s="2618"/>
      <c r="AT33" s="2618"/>
      <c r="AU33" s="2618"/>
      <c r="AV33" s="2646"/>
      <c r="AW33" s="958"/>
      <c r="AX33" s="958"/>
      <c r="AY33" s="958"/>
      <c r="AZ33" s="129"/>
      <c r="BA33" s="210"/>
      <c r="BB33" s="403"/>
    </row>
    <row r="34" spans="1:54" ht="13.5" customHeight="1">
      <c r="A34" s="2626"/>
      <c r="B34" s="945"/>
      <c r="C34" s="923"/>
      <c r="D34" s="923"/>
      <c r="E34" s="923"/>
      <c r="F34" s="940"/>
      <c r="G34" s="128"/>
      <c r="H34" s="128"/>
      <c r="I34" s="833"/>
      <c r="J34" s="834"/>
      <c r="K34" s="835"/>
      <c r="L34" s="2633"/>
      <c r="M34" s="2634"/>
      <c r="N34" s="977"/>
      <c r="O34" s="977"/>
      <c r="P34" s="977"/>
      <c r="Q34" s="977"/>
      <c r="R34" s="977"/>
      <c r="S34" s="977"/>
      <c r="T34" s="977"/>
      <c r="U34" s="977"/>
      <c r="V34" s="977"/>
      <c r="W34" s="977"/>
      <c r="X34" s="978"/>
      <c r="Y34" s="2617"/>
      <c r="Z34" s="2618"/>
      <c r="AA34" s="2618"/>
      <c r="AB34" s="2618"/>
      <c r="AC34" s="2618"/>
      <c r="AD34" s="2618"/>
      <c r="AE34" s="2618"/>
      <c r="AF34" s="2618"/>
      <c r="AG34" s="2618"/>
      <c r="AH34" s="2618"/>
      <c r="AI34" s="2618"/>
      <c r="AJ34" s="2646"/>
      <c r="AK34" s="2617"/>
      <c r="AL34" s="2618"/>
      <c r="AM34" s="2618"/>
      <c r="AN34" s="2618"/>
      <c r="AO34" s="2618"/>
      <c r="AP34" s="2618"/>
      <c r="AQ34" s="2618"/>
      <c r="AR34" s="2618"/>
      <c r="AS34" s="2618"/>
      <c r="AT34" s="2618"/>
      <c r="AU34" s="2618"/>
      <c r="AV34" s="2646"/>
      <c r="AW34" s="958"/>
      <c r="AX34" s="958"/>
      <c r="AY34" s="958"/>
      <c r="AZ34" s="129"/>
      <c r="BA34" s="210"/>
      <c r="BB34" s="403"/>
    </row>
    <row r="35" spans="1:54" ht="13.5" customHeight="1">
      <c r="A35" s="2626"/>
      <c r="B35" s="945"/>
      <c r="C35" s="923"/>
      <c r="D35" s="923"/>
      <c r="E35" s="923"/>
      <c r="F35" s="940"/>
      <c r="G35" s="128"/>
      <c r="H35" s="128"/>
      <c r="I35" s="981"/>
      <c r="J35" s="982"/>
      <c r="K35" s="983"/>
      <c r="L35" s="22" t="s">
        <v>1602</v>
      </c>
      <c r="M35" s="22"/>
      <c r="N35" s="22"/>
      <c r="O35" s="22"/>
      <c r="P35" s="22"/>
      <c r="Q35" s="22"/>
      <c r="R35" s="22"/>
      <c r="S35" s="22"/>
      <c r="T35" s="22"/>
      <c r="U35" s="22"/>
      <c r="V35" s="22"/>
      <c r="W35" s="22"/>
      <c r="X35" s="49"/>
      <c r="Y35" s="1887" t="s">
        <v>22</v>
      </c>
      <c r="Z35" s="1891"/>
      <c r="AA35" s="1891"/>
      <c r="AB35" s="1891"/>
      <c r="AC35" s="1891"/>
      <c r="AD35" s="1891"/>
      <c r="AE35" s="2661" t="s">
        <v>596</v>
      </c>
      <c r="AF35" s="2368"/>
      <c r="AG35" s="2368"/>
      <c r="AH35" s="2368"/>
      <c r="AI35" s="2368"/>
      <c r="AJ35" s="2368"/>
      <c r="AK35" s="1887" t="s">
        <v>22</v>
      </c>
      <c r="AL35" s="1891"/>
      <c r="AM35" s="1891"/>
      <c r="AN35" s="1891"/>
      <c r="AO35" s="1891"/>
      <c r="AP35" s="1891"/>
      <c r="AQ35" s="2661" t="s">
        <v>596</v>
      </c>
      <c r="AR35" s="2368"/>
      <c r="AS35" s="2368"/>
      <c r="AT35" s="2368"/>
      <c r="AU35" s="2368"/>
      <c r="AV35" s="2368"/>
      <c r="AW35" s="958"/>
      <c r="AX35" s="958"/>
      <c r="AY35" s="958"/>
      <c r="AZ35" s="129"/>
      <c r="BA35" s="210"/>
      <c r="BB35" s="403"/>
    </row>
    <row r="36" spans="1:54" ht="13.5" customHeight="1">
      <c r="A36" s="2626"/>
      <c r="B36" s="945"/>
      <c r="C36" s="923"/>
      <c r="D36" s="923"/>
      <c r="E36" s="923"/>
      <c r="F36" s="940"/>
      <c r="G36" s="128"/>
      <c r="H36" s="128"/>
      <c r="I36" s="2317" t="s">
        <v>1360</v>
      </c>
      <c r="J36" s="2318"/>
      <c r="K36" s="2588"/>
      <c r="L36" s="960" t="s">
        <v>1361</v>
      </c>
      <c r="M36" s="961"/>
      <c r="N36" s="961"/>
      <c r="O36" s="961"/>
      <c r="P36" s="961"/>
      <c r="Q36" s="961"/>
      <c r="R36" s="961"/>
      <c r="S36" s="961"/>
      <c r="T36" s="961"/>
      <c r="U36" s="961"/>
      <c r="V36" s="961"/>
      <c r="W36" s="961"/>
      <c r="X36" s="961"/>
      <c r="Y36" s="1886" t="s">
        <v>22</v>
      </c>
      <c r="Z36" s="1890"/>
      <c r="AA36" s="1890"/>
      <c r="AB36" s="1890"/>
      <c r="AC36" s="1890"/>
      <c r="AD36" s="1890"/>
      <c r="AE36" s="2644" t="s">
        <v>596</v>
      </c>
      <c r="AF36" s="2645"/>
      <c r="AG36" s="2645"/>
      <c r="AH36" s="2645"/>
      <c r="AI36" s="2645"/>
      <c r="AJ36" s="2645"/>
      <c r="AK36" s="1886" t="s">
        <v>22</v>
      </c>
      <c r="AL36" s="1890"/>
      <c r="AM36" s="1890"/>
      <c r="AN36" s="1890"/>
      <c r="AO36" s="1890"/>
      <c r="AP36" s="1890"/>
      <c r="AQ36" s="2644" t="s">
        <v>596</v>
      </c>
      <c r="AR36" s="2645"/>
      <c r="AS36" s="2645"/>
      <c r="AT36" s="2645"/>
      <c r="AU36" s="2645"/>
      <c r="AV36" s="2645"/>
      <c r="AW36" s="958"/>
      <c r="AX36" s="958"/>
      <c r="AY36" s="958"/>
      <c r="AZ36" s="129"/>
      <c r="BA36" s="210"/>
      <c r="BB36" s="403"/>
    </row>
    <row r="37" spans="1:54" ht="13.5" customHeight="1">
      <c r="A37" s="2626"/>
      <c r="B37" s="945"/>
      <c r="C37" s="923"/>
      <c r="D37" s="923"/>
      <c r="E37" s="923"/>
      <c r="F37" s="940"/>
      <c r="G37" s="128"/>
      <c r="H37" s="128"/>
      <c r="I37" s="833"/>
      <c r="J37" s="834"/>
      <c r="K37" s="835"/>
      <c r="L37" s="974" t="s">
        <v>1362</v>
      </c>
      <c r="M37" s="975"/>
      <c r="N37" s="975"/>
      <c r="O37" s="975"/>
      <c r="P37" s="975"/>
      <c r="Q37" s="975"/>
      <c r="R37" s="975"/>
      <c r="S37" s="975"/>
      <c r="T37" s="975"/>
      <c r="U37" s="975"/>
      <c r="V37" s="975"/>
      <c r="W37" s="975"/>
      <c r="X37" s="975"/>
      <c r="Y37" s="2268" t="s">
        <v>22</v>
      </c>
      <c r="Z37" s="2269"/>
      <c r="AA37" s="2269"/>
      <c r="AB37" s="2269"/>
      <c r="AC37" s="2269"/>
      <c r="AD37" s="2269"/>
      <c r="AE37" s="2646" t="s">
        <v>596</v>
      </c>
      <c r="AF37" s="2656"/>
      <c r="AG37" s="2656"/>
      <c r="AH37" s="2656"/>
      <c r="AI37" s="2656"/>
      <c r="AJ37" s="2656"/>
      <c r="AK37" s="2268" t="s">
        <v>22</v>
      </c>
      <c r="AL37" s="2269"/>
      <c r="AM37" s="2269"/>
      <c r="AN37" s="2269"/>
      <c r="AO37" s="2269"/>
      <c r="AP37" s="2269"/>
      <c r="AQ37" s="2646" t="s">
        <v>596</v>
      </c>
      <c r="AR37" s="2656"/>
      <c r="AS37" s="2656"/>
      <c r="AT37" s="2656"/>
      <c r="AU37" s="2656"/>
      <c r="AV37" s="2656"/>
      <c r="AW37" s="958"/>
      <c r="AX37" s="958"/>
      <c r="AY37" s="958"/>
      <c r="AZ37" s="129"/>
      <c r="BA37" s="210"/>
      <c r="BB37" s="403"/>
    </row>
    <row r="38" spans="1:54" ht="13.5" customHeight="1">
      <c r="A38" s="2626"/>
      <c r="B38" s="945"/>
      <c r="C38" s="923"/>
      <c r="D38" s="923"/>
      <c r="E38" s="923"/>
      <c r="F38" s="940"/>
      <c r="G38" s="128"/>
      <c r="H38" s="128"/>
      <c r="I38" s="981"/>
      <c r="J38" s="982"/>
      <c r="K38" s="983"/>
      <c r="L38" s="942" t="s">
        <v>1363</v>
      </c>
      <c r="M38" s="943"/>
      <c r="N38" s="943"/>
      <c r="O38" s="943"/>
      <c r="P38" s="943"/>
      <c r="Q38" s="943"/>
      <c r="R38" s="943"/>
      <c r="S38" s="943"/>
      <c r="T38" s="943"/>
      <c r="U38" s="943"/>
      <c r="V38" s="943"/>
      <c r="W38" s="943"/>
      <c r="X38" s="943"/>
      <c r="Y38" s="1887" t="s">
        <v>22</v>
      </c>
      <c r="Z38" s="1891"/>
      <c r="AA38" s="1891"/>
      <c r="AB38" s="1891"/>
      <c r="AC38" s="1891"/>
      <c r="AD38" s="1891"/>
      <c r="AE38" s="2661" t="s">
        <v>596</v>
      </c>
      <c r="AF38" s="2368"/>
      <c r="AG38" s="2368"/>
      <c r="AH38" s="2368"/>
      <c r="AI38" s="2368"/>
      <c r="AJ38" s="2368"/>
      <c r="AK38" s="1887" t="s">
        <v>22</v>
      </c>
      <c r="AL38" s="1891"/>
      <c r="AM38" s="1891"/>
      <c r="AN38" s="1891"/>
      <c r="AO38" s="1891"/>
      <c r="AP38" s="1891"/>
      <c r="AQ38" s="2661" t="s">
        <v>596</v>
      </c>
      <c r="AR38" s="2368"/>
      <c r="AS38" s="2368"/>
      <c r="AT38" s="2368"/>
      <c r="AU38" s="2368"/>
      <c r="AV38" s="2368"/>
      <c r="AW38" s="958"/>
      <c r="AX38" s="958"/>
      <c r="AY38" s="958"/>
      <c r="AZ38" s="129"/>
      <c r="BA38" s="210"/>
      <c r="BB38" s="403"/>
    </row>
    <row r="39" spans="1:54" ht="13.5" customHeight="1">
      <c r="A39" s="2626"/>
      <c r="B39" s="945"/>
      <c r="C39" s="923"/>
      <c r="D39" s="923"/>
      <c r="E39" s="923"/>
      <c r="F39" s="940"/>
      <c r="G39" s="128"/>
      <c r="H39" s="128"/>
      <c r="I39" s="2195" t="s">
        <v>1364</v>
      </c>
      <c r="J39" s="2196"/>
      <c r="K39" s="2197"/>
      <c r="L39" s="751" t="s">
        <v>1365</v>
      </c>
      <c r="M39" s="113"/>
      <c r="N39" s="958"/>
      <c r="O39" s="958"/>
      <c r="P39" s="958"/>
      <c r="Q39" s="958"/>
      <c r="R39" s="958"/>
      <c r="S39" s="958"/>
      <c r="T39" s="958"/>
      <c r="U39" s="958"/>
      <c r="V39" s="958"/>
      <c r="W39" s="958"/>
      <c r="X39" s="959"/>
      <c r="Y39" s="1886" t="s">
        <v>22</v>
      </c>
      <c r="Z39" s="1890"/>
      <c r="AA39" s="1890"/>
      <c r="AB39" s="1890"/>
      <c r="AC39" s="1890"/>
      <c r="AD39" s="1890"/>
      <c r="AE39" s="2644" t="s">
        <v>596</v>
      </c>
      <c r="AF39" s="2645"/>
      <c r="AG39" s="2645"/>
      <c r="AH39" s="2645"/>
      <c r="AI39" s="2645"/>
      <c r="AJ39" s="2645"/>
      <c r="AK39" s="1886" t="s">
        <v>22</v>
      </c>
      <c r="AL39" s="1890"/>
      <c r="AM39" s="1890"/>
      <c r="AN39" s="1890"/>
      <c r="AO39" s="1890"/>
      <c r="AP39" s="1890"/>
      <c r="AQ39" s="2644" t="s">
        <v>596</v>
      </c>
      <c r="AR39" s="2645"/>
      <c r="AS39" s="2645"/>
      <c r="AT39" s="2645"/>
      <c r="AU39" s="2645"/>
      <c r="AV39" s="2645"/>
      <c r="AW39" s="958"/>
      <c r="AX39" s="958"/>
      <c r="AY39" s="958"/>
      <c r="AZ39" s="129"/>
      <c r="BA39" s="210"/>
      <c r="BB39" s="403"/>
    </row>
    <row r="40" spans="1:54" ht="13.5" customHeight="1">
      <c r="A40" s="2626"/>
      <c r="B40" s="945"/>
      <c r="C40" s="923"/>
      <c r="D40" s="923"/>
      <c r="E40" s="923"/>
      <c r="F40" s="940"/>
      <c r="G40" s="128"/>
      <c r="H40" s="128"/>
      <c r="I40" s="833"/>
      <c r="J40" s="834"/>
      <c r="K40" s="835"/>
      <c r="L40" s="863" t="s">
        <v>1366</v>
      </c>
      <c r="M40" s="850"/>
      <c r="N40" s="975"/>
      <c r="O40" s="975"/>
      <c r="P40" s="975"/>
      <c r="Q40" s="975"/>
      <c r="R40" s="975"/>
      <c r="S40" s="975"/>
      <c r="T40" s="975"/>
      <c r="U40" s="975"/>
      <c r="V40" s="975"/>
      <c r="W40" s="975"/>
      <c r="X40" s="989"/>
      <c r="Y40" s="2268" t="s">
        <v>22</v>
      </c>
      <c r="Z40" s="2269"/>
      <c r="AA40" s="2269"/>
      <c r="AB40" s="2269"/>
      <c r="AC40" s="2269"/>
      <c r="AD40" s="2269"/>
      <c r="AE40" s="2646" t="s">
        <v>596</v>
      </c>
      <c r="AF40" s="2656"/>
      <c r="AG40" s="2656"/>
      <c r="AH40" s="2656"/>
      <c r="AI40" s="2656"/>
      <c r="AJ40" s="2656"/>
      <c r="AK40" s="2268" t="s">
        <v>22</v>
      </c>
      <c r="AL40" s="2269"/>
      <c r="AM40" s="2269"/>
      <c r="AN40" s="2269"/>
      <c r="AO40" s="2269"/>
      <c r="AP40" s="2269"/>
      <c r="AQ40" s="2646" t="s">
        <v>596</v>
      </c>
      <c r="AR40" s="2656"/>
      <c r="AS40" s="2656"/>
      <c r="AT40" s="2656"/>
      <c r="AU40" s="2656"/>
      <c r="AV40" s="2656"/>
      <c r="AW40" s="958"/>
      <c r="AX40" s="958"/>
      <c r="AY40" s="958"/>
      <c r="AZ40" s="129"/>
      <c r="BA40" s="210"/>
      <c r="BB40" s="403"/>
    </row>
    <row r="41" spans="1:54" ht="13.5" customHeight="1">
      <c r="A41" s="2626"/>
      <c r="B41" s="945"/>
      <c r="C41" s="923"/>
      <c r="D41" s="923"/>
      <c r="E41" s="923"/>
      <c r="F41" s="940"/>
      <c r="G41" s="128"/>
      <c r="H41" s="128"/>
      <c r="I41" s="833"/>
      <c r="J41" s="834"/>
      <c r="K41" s="835"/>
      <c r="L41" s="863" t="s">
        <v>1367</v>
      </c>
      <c r="M41" s="850"/>
      <c r="N41" s="975"/>
      <c r="O41" s="975"/>
      <c r="P41" s="975"/>
      <c r="Q41" s="975"/>
      <c r="R41" s="975"/>
      <c r="S41" s="975"/>
      <c r="T41" s="975"/>
      <c r="U41" s="975"/>
      <c r="V41" s="975"/>
      <c r="W41" s="975"/>
      <c r="X41" s="989"/>
      <c r="Y41" s="2268" t="s">
        <v>22</v>
      </c>
      <c r="Z41" s="2269"/>
      <c r="AA41" s="2269"/>
      <c r="AB41" s="2269"/>
      <c r="AC41" s="2269"/>
      <c r="AD41" s="2269"/>
      <c r="AE41" s="2646" t="s">
        <v>596</v>
      </c>
      <c r="AF41" s="2656"/>
      <c r="AG41" s="2656"/>
      <c r="AH41" s="2656"/>
      <c r="AI41" s="2656"/>
      <c r="AJ41" s="2656"/>
      <c r="AK41" s="2268" t="s">
        <v>22</v>
      </c>
      <c r="AL41" s="2269"/>
      <c r="AM41" s="2269"/>
      <c r="AN41" s="2269"/>
      <c r="AO41" s="2269"/>
      <c r="AP41" s="2269"/>
      <c r="AQ41" s="2646" t="s">
        <v>596</v>
      </c>
      <c r="AR41" s="2656"/>
      <c r="AS41" s="2656"/>
      <c r="AT41" s="2656"/>
      <c r="AU41" s="2656"/>
      <c r="AV41" s="2656"/>
      <c r="AW41" s="958"/>
      <c r="AX41" s="958"/>
      <c r="AY41" s="958"/>
      <c r="AZ41" s="129"/>
      <c r="BA41" s="210"/>
      <c r="BB41" s="403"/>
    </row>
    <row r="42" spans="1:54" ht="13.5" customHeight="1">
      <c r="A42" s="2626"/>
      <c r="B42" s="945"/>
      <c r="C42" s="923"/>
      <c r="D42" s="923"/>
      <c r="E42" s="923"/>
      <c r="F42" s="940"/>
      <c r="G42" s="128"/>
      <c r="H42" s="128"/>
      <c r="I42" s="833"/>
      <c r="J42" s="834"/>
      <c r="K42" s="835"/>
      <c r="L42" s="863" t="s">
        <v>1368</v>
      </c>
      <c r="M42" s="850"/>
      <c r="N42" s="975"/>
      <c r="O42" s="975"/>
      <c r="P42" s="975"/>
      <c r="Q42" s="975"/>
      <c r="R42" s="975"/>
      <c r="S42" s="975"/>
      <c r="T42" s="975"/>
      <c r="U42" s="975"/>
      <c r="V42" s="975"/>
      <c r="W42" s="975"/>
      <c r="X42" s="989"/>
      <c r="Y42" s="2268" t="s">
        <v>22</v>
      </c>
      <c r="Z42" s="2269"/>
      <c r="AA42" s="2269"/>
      <c r="AB42" s="2269"/>
      <c r="AC42" s="2269"/>
      <c r="AD42" s="2269"/>
      <c r="AE42" s="2646" t="s">
        <v>596</v>
      </c>
      <c r="AF42" s="2656"/>
      <c r="AG42" s="2656"/>
      <c r="AH42" s="2656"/>
      <c r="AI42" s="2656"/>
      <c r="AJ42" s="2656"/>
      <c r="AK42" s="2268" t="s">
        <v>22</v>
      </c>
      <c r="AL42" s="2269"/>
      <c r="AM42" s="2269"/>
      <c r="AN42" s="2269"/>
      <c r="AO42" s="2269"/>
      <c r="AP42" s="2269"/>
      <c r="AQ42" s="2646" t="s">
        <v>596</v>
      </c>
      <c r="AR42" s="2656"/>
      <c r="AS42" s="2656"/>
      <c r="AT42" s="2656"/>
      <c r="AU42" s="2656"/>
      <c r="AV42" s="2656"/>
      <c r="AW42" s="958"/>
      <c r="AX42" s="958"/>
      <c r="AY42" s="958"/>
      <c r="AZ42" s="129"/>
      <c r="BA42" s="210"/>
      <c r="BB42" s="403"/>
    </row>
    <row r="43" spans="1:54" ht="13.5" customHeight="1">
      <c r="A43" s="2626"/>
      <c r="B43" s="945"/>
      <c r="C43" s="923"/>
      <c r="D43" s="923"/>
      <c r="E43" s="923"/>
      <c r="F43" s="940"/>
      <c r="G43" s="128"/>
      <c r="H43" s="128"/>
      <c r="I43" s="833"/>
      <c r="J43" s="834"/>
      <c r="K43" s="835"/>
      <c r="L43" s="863" t="s">
        <v>1369</v>
      </c>
      <c r="M43" s="850"/>
      <c r="N43" s="975"/>
      <c r="O43" s="975"/>
      <c r="P43" s="975"/>
      <c r="Q43" s="975"/>
      <c r="R43" s="975"/>
      <c r="S43" s="975"/>
      <c r="T43" s="975"/>
      <c r="U43" s="975"/>
      <c r="V43" s="975"/>
      <c r="W43" s="975"/>
      <c r="X43" s="989"/>
      <c r="Y43" s="2268" t="s">
        <v>22</v>
      </c>
      <c r="Z43" s="2269"/>
      <c r="AA43" s="2269"/>
      <c r="AB43" s="2269"/>
      <c r="AC43" s="2269"/>
      <c r="AD43" s="2269"/>
      <c r="AE43" s="2646" t="s">
        <v>596</v>
      </c>
      <c r="AF43" s="2656"/>
      <c r="AG43" s="2656"/>
      <c r="AH43" s="2656"/>
      <c r="AI43" s="2656"/>
      <c r="AJ43" s="2656"/>
      <c r="AK43" s="2268" t="s">
        <v>22</v>
      </c>
      <c r="AL43" s="2269"/>
      <c r="AM43" s="2269"/>
      <c r="AN43" s="2269"/>
      <c r="AO43" s="2269"/>
      <c r="AP43" s="2269"/>
      <c r="AQ43" s="2646" t="s">
        <v>596</v>
      </c>
      <c r="AR43" s="2656"/>
      <c r="AS43" s="2656"/>
      <c r="AT43" s="2656"/>
      <c r="AU43" s="2656"/>
      <c r="AV43" s="2656"/>
      <c r="AW43" s="958"/>
      <c r="AX43" s="958"/>
      <c r="AY43" s="958"/>
      <c r="AZ43" s="129"/>
      <c r="BA43" s="210"/>
      <c r="BB43" s="403"/>
    </row>
    <row r="44" spans="1:54" ht="13.5" customHeight="1">
      <c r="A44" s="2626"/>
      <c r="B44" s="945"/>
      <c r="C44" s="923"/>
      <c r="D44" s="923"/>
      <c r="E44" s="923"/>
      <c r="F44" s="940"/>
      <c r="G44" s="128"/>
      <c r="H44" s="128"/>
      <c r="I44" s="833"/>
      <c r="J44" s="834"/>
      <c r="K44" s="835"/>
      <c r="L44" s="863" t="s">
        <v>1370</v>
      </c>
      <c r="M44" s="850"/>
      <c r="N44" s="975"/>
      <c r="O44" s="975"/>
      <c r="P44" s="975"/>
      <c r="Q44" s="975"/>
      <c r="R44" s="975"/>
      <c r="S44" s="975"/>
      <c r="T44" s="975"/>
      <c r="U44" s="975"/>
      <c r="V44" s="975"/>
      <c r="W44" s="975"/>
      <c r="X44" s="989"/>
      <c r="Y44" s="2268" t="s">
        <v>22</v>
      </c>
      <c r="Z44" s="2269"/>
      <c r="AA44" s="2269"/>
      <c r="AB44" s="2269"/>
      <c r="AC44" s="2269"/>
      <c r="AD44" s="2269"/>
      <c r="AE44" s="2646" t="s">
        <v>596</v>
      </c>
      <c r="AF44" s="2656"/>
      <c r="AG44" s="2656"/>
      <c r="AH44" s="2656"/>
      <c r="AI44" s="2656"/>
      <c r="AJ44" s="2656"/>
      <c r="AK44" s="2268" t="s">
        <v>22</v>
      </c>
      <c r="AL44" s="2269"/>
      <c r="AM44" s="2269"/>
      <c r="AN44" s="2269"/>
      <c r="AO44" s="2269"/>
      <c r="AP44" s="2269"/>
      <c r="AQ44" s="2646" t="s">
        <v>596</v>
      </c>
      <c r="AR44" s="2656"/>
      <c r="AS44" s="2656"/>
      <c r="AT44" s="2656"/>
      <c r="AU44" s="2656"/>
      <c r="AV44" s="2656"/>
      <c r="AW44" s="958"/>
      <c r="AX44" s="958"/>
      <c r="AY44" s="958"/>
      <c r="AZ44" s="129"/>
      <c r="BA44" s="210"/>
      <c r="BB44" s="403"/>
    </row>
    <row r="45" spans="1:54" ht="13.5" customHeight="1">
      <c r="A45" s="2626"/>
      <c r="B45" s="945"/>
      <c r="C45" s="923"/>
      <c r="D45" s="923"/>
      <c r="E45" s="923"/>
      <c r="F45" s="940"/>
      <c r="G45" s="128"/>
      <c r="H45" s="128"/>
      <c r="I45" s="833"/>
      <c r="J45" s="834"/>
      <c r="K45" s="835"/>
      <c r="L45" s="863" t="s">
        <v>1371</v>
      </c>
      <c r="M45" s="850"/>
      <c r="N45" s="975"/>
      <c r="O45" s="975"/>
      <c r="P45" s="975"/>
      <c r="Q45" s="975"/>
      <c r="R45" s="975"/>
      <c r="S45" s="975"/>
      <c r="T45" s="975"/>
      <c r="U45" s="975"/>
      <c r="V45" s="975"/>
      <c r="W45" s="975"/>
      <c r="X45" s="989"/>
      <c r="Y45" s="2268" t="s">
        <v>22</v>
      </c>
      <c r="Z45" s="2269"/>
      <c r="AA45" s="2269"/>
      <c r="AB45" s="2269"/>
      <c r="AC45" s="2269"/>
      <c r="AD45" s="2269"/>
      <c r="AE45" s="2646" t="s">
        <v>596</v>
      </c>
      <c r="AF45" s="2656"/>
      <c r="AG45" s="2656"/>
      <c r="AH45" s="2656"/>
      <c r="AI45" s="2656"/>
      <c r="AJ45" s="2656"/>
      <c r="AK45" s="2268" t="s">
        <v>22</v>
      </c>
      <c r="AL45" s="2269"/>
      <c r="AM45" s="2269"/>
      <c r="AN45" s="2269"/>
      <c r="AO45" s="2269"/>
      <c r="AP45" s="2269"/>
      <c r="AQ45" s="2646" t="s">
        <v>596</v>
      </c>
      <c r="AR45" s="2656"/>
      <c r="AS45" s="2656"/>
      <c r="AT45" s="2656"/>
      <c r="AU45" s="2656"/>
      <c r="AV45" s="2656"/>
      <c r="AW45" s="958"/>
      <c r="AX45" s="958"/>
      <c r="AY45" s="958"/>
      <c r="AZ45" s="129"/>
      <c r="BA45" s="210"/>
      <c r="BB45" s="403"/>
    </row>
    <row r="46" spans="1:54" ht="13.5" customHeight="1">
      <c r="A46" s="2626"/>
      <c r="B46" s="945"/>
      <c r="C46" s="923"/>
      <c r="D46" s="923"/>
      <c r="E46" s="923"/>
      <c r="F46" s="940"/>
      <c r="G46" s="128"/>
      <c r="H46" s="128"/>
      <c r="I46" s="833"/>
      <c r="J46" s="834"/>
      <c r="K46" s="835"/>
      <c r="L46" s="863" t="s">
        <v>1372</v>
      </c>
      <c r="M46" s="850"/>
      <c r="N46" s="975"/>
      <c r="O46" s="975"/>
      <c r="P46" s="975"/>
      <c r="Q46" s="975"/>
      <c r="R46" s="975"/>
      <c r="S46" s="975"/>
      <c r="T46" s="975"/>
      <c r="U46" s="975"/>
      <c r="V46" s="975"/>
      <c r="W46" s="975"/>
      <c r="X46" s="989"/>
      <c r="Y46" s="2268" t="s">
        <v>22</v>
      </c>
      <c r="Z46" s="2269"/>
      <c r="AA46" s="2269"/>
      <c r="AB46" s="2269"/>
      <c r="AC46" s="2269"/>
      <c r="AD46" s="2269"/>
      <c r="AE46" s="2646" t="s">
        <v>596</v>
      </c>
      <c r="AF46" s="2656"/>
      <c r="AG46" s="2656"/>
      <c r="AH46" s="2656"/>
      <c r="AI46" s="2656"/>
      <c r="AJ46" s="2656"/>
      <c r="AK46" s="2268" t="s">
        <v>22</v>
      </c>
      <c r="AL46" s="2269"/>
      <c r="AM46" s="2269"/>
      <c r="AN46" s="2269"/>
      <c r="AO46" s="2269"/>
      <c r="AP46" s="2269"/>
      <c r="AQ46" s="2646" t="s">
        <v>596</v>
      </c>
      <c r="AR46" s="2656"/>
      <c r="AS46" s="2656"/>
      <c r="AT46" s="2656"/>
      <c r="AU46" s="2656"/>
      <c r="AV46" s="2656"/>
      <c r="AW46" s="958"/>
      <c r="AX46" s="958"/>
      <c r="AY46" s="958"/>
      <c r="AZ46" s="129"/>
      <c r="BA46" s="210"/>
      <c r="BB46" s="403"/>
    </row>
    <row r="47" spans="1:54" ht="13.5" customHeight="1">
      <c r="A47" s="2626"/>
      <c r="B47" s="945"/>
      <c r="C47" s="923"/>
      <c r="D47" s="923"/>
      <c r="E47" s="923"/>
      <c r="F47" s="940"/>
      <c r="G47" s="128"/>
      <c r="H47" s="128"/>
      <c r="I47" s="833"/>
      <c r="J47" s="834"/>
      <c r="K47" s="835"/>
      <c r="L47" s="863" t="s">
        <v>1373</v>
      </c>
      <c r="M47" s="850"/>
      <c r="N47" s="975"/>
      <c r="O47" s="975"/>
      <c r="P47" s="975"/>
      <c r="Q47" s="975"/>
      <c r="R47" s="975"/>
      <c r="S47" s="975"/>
      <c r="T47" s="975"/>
      <c r="U47" s="975"/>
      <c r="V47" s="975"/>
      <c r="W47" s="975"/>
      <c r="X47" s="989"/>
      <c r="Y47" s="2268" t="s">
        <v>22</v>
      </c>
      <c r="Z47" s="2269"/>
      <c r="AA47" s="2269"/>
      <c r="AB47" s="2269"/>
      <c r="AC47" s="2269"/>
      <c r="AD47" s="2269"/>
      <c r="AE47" s="2646" t="s">
        <v>596</v>
      </c>
      <c r="AF47" s="2656"/>
      <c r="AG47" s="2656"/>
      <c r="AH47" s="2656"/>
      <c r="AI47" s="2656"/>
      <c r="AJ47" s="2656"/>
      <c r="AK47" s="2268" t="s">
        <v>22</v>
      </c>
      <c r="AL47" s="2269"/>
      <c r="AM47" s="2269"/>
      <c r="AN47" s="2269"/>
      <c r="AO47" s="2269"/>
      <c r="AP47" s="2269"/>
      <c r="AQ47" s="2646" t="s">
        <v>596</v>
      </c>
      <c r="AR47" s="2656"/>
      <c r="AS47" s="2656"/>
      <c r="AT47" s="2656"/>
      <c r="AU47" s="2656"/>
      <c r="AV47" s="2656"/>
      <c r="AW47" s="958"/>
      <c r="AX47" s="958"/>
      <c r="AY47" s="958"/>
      <c r="AZ47" s="129"/>
      <c r="BA47" s="210"/>
      <c r="BB47" s="403"/>
    </row>
    <row r="48" spans="1:54" ht="13.5" customHeight="1">
      <c r="A48" s="2626"/>
      <c r="B48" s="945"/>
      <c r="C48" s="923"/>
      <c r="D48" s="923"/>
      <c r="E48" s="923"/>
      <c r="F48" s="940"/>
      <c r="G48" s="128"/>
      <c r="H48" s="128"/>
      <c r="I48" s="833"/>
      <c r="J48" s="834"/>
      <c r="K48" s="835"/>
      <c r="L48" s="863" t="s">
        <v>1374</v>
      </c>
      <c r="M48" s="850"/>
      <c r="N48" s="975"/>
      <c r="O48" s="975"/>
      <c r="P48" s="975"/>
      <c r="Q48" s="975"/>
      <c r="R48" s="975"/>
      <c r="S48" s="975"/>
      <c r="T48" s="975"/>
      <c r="U48" s="975"/>
      <c r="V48" s="975"/>
      <c r="W48" s="975"/>
      <c r="X48" s="989"/>
      <c r="Y48" s="2268" t="s">
        <v>22</v>
      </c>
      <c r="Z48" s="2269"/>
      <c r="AA48" s="2269"/>
      <c r="AB48" s="2269"/>
      <c r="AC48" s="2269"/>
      <c r="AD48" s="2269"/>
      <c r="AE48" s="2646" t="s">
        <v>596</v>
      </c>
      <c r="AF48" s="2656"/>
      <c r="AG48" s="2656"/>
      <c r="AH48" s="2656"/>
      <c r="AI48" s="2656"/>
      <c r="AJ48" s="2656"/>
      <c r="AK48" s="2268" t="s">
        <v>22</v>
      </c>
      <c r="AL48" s="2269"/>
      <c r="AM48" s="2269"/>
      <c r="AN48" s="2269"/>
      <c r="AO48" s="2269"/>
      <c r="AP48" s="2269"/>
      <c r="AQ48" s="2646" t="s">
        <v>596</v>
      </c>
      <c r="AR48" s="2656"/>
      <c r="AS48" s="2656"/>
      <c r="AT48" s="2656"/>
      <c r="AU48" s="2656"/>
      <c r="AV48" s="2656"/>
      <c r="AW48" s="958"/>
      <c r="AX48" s="958"/>
      <c r="AY48" s="958"/>
      <c r="AZ48" s="129"/>
      <c r="BA48" s="210"/>
      <c r="BB48" s="403"/>
    </row>
    <row r="49" spans="1:54" ht="13.5" customHeight="1">
      <c r="A49" s="2626"/>
      <c r="B49" s="945"/>
      <c r="C49" s="923"/>
      <c r="D49" s="923"/>
      <c r="E49" s="923"/>
      <c r="F49" s="940"/>
      <c r="G49" s="128"/>
      <c r="H49" s="128"/>
      <c r="I49" s="833"/>
      <c r="J49" s="834"/>
      <c r="K49" s="835"/>
      <c r="L49" s="863" t="s">
        <v>1375</v>
      </c>
      <c r="M49" s="850"/>
      <c r="N49" s="975"/>
      <c r="O49" s="975"/>
      <c r="P49" s="975"/>
      <c r="Q49" s="975"/>
      <c r="R49" s="975"/>
      <c r="S49" s="975"/>
      <c r="T49" s="975"/>
      <c r="U49" s="975"/>
      <c r="V49" s="975"/>
      <c r="W49" s="975"/>
      <c r="X49" s="989"/>
      <c r="Y49" s="2268" t="s">
        <v>22</v>
      </c>
      <c r="Z49" s="2269"/>
      <c r="AA49" s="2269"/>
      <c r="AB49" s="2269"/>
      <c r="AC49" s="2269"/>
      <c r="AD49" s="2269"/>
      <c r="AE49" s="2646" t="s">
        <v>596</v>
      </c>
      <c r="AF49" s="2656"/>
      <c r="AG49" s="2656"/>
      <c r="AH49" s="2656"/>
      <c r="AI49" s="2656"/>
      <c r="AJ49" s="2656"/>
      <c r="AK49" s="2268" t="s">
        <v>22</v>
      </c>
      <c r="AL49" s="2269"/>
      <c r="AM49" s="2269"/>
      <c r="AN49" s="2269"/>
      <c r="AO49" s="2269"/>
      <c r="AP49" s="2269"/>
      <c r="AQ49" s="2646" t="s">
        <v>596</v>
      </c>
      <c r="AR49" s="2656"/>
      <c r="AS49" s="2656"/>
      <c r="AT49" s="2656"/>
      <c r="AU49" s="2656"/>
      <c r="AV49" s="2656"/>
      <c r="AW49" s="958"/>
      <c r="AX49" s="958"/>
      <c r="AY49" s="958"/>
      <c r="AZ49" s="129"/>
      <c r="BA49" s="210"/>
      <c r="BB49" s="403"/>
    </row>
    <row r="50" spans="1:54" ht="13.5" customHeight="1">
      <c r="A50" s="2626"/>
      <c r="B50" s="945"/>
      <c r="C50" s="923"/>
      <c r="D50" s="923"/>
      <c r="E50" s="923"/>
      <c r="F50" s="940"/>
      <c r="G50" s="128"/>
      <c r="H50" s="128"/>
      <c r="I50" s="833"/>
      <c r="J50" s="834"/>
      <c r="K50" s="835"/>
      <c r="L50" s="863" t="s">
        <v>1376</v>
      </c>
      <c r="M50" s="850"/>
      <c r="N50" s="975"/>
      <c r="O50" s="975"/>
      <c r="P50" s="975"/>
      <c r="Q50" s="975"/>
      <c r="R50" s="975"/>
      <c r="S50" s="975"/>
      <c r="T50" s="975"/>
      <c r="U50" s="975"/>
      <c r="V50" s="975"/>
      <c r="W50" s="975"/>
      <c r="X50" s="989"/>
      <c r="Y50" s="2268" t="s">
        <v>22</v>
      </c>
      <c r="Z50" s="2269"/>
      <c r="AA50" s="2269"/>
      <c r="AB50" s="2269"/>
      <c r="AC50" s="2269"/>
      <c r="AD50" s="2269"/>
      <c r="AE50" s="2646" t="s">
        <v>596</v>
      </c>
      <c r="AF50" s="2656"/>
      <c r="AG50" s="2656"/>
      <c r="AH50" s="2656"/>
      <c r="AI50" s="2656"/>
      <c r="AJ50" s="2656"/>
      <c r="AK50" s="2268" t="s">
        <v>22</v>
      </c>
      <c r="AL50" s="2269"/>
      <c r="AM50" s="2269"/>
      <c r="AN50" s="2269"/>
      <c r="AO50" s="2269"/>
      <c r="AP50" s="2269"/>
      <c r="AQ50" s="2646" t="s">
        <v>596</v>
      </c>
      <c r="AR50" s="2656"/>
      <c r="AS50" s="2656"/>
      <c r="AT50" s="2656"/>
      <c r="AU50" s="2656"/>
      <c r="AV50" s="2656"/>
      <c r="AW50" s="958"/>
      <c r="AX50" s="958"/>
      <c r="AY50" s="958"/>
      <c r="AZ50" s="129"/>
      <c r="BA50" s="210"/>
      <c r="BB50" s="403"/>
    </row>
    <row r="51" spans="1:54" ht="13.5" customHeight="1">
      <c r="A51" s="2626"/>
      <c r="B51" s="945"/>
      <c r="C51" s="923"/>
      <c r="D51" s="923"/>
      <c r="E51" s="923"/>
      <c r="F51" s="940"/>
      <c r="G51" s="128"/>
      <c r="H51" s="128"/>
      <c r="I51" s="833"/>
      <c r="J51" s="834"/>
      <c r="K51" s="835"/>
      <c r="L51" s="863" t="s">
        <v>1377</v>
      </c>
      <c r="M51" s="850"/>
      <c r="N51" s="975"/>
      <c r="O51" s="975"/>
      <c r="P51" s="975"/>
      <c r="Q51" s="975"/>
      <c r="R51" s="975"/>
      <c r="S51" s="975"/>
      <c r="T51" s="975"/>
      <c r="U51" s="975"/>
      <c r="V51" s="975"/>
      <c r="W51" s="975"/>
      <c r="X51" s="989"/>
      <c r="Y51" s="2268" t="s">
        <v>22</v>
      </c>
      <c r="Z51" s="2269"/>
      <c r="AA51" s="2269"/>
      <c r="AB51" s="2269"/>
      <c r="AC51" s="2269"/>
      <c r="AD51" s="2269"/>
      <c r="AE51" s="2646" t="s">
        <v>596</v>
      </c>
      <c r="AF51" s="2656"/>
      <c r="AG51" s="2656"/>
      <c r="AH51" s="2656"/>
      <c r="AI51" s="2656"/>
      <c r="AJ51" s="2656"/>
      <c r="AK51" s="2268" t="s">
        <v>22</v>
      </c>
      <c r="AL51" s="2269"/>
      <c r="AM51" s="2269"/>
      <c r="AN51" s="2269"/>
      <c r="AO51" s="2269"/>
      <c r="AP51" s="2269"/>
      <c r="AQ51" s="2646" t="s">
        <v>596</v>
      </c>
      <c r="AR51" s="2656"/>
      <c r="AS51" s="2656"/>
      <c r="AT51" s="2656"/>
      <c r="AU51" s="2656"/>
      <c r="AV51" s="2656"/>
      <c r="AW51" s="958"/>
      <c r="AX51" s="958"/>
      <c r="AY51" s="958"/>
      <c r="AZ51" s="129"/>
      <c r="BA51" s="210"/>
      <c r="BB51" s="403"/>
    </row>
    <row r="52" spans="1:54" ht="13.5" customHeight="1">
      <c r="A52" s="2626"/>
      <c r="B52" s="945"/>
      <c r="C52" s="923"/>
      <c r="D52" s="923"/>
      <c r="E52" s="923"/>
      <c r="F52" s="940"/>
      <c r="G52" s="128"/>
      <c r="H52" s="128"/>
      <c r="I52" s="981"/>
      <c r="J52" s="982"/>
      <c r="K52" s="983"/>
      <c r="L52" s="988" t="s">
        <v>1378</v>
      </c>
      <c r="M52" s="189"/>
      <c r="N52" s="943"/>
      <c r="O52" s="943"/>
      <c r="P52" s="943"/>
      <c r="Q52" s="943"/>
      <c r="R52" s="943"/>
      <c r="S52" s="943"/>
      <c r="T52" s="943"/>
      <c r="U52" s="943"/>
      <c r="V52" s="943"/>
      <c r="W52" s="943"/>
      <c r="X52" s="944"/>
      <c r="Y52" s="1887" t="s">
        <v>22</v>
      </c>
      <c r="Z52" s="1891"/>
      <c r="AA52" s="1891"/>
      <c r="AB52" s="1891"/>
      <c r="AC52" s="1891"/>
      <c r="AD52" s="1891"/>
      <c r="AE52" s="2661" t="s">
        <v>596</v>
      </c>
      <c r="AF52" s="2368"/>
      <c r="AG52" s="2368"/>
      <c r="AH52" s="2368"/>
      <c r="AI52" s="2368"/>
      <c r="AJ52" s="2368"/>
      <c r="AK52" s="1887" t="s">
        <v>22</v>
      </c>
      <c r="AL52" s="1891"/>
      <c r="AM52" s="1891"/>
      <c r="AN52" s="1891"/>
      <c r="AO52" s="1891"/>
      <c r="AP52" s="1891"/>
      <c r="AQ52" s="2661" t="s">
        <v>596</v>
      </c>
      <c r="AR52" s="2368"/>
      <c r="AS52" s="2368"/>
      <c r="AT52" s="2368"/>
      <c r="AU52" s="2368"/>
      <c r="AV52" s="2368"/>
      <c r="AW52" s="958"/>
      <c r="AX52" s="958"/>
      <c r="AY52" s="958"/>
      <c r="AZ52" s="129"/>
      <c r="BA52" s="210"/>
      <c r="BB52" s="403"/>
    </row>
    <row r="53" spans="1:54" ht="13.5" customHeight="1">
      <c r="A53" s="2626"/>
      <c r="B53" s="945"/>
      <c r="C53" s="923"/>
      <c r="D53" s="923"/>
      <c r="E53" s="923"/>
      <c r="F53" s="940"/>
      <c r="G53" s="128"/>
      <c r="H53" s="128"/>
      <c r="I53" s="1645" t="s">
        <v>1379</v>
      </c>
      <c r="J53" s="1646"/>
      <c r="K53" s="1647"/>
      <c r="L53" s="751" t="s">
        <v>1381</v>
      </c>
      <c r="M53" s="113"/>
      <c r="N53" s="958"/>
      <c r="O53" s="958"/>
      <c r="P53" s="958"/>
      <c r="Q53" s="958"/>
      <c r="R53" s="958"/>
      <c r="S53" s="958"/>
      <c r="T53" s="958"/>
      <c r="U53" s="958"/>
      <c r="V53" s="958"/>
      <c r="W53" s="958"/>
      <c r="X53" s="959"/>
      <c r="Y53" s="1886" t="s">
        <v>22</v>
      </c>
      <c r="Z53" s="1890"/>
      <c r="AA53" s="1890"/>
      <c r="AB53" s="1890"/>
      <c r="AC53" s="1890"/>
      <c r="AD53" s="1890"/>
      <c r="AE53" s="2644" t="s">
        <v>596</v>
      </c>
      <c r="AF53" s="2645"/>
      <c r="AG53" s="2645"/>
      <c r="AH53" s="2645"/>
      <c r="AI53" s="2645"/>
      <c r="AJ53" s="2645"/>
      <c r="AK53" s="1886" t="s">
        <v>22</v>
      </c>
      <c r="AL53" s="1890"/>
      <c r="AM53" s="1890"/>
      <c r="AN53" s="1890"/>
      <c r="AO53" s="1890"/>
      <c r="AP53" s="1890"/>
      <c r="AQ53" s="2644" t="s">
        <v>596</v>
      </c>
      <c r="AR53" s="2645"/>
      <c r="AS53" s="2645"/>
      <c r="AT53" s="2645"/>
      <c r="AU53" s="2645"/>
      <c r="AV53" s="2645"/>
      <c r="AW53" s="958"/>
      <c r="AX53" s="958"/>
      <c r="AY53" s="958"/>
      <c r="AZ53" s="129"/>
      <c r="BA53" s="210"/>
      <c r="BB53" s="403"/>
    </row>
    <row r="54" spans="1:54" ht="13.5" customHeight="1">
      <c r="A54" s="2626"/>
      <c r="B54" s="945"/>
      <c r="C54" s="923"/>
      <c r="D54" s="923"/>
      <c r="E54" s="923"/>
      <c r="F54" s="940"/>
      <c r="G54" s="128"/>
      <c r="H54" s="128"/>
      <c r="I54" s="1645" t="s">
        <v>1380</v>
      </c>
      <c r="J54" s="1646"/>
      <c r="K54" s="1647"/>
      <c r="L54" s="863" t="s">
        <v>1382</v>
      </c>
      <c r="M54" s="850"/>
      <c r="N54" s="975"/>
      <c r="O54" s="975"/>
      <c r="P54" s="975"/>
      <c r="Q54" s="975"/>
      <c r="R54" s="975"/>
      <c r="S54" s="975"/>
      <c r="T54" s="975"/>
      <c r="U54" s="975"/>
      <c r="V54" s="975"/>
      <c r="W54" s="975"/>
      <c r="X54" s="989"/>
      <c r="Y54" s="2268" t="s">
        <v>22</v>
      </c>
      <c r="Z54" s="2269"/>
      <c r="AA54" s="2269"/>
      <c r="AB54" s="2269"/>
      <c r="AC54" s="2269"/>
      <c r="AD54" s="2269"/>
      <c r="AE54" s="2646" t="s">
        <v>596</v>
      </c>
      <c r="AF54" s="2656"/>
      <c r="AG54" s="2656"/>
      <c r="AH54" s="2656"/>
      <c r="AI54" s="2656"/>
      <c r="AJ54" s="2656"/>
      <c r="AK54" s="2268" t="s">
        <v>22</v>
      </c>
      <c r="AL54" s="2269"/>
      <c r="AM54" s="2269"/>
      <c r="AN54" s="2269"/>
      <c r="AO54" s="2269"/>
      <c r="AP54" s="2269"/>
      <c r="AQ54" s="2646" t="s">
        <v>596</v>
      </c>
      <c r="AR54" s="2656"/>
      <c r="AS54" s="2656"/>
      <c r="AT54" s="2656"/>
      <c r="AU54" s="2656"/>
      <c r="AV54" s="2656"/>
      <c r="AW54" s="958"/>
      <c r="AX54" s="958"/>
      <c r="AY54" s="958"/>
      <c r="AZ54" s="129"/>
      <c r="BA54" s="210"/>
      <c r="BB54" s="403"/>
    </row>
    <row r="55" spans="1:54" ht="13.5" customHeight="1">
      <c r="A55" s="2626"/>
      <c r="B55" s="945"/>
      <c r="C55" s="923"/>
      <c r="D55" s="923"/>
      <c r="E55" s="923"/>
      <c r="F55" s="940"/>
      <c r="G55" s="128"/>
      <c r="H55" s="128"/>
      <c r="I55" s="833"/>
      <c r="J55" s="834"/>
      <c r="K55" s="835"/>
      <c r="L55" s="863" t="s">
        <v>1383</v>
      </c>
      <c r="M55" s="850"/>
      <c r="N55" s="975"/>
      <c r="O55" s="975"/>
      <c r="P55" s="975"/>
      <c r="Q55" s="975"/>
      <c r="R55" s="975"/>
      <c r="S55" s="975"/>
      <c r="T55" s="975"/>
      <c r="U55" s="975"/>
      <c r="V55" s="975"/>
      <c r="W55" s="975"/>
      <c r="X55" s="989"/>
      <c r="Y55" s="2268" t="s">
        <v>22</v>
      </c>
      <c r="Z55" s="2269"/>
      <c r="AA55" s="2269"/>
      <c r="AB55" s="2269"/>
      <c r="AC55" s="2269"/>
      <c r="AD55" s="2269"/>
      <c r="AE55" s="2646" t="s">
        <v>596</v>
      </c>
      <c r="AF55" s="2656"/>
      <c r="AG55" s="2656"/>
      <c r="AH55" s="2656"/>
      <c r="AI55" s="2656"/>
      <c r="AJ55" s="2656"/>
      <c r="AK55" s="2268" t="s">
        <v>22</v>
      </c>
      <c r="AL55" s="2269"/>
      <c r="AM55" s="2269"/>
      <c r="AN55" s="2269"/>
      <c r="AO55" s="2269"/>
      <c r="AP55" s="2269"/>
      <c r="AQ55" s="2646" t="s">
        <v>596</v>
      </c>
      <c r="AR55" s="2656"/>
      <c r="AS55" s="2656"/>
      <c r="AT55" s="2656"/>
      <c r="AU55" s="2656"/>
      <c r="AV55" s="2656"/>
      <c r="AW55" s="958"/>
      <c r="AX55" s="958"/>
      <c r="AY55" s="958"/>
      <c r="AZ55" s="129"/>
      <c r="BA55" s="210"/>
      <c r="BB55" s="403"/>
    </row>
    <row r="56" spans="1:54" ht="13.5" customHeight="1">
      <c r="A56" s="2626"/>
      <c r="B56" s="945"/>
      <c r="C56" s="923"/>
      <c r="D56" s="923"/>
      <c r="E56" s="923"/>
      <c r="F56" s="940"/>
      <c r="G56" s="128"/>
      <c r="H56" s="128"/>
      <c r="I56" s="833"/>
      <c r="J56" s="834"/>
      <c r="K56" s="835"/>
      <c r="L56" s="863" t="s">
        <v>1384</v>
      </c>
      <c r="M56" s="850"/>
      <c r="N56" s="975"/>
      <c r="O56" s="975"/>
      <c r="P56" s="975"/>
      <c r="Q56" s="975"/>
      <c r="R56" s="975"/>
      <c r="S56" s="975"/>
      <c r="T56" s="975"/>
      <c r="U56" s="975"/>
      <c r="V56" s="975"/>
      <c r="W56" s="975"/>
      <c r="X56" s="989"/>
      <c r="Y56" s="2268" t="s">
        <v>22</v>
      </c>
      <c r="Z56" s="2269"/>
      <c r="AA56" s="2269"/>
      <c r="AB56" s="2269"/>
      <c r="AC56" s="2269"/>
      <c r="AD56" s="2269"/>
      <c r="AE56" s="2646" t="s">
        <v>596</v>
      </c>
      <c r="AF56" s="2656"/>
      <c r="AG56" s="2656"/>
      <c r="AH56" s="2656"/>
      <c r="AI56" s="2656"/>
      <c r="AJ56" s="2656"/>
      <c r="AK56" s="2268" t="s">
        <v>22</v>
      </c>
      <c r="AL56" s="2269"/>
      <c r="AM56" s="2269"/>
      <c r="AN56" s="2269"/>
      <c r="AO56" s="2269"/>
      <c r="AP56" s="2269"/>
      <c r="AQ56" s="2646" t="s">
        <v>596</v>
      </c>
      <c r="AR56" s="2656"/>
      <c r="AS56" s="2656"/>
      <c r="AT56" s="2656"/>
      <c r="AU56" s="2656"/>
      <c r="AV56" s="2656"/>
      <c r="AW56" s="958"/>
      <c r="AX56" s="958"/>
      <c r="AY56" s="958"/>
      <c r="AZ56" s="129"/>
      <c r="BA56" s="210"/>
      <c r="BB56" s="403"/>
    </row>
    <row r="57" spans="1:54" ht="13.5" customHeight="1">
      <c r="A57" s="2626"/>
      <c r="B57" s="945"/>
      <c r="C57" s="923"/>
      <c r="D57" s="923"/>
      <c r="E57" s="923"/>
      <c r="F57" s="940"/>
      <c r="G57" s="128"/>
      <c r="H57" s="128"/>
      <c r="I57" s="833"/>
      <c r="J57" s="834"/>
      <c r="K57" s="835"/>
      <c r="L57" s="863" t="s">
        <v>1385</v>
      </c>
      <c r="M57" s="850"/>
      <c r="N57" s="975"/>
      <c r="O57" s="975"/>
      <c r="P57" s="975"/>
      <c r="Q57" s="975"/>
      <c r="R57" s="975"/>
      <c r="S57" s="975"/>
      <c r="T57" s="975"/>
      <c r="U57" s="975"/>
      <c r="V57" s="975"/>
      <c r="W57" s="975"/>
      <c r="X57" s="989"/>
      <c r="Y57" s="2268" t="s">
        <v>22</v>
      </c>
      <c r="Z57" s="2269"/>
      <c r="AA57" s="2269"/>
      <c r="AB57" s="2269"/>
      <c r="AC57" s="2269"/>
      <c r="AD57" s="2269"/>
      <c r="AE57" s="2646" t="s">
        <v>596</v>
      </c>
      <c r="AF57" s="2656"/>
      <c r="AG57" s="2656"/>
      <c r="AH57" s="2656"/>
      <c r="AI57" s="2656"/>
      <c r="AJ57" s="2656"/>
      <c r="AK57" s="2268" t="s">
        <v>22</v>
      </c>
      <c r="AL57" s="2269"/>
      <c r="AM57" s="2269"/>
      <c r="AN57" s="2269"/>
      <c r="AO57" s="2269"/>
      <c r="AP57" s="2269"/>
      <c r="AQ57" s="2646" t="s">
        <v>596</v>
      </c>
      <c r="AR57" s="2656"/>
      <c r="AS57" s="2656"/>
      <c r="AT57" s="2656"/>
      <c r="AU57" s="2656"/>
      <c r="AV57" s="2656"/>
      <c r="AW57" s="958"/>
      <c r="AX57" s="958"/>
      <c r="AY57" s="958"/>
      <c r="AZ57" s="129"/>
      <c r="BA57" s="210"/>
      <c r="BB57" s="403"/>
    </row>
    <row r="58" spans="1:54" ht="13.5" customHeight="1">
      <c r="A58" s="2626"/>
      <c r="B58" s="945"/>
      <c r="C58" s="923"/>
      <c r="D58" s="923"/>
      <c r="E58" s="923"/>
      <c r="F58" s="940"/>
      <c r="G58" s="128"/>
      <c r="H58" s="128"/>
      <c r="I58" s="833"/>
      <c r="J58" s="834"/>
      <c r="K58" s="835"/>
      <c r="L58" s="863" t="s">
        <v>1386</v>
      </c>
      <c r="M58" s="850"/>
      <c r="N58" s="975"/>
      <c r="O58" s="975"/>
      <c r="P58" s="975"/>
      <c r="Q58" s="975"/>
      <c r="R58" s="975"/>
      <c r="S58" s="975"/>
      <c r="T58" s="975"/>
      <c r="U58" s="975"/>
      <c r="V58" s="975"/>
      <c r="W58" s="975"/>
      <c r="X58" s="989"/>
      <c r="Y58" s="2268" t="s">
        <v>22</v>
      </c>
      <c r="Z58" s="2269"/>
      <c r="AA58" s="2269"/>
      <c r="AB58" s="2269"/>
      <c r="AC58" s="2269"/>
      <c r="AD58" s="2269"/>
      <c r="AE58" s="2646" t="s">
        <v>596</v>
      </c>
      <c r="AF58" s="2656"/>
      <c r="AG58" s="2656"/>
      <c r="AH58" s="2656"/>
      <c r="AI58" s="2656"/>
      <c r="AJ58" s="2656"/>
      <c r="AK58" s="2268" t="s">
        <v>22</v>
      </c>
      <c r="AL58" s="2269"/>
      <c r="AM58" s="2269"/>
      <c r="AN58" s="2269"/>
      <c r="AO58" s="2269"/>
      <c r="AP58" s="2269"/>
      <c r="AQ58" s="2646" t="s">
        <v>596</v>
      </c>
      <c r="AR58" s="2656"/>
      <c r="AS58" s="2656"/>
      <c r="AT58" s="2656"/>
      <c r="AU58" s="2656"/>
      <c r="AV58" s="2656"/>
      <c r="AW58" s="958"/>
      <c r="AX58" s="958"/>
      <c r="AY58" s="958"/>
      <c r="AZ58" s="129"/>
      <c r="BA58" s="210"/>
      <c r="BB58" s="403"/>
    </row>
    <row r="59" spans="1:54" ht="13.5" customHeight="1">
      <c r="A59" s="2626"/>
      <c r="B59" s="945"/>
      <c r="C59" s="923"/>
      <c r="D59" s="923"/>
      <c r="E59" s="923"/>
      <c r="F59" s="940"/>
      <c r="G59" s="128"/>
      <c r="H59" s="128"/>
      <c r="I59" s="833"/>
      <c r="J59" s="834"/>
      <c r="K59" s="835"/>
      <c r="L59" s="863" t="s">
        <v>1387</v>
      </c>
      <c r="M59" s="850"/>
      <c r="N59" s="975"/>
      <c r="O59" s="975"/>
      <c r="P59" s="975"/>
      <c r="Q59" s="975"/>
      <c r="R59" s="975"/>
      <c r="S59" s="975"/>
      <c r="T59" s="975"/>
      <c r="U59" s="975"/>
      <c r="V59" s="975"/>
      <c r="W59" s="975"/>
      <c r="X59" s="989"/>
      <c r="Y59" s="2268" t="s">
        <v>22</v>
      </c>
      <c r="Z59" s="2269"/>
      <c r="AA59" s="2269"/>
      <c r="AB59" s="2269"/>
      <c r="AC59" s="2269"/>
      <c r="AD59" s="2269"/>
      <c r="AE59" s="2646" t="s">
        <v>596</v>
      </c>
      <c r="AF59" s="2656"/>
      <c r="AG59" s="2656"/>
      <c r="AH59" s="2656"/>
      <c r="AI59" s="2656"/>
      <c r="AJ59" s="2656"/>
      <c r="AK59" s="2268" t="s">
        <v>22</v>
      </c>
      <c r="AL59" s="2269"/>
      <c r="AM59" s="2269"/>
      <c r="AN59" s="2269"/>
      <c r="AO59" s="2269"/>
      <c r="AP59" s="2269"/>
      <c r="AQ59" s="2646" t="s">
        <v>596</v>
      </c>
      <c r="AR59" s="2656"/>
      <c r="AS59" s="2656"/>
      <c r="AT59" s="2656"/>
      <c r="AU59" s="2656"/>
      <c r="AV59" s="2656"/>
      <c r="AW59" s="958"/>
      <c r="AX59" s="958"/>
      <c r="AY59" s="958"/>
      <c r="AZ59" s="129"/>
      <c r="BA59" s="210"/>
      <c r="BB59" s="403"/>
    </row>
    <row r="60" spans="1:54" ht="13.5" customHeight="1">
      <c r="A60" s="2626"/>
      <c r="B60" s="945"/>
      <c r="C60" s="923"/>
      <c r="D60" s="923"/>
      <c r="E60" s="923"/>
      <c r="F60" s="940"/>
      <c r="G60" s="128"/>
      <c r="H60" s="128"/>
      <c r="I60" s="833"/>
      <c r="J60" s="834"/>
      <c r="K60" s="835"/>
      <c r="L60" s="863" t="s">
        <v>1388</v>
      </c>
      <c r="M60" s="850"/>
      <c r="N60" s="975"/>
      <c r="O60" s="975"/>
      <c r="P60" s="975"/>
      <c r="Q60" s="975"/>
      <c r="R60" s="975"/>
      <c r="S60" s="975"/>
      <c r="T60" s="975"/>
      <c r="U60" s="975"/>
      <c r="V60" s="975"/>
      <c r="W60" s="975"/>
      <c r="X60" s="989"/>
      <c r="Y60" s="2268" t="s">
        <v>22</v>
      </c>
      <c r="Z60" s="2269"/>
      <c r="AA60" s="2269"/>
      <c r="AB60" s="2269"/>
      <c r="AC60" s="2269"/>
      <c r="AD60" s="2269"/>
      <c r="AE60" s="2646" t="s">
        <v>596</v>
      </c>
      <c r="AF60" s="2656"/>
      <c r="AG60" s="2656"/>
      <c r="AH60" s="2656"/>
      <c r="AI60" s="2656"/>
      <c r="AJ60" s="2656"/>
      <c r="AK60" s="2268" t="s">
        <v>22</v>
      </c>
      <c r="AL60" s="2269"/>
      <c r="AM60" s="2269"/>
      <c r="AN60" s="2269"/>
      <c r="AO60" s="2269"/>
      <c r="AP60" s="2269"/>
      <c r="AQ60" s="2646" t="s">
        <v>596</v>
      </c>
      <c r="AR60" s="2656"/>
      <c r="AS60" s="2656"/>
      <c r="AT60" s="2656"/>
      <c r="AU60" s="2656"/>
      <c r="AV60" s="2656"/>
      <c r="AW60" s="958"/>
      <c r="AX60" s="958"/>
      <c r="AY60" s="958"/>
      <c r="AZ60" s="129"/>
      <c r="BA60" s="210"/>
      <c r="BB60" s="403"/>
    </row>
    <row r="61" spans="1:54" ht="13.5" customHeight="1">
      <c r="A61" s="2626"/>
      <c r="B61" s="945"/>
      <c r="C61" s="923"/>
      <c r="D61" s="923"/>
      <c r="E61" s="923"/>
      <c r="F61" s="940"/>
      <c r="G61" s="128"/>
      <c r="H61" s="128"/>
      <c r="I61" s="833"/>
      <c r="J61" s="834"/>
      <c r="K61" s="835"/>
      <c r="L61" s="863" t="s">
        <v>1389</v>
      </c>
      <c r="M61" s="850"/>
      <c r="N61" s="975"/>
      <c r="O61" s="975"/>
      <c r="P61" s="975"/>
      <c r="Q61" s="975"/>
      <c r="R61" s="975"/>
      <c r="S61" s="975"/>
      <c r="T61" s="975"/>
      <c r="U61" s="975"/>
      <c r="V61" s="975"/>
      <c r="W61" s="975"/>
      <c r="X61" s="989"/>
      <c r="Y61" s="2268" t="s">
        <v>22</v>
      </c>
      <c r="Z61" s="2269"/>
      <c r="AA61" s="2269"/>
      <c r="AB61" s="2269"/>
      <c r="AC61" s="2269"/>
      <c r="AD61" s="2269"/>
      <c r="AE61" s="2646" t="s">
        <v>596</v>
      </c>
      <c r="AF61" s="2656"/>
      <c r="AG61" s="2656"/>
      <c r="AH61" s="2656"/>
      <c r="AI61" s="2656"/>
      <c r="AJ61" s="2656"/>
      <c r="AK61" s="2268" t="s">
        <v>22</v>
      </c>
      <c r="AL61" s="2269"/>
      <c r="AM61" s="2269"/>
      <c r="AN61" s="2269"/>
      <c r="AO61" s="2269"/>
      <c r="AP61" s="2269"/>
      <c r="AQ61" s="2646" t="s">
        <v>596</v>
      </c>
      <c r="AR61" s="2656"/>
      <c r="AS61" s="2656"/>
      <c r="AT61" s="2656"/>
      <c r="AU61" s="2656"/>
      <c r="AV61" s="2656"/>
      <c r="AW61" s="958"/>
      <c r="AX61" s="958"/>
      <c r="AY61" s="958"/>
      <c r="AZ61" s="129"/>
      <c r="BA61" s="210"/>
      <c r="BB61" s="403"/>
    </row>
    <row r="62" spans="1:54" ht="13.5" customHeight="1">
      <c r="A62" s="2626"/>
      <c r="B62" s="945"/>
      <c r="C62" s="923"/>
      <c r="D62" s="923"/>
      <c r="E62" s="923"/>
      <c r="F62" s="940"/>
      <c r="G62" s="128"/>
      <c r="H62" s="128"/>
      <c r="I62" s="833"/>
      <c r="J62" s="834"/>
      <c r="K62" s="835"/>
      <c r="L62" s="863" t="s">
        <v>1390</v>
      </c>
      <c r="M62" s="850"/>
      <c r="N62" s="975"/>
      <c r="O62" s="975"/>
      <c r="P62" s="975"/>
      <c r="Q62" s="975"/>
      <c r="R62" s="975"/>
      <c r="S62" s="975"/>
      <c r="T62" s="975"/>
      <c r="U62" s="975"/>
      <c r="V62" s="975"/>
      <c r="W62" s="975"/>
      <c r="X62" s="989"/>
      <c r="Y62" s="2268" t="s">
        <v>22</v>
      </c>
      <c r="Z62" s="2269"/>
      <c r="AA62" s="2269"/>
      <c r="AB62" s="2269"/>
      <c r="AC62" s="2269"/>
      <c r="AD62" s="2269"/>
      <c r="AE62" s="2646" t="s">
        <v>596</v>
      </c>
      <c r="AF62" s="2656"/>
      <c r="AG62" s="2656"/>
      <c r="AH62" s="2656"/>
      <c r="AI62" s="2656"/>
      <c r="AJ62" s="2656"/>
      <c r="AK62" s="2268" t="s">
        <v>22</v>
      </c>
      <c r="AL62" s="2269"/>
      <c r="AM62" s="2269"/>
      <c r="AN62" s="2269"/>
      <c r="AO62" s="2269"/>
      <c r="AP62" s="2269"/>
      <c r="AQ62" s="2646" t="s">
        <v>596</v>
      </c>
      <c r="AR62" s="2656"/>
      <c r="AS62" s="2656"/>
      <c r="AT62" s="2656"/>
      <c r="AU62" s="2656"/>
      <c r="AV62" s="2656"/>
      <c r="AW62" s="958"/>
      <c r="AX62" s="958"/>
      <c r="AY62" s="958"/>
      <c r="AZ62" s="129"/>
      <c r="BA62" s="210"/>
      <c r="BB62" s="403"/>
    </row>
    <row r="63" spans="1:54" ht="13.5" customHeight="1">
      <c r="A63" s="2626"/>
      <c r="B63" s="945"/>
      <c r="C63" s="923"/>
      <c r="D63" s="923"/>
      <c r="E63" s="923"/>
      <c r="F63" s="940"/>
      <c r="G63" s="128"/>
      <c r="H63" s="128"/>
      <c r="I63" s="833"/>
      <c r="J63" s="834"/>
      <c r="K63" s="835"/>
      <c r="L63" s="863" t="s">
        <v>1391</v>
      </c>
      <c r="M63" s="850"/>
      <c r="N63" s="975"/>
      <c r="O63" s="975"/>
      <c r="P63" s="975"/>
      <c r="Q63" s="975"/>
      <c r="R63" s="975"/>
      <c r="S63" s="975"/>
      <c r="T63" s="975"/>
      <c r="U63" s="975"/>
      <c r="V63" s="975"/>
      <c r="W63" s="975"/>
      <c r="X63" s="989"/>
      <c r="Y63" s="2268" t="s">
        <v>22</v>
      </c>
      <c r="Z63" s="2269"/>
      <c r="AA63" s="2269"/>
      <c r="AB63" s="2269"/>
      <c r="AC63" s="2269"/>
      <c r="AD63" s="2269"/>
      <c r="AE63" s="2646" t="s">
        <v>596</v>
      </c>
      <c r="AF63" s="2656"/>
      <c r="AG63" s="2656"/>
      <c r="AH63" s="2656"/>
      <c r="AI63" s="2656"/>
      <c r="AJ63" s="2656"/>
      <c r="AK63" s="2268" t="s">
        <v>22</v>
      </c>
      <c r="AL63" s="2269"/>
      <c r="AM63" s="2269"/>
      <c r="AN63" s="2269"/>
      <c r="AO63" s="2269"/>
      <c r="AP63" s="2269"/>
      <c r="AQ63" s="2646" t="s">
        <v>596</v>
      </c>
      <c r="AR63" s="2656"/>
      <c r="AS63" s="2656"/>
      <c r="AT63" s="2656"/>
      <c r="AU63" s="2656"/>
      <c r="AV63" s="2656"/>
      <c r="AW63" s="958"/>
      <c r="AX63" s="958"/>
      <c r="AY63" s="958"/>
      <c r="AZ63" s="129"/>
      <c r="BA63" s="210"/>
      <c r="BB63" s="403"/>
    </row>
    <row r="64" spans="1:54" ht="13.5" customHeight="1">
      <c r="A64" s="2626"/>
      <c r="B64" s="945"/>
      <c r="C64" s="923"/>
      <c r="D64" s="923"/>
      <c r="E64" s="923"/>
      <c r="F64" s="940"/>
      <c r="G64" s="128"/>
      <c r="H64" s="128"/>
      <c r="I64" s="833"/>
      <c r="J64" s="834"/>
      <c r="K64" s="835"/>
      <c r="L64" s="863" t="s">
        <v>1392</v>
      </c>
      <c r="M64" s="850"/>
      <c r="N64" s="975"/>
      <c r="O64" s="975"/>
      <c r="P64" s="975"/>
      <c r="Q64" s="975"/>
      <c r="R64" s="975"/>
      <c r="S64" s="975"/>
      <c r="T64" s="975"/>
      <c r="U64" s="975"/>
      <c r="V64" s="975"/>
      <c r="W64" s="975"/>
      <c r="X64" s="989"/>
      <c r="Y64" s="2268" t="s">
        <v>22</v>
      </c>
      <c r="Z64" s="2269"/>
      <c r="AA64" s="2269"/>
      <c r="AB64" s="2269"/>
      <c r="AC64" s="2269"/>
      <c r="AD64" s="2269"/>
      <c r="AE64" s="2646" t="s">
        <v>596</v>
      </c>
      <c r="AF64" s="2656"/>
      <c r="AG64" s="2656"/>
      <c r="AH64" s="2656"/>
      <c r="AI64" s="2656"/>
      <c r="AJ64" s="2656"/>
      <c r="AK64" s="2268" t="s">
        <v>22</v>
      </c>
      <c r="AL64" s="2269"/>
      <c r="AM64" s="2269"/>
      <c r="AN64" s="2269"/>
      <c r="AO64" s="2269"/>
      <c r="AP64" s="2269"/>
      <c r="AQ64" s="2646" t="s">
        <v>596</v>
      </c>
      <c r="AR64" s="2656"/>
      <c r="AS64" s="2656"/>
      <c r="AT64" s="2656"/>
      <c r="AU64" s="2656"/>
      <c r="AV64" s="2656"/>
      <c r="AW64" s="958"/>
      <c r="AX64" s="958"/>
      <c r="AY64" s="958"/>
      <c r="AZ64" s="129"/>
      <c r="BA64" s="210"/>
      <c r="BB64" s="403"/>
    </row>
    <row r="65" spans="1:54" ht="13.5" customHeight="1">
      <c r="A65" s="2626"/>
      <c r="B65" s="945"/>
      <c r="C65" s="923"/>
      <c r="D65" s="923"/>
      <c r="E65" s="923"/>
      <c r="F65" s="940"/>
      <c r="G65" s="128"/>
      <c r="H65" s="128"/>
      <c r="I65" s="833"/>
      <c r="J65" s="834"/>
      <c r="K65" s="835"/>
      <c r="L65" s="863" t="s">
        <v>1393</v>
      </c>
      <c r="M65" s="850"/>
      <c r="N65" s="975"/>
      <c r="O65" s="975"/>
      <c r="P65" s="975"/>
      <c r="Q65" s="975"/>
      <c r="R65" s="975"/>
      <c r="S65" s="975"/>
      <c r="T65" s="975"/>
      <c r="U65" s="975"/>
      <c r="V65" s="975"/>
      <c r="W65" s="975"/>
      <c r="X65" s="989"/>
      <c r="Y65" s="2268" t="s">
        <v>22</v>
      </c>
      <c r="Z65" s="2269"/>
      <c r="AA65" s="2269"/>
      <c r="AB65" s="2269"/>
      <c r="AC65" s="2269"/>
      <c r="AD65" s="2269"/>
      <c r="AE65" s="2646" t="s">
        <v>596</v>
      </c>
      <c r="AF65" s="2656"/>
      <c r="AG65" s="2656"/>
      <c r="AH65" s="2656"/>
      <c r="AI65" s="2656"/>
      <c r="AJ65" s="2656"/>
      <c r="AK65" s="2268" t="s">
        <v>22</v>
      </c>
      <c r="AL65" s="2269"/>
      <c r="AM65" s="2269"/>
      <c r="AN65" s="2269"/>
      <c r="AO65" s="2269"/>
      <c r="AP65" s="2269"/>
      <c r="AQ65" s="2646" t="s">
        <v>596</v>
      </c>
      <c r="AR65" s="2656"/>
      <c r="AS65" s="2656"/>
      <c r="AT65" s="2656"/>
      <c r="AU65" s="2656"/>
      <c r="AV65" s="2656"/>
      <c r="AW65" s="958"/>
      <c r="AX65" s="958"/>
      <c r="AY65" s="958"/>
      <c r="AZ65" s="129"/>
      <c r="BA65" s="210"/>
      <c r="BB65" s="403"/>
    </row>
    <row r="66" spans="1:54" ht="13.5" customHeight="1">
      <c r="A66" s="2626"/>
      <c r="B66" s="945"/>
      <c r="C66" s="923"/>
      <c r="D66" s="923"/>
      <c r="E66" s="923"/>
      <c r="F66" s="940"/>
      <c r="G66" s="128"/>
      <c r="H66" s="128"/>
      <c r="I66" s="833"/>
      <c r="J66" s="834"/>
      <c r="K66" s="835"/>
      <c r="L66" s="863" t="s">
        <v>1394</v>
      </c>
      <c r="M66" s="850"/>
      <c r="N66" s="975"/>
      <c r="O66" s="975"/>
      <c r="P66" s="975"/>
      <c r="Q66" s="975"/>
      <c r="R66" s="975"/>
      <c r="S66" s="975"/>
      <c r="T66" s="975"/>
      <c r="U66" s="975"/>
      <c r="V66" s="975"/>
      <c r="W66" s="975"/>
      <c r="X66" s="989"/>
      <c r="Y66" s="2268" t="s">
        <v>22</v>
      </c>
      <c r="Z66" s="2269"/>
      <c r="AA66" s="2269"/>
      <c r="AB66" s="2269"/>
      <c r="AC66" s="2269"/>
      <c r="AD66" s="2269"/>
      <c r="AE66" s="2646" t="s">
        <v>596</v>
      </c>
      <c r="AF66" s="2656"/>
      <c r="AG66" s="2656"/>
      <c r="AH66" s="2656"/>
      <c r="AI66" s="2656"/>
      <c r="AJ66" s="2656"/>
      <c r="AK66" s="2268" t="s">
        <v>22</v>
      </c>
      <c r="AL66" s="2269"/>
      <c r="AM66" s="2269"/>
      <c r="AN66" s="2269"/>
      <c r="AO66" s="2269"/>
      <c r="AP66" s="2269"/>
      <c r="AQ66" s="2646" t="s">
        <v>596</v>
      </c>
      <c r="AR66" s="2656"/>
      <c r="AS66" s="2656"/>
      <c r="AT66" s="2656"/>
      <c r="AU66" s="2656"/>
      <c r="AV66" s="2656"/>
      <c r="AW66" s="958"/>
      <c r="AX66" s="958"/>
      <c r="AY66" s="958"/>
      <c r="AZ66" s="129"/>
      <c r="BA66" s="210"/>
      <c r="BB66" s="403"/>
    </row>
    <row r="67" spans="1:54" ht="13.5" customHeight="1">
      <c r="A67" s="2626"/>
      <c r="B67" s="945"/>
      <c r="C67" s="923"/>
      <c r="D67" s="923"/>
      <c r="E67" s="923"/>
      <c r="F67" s="940"/>
      <c r="G67" s="128"/>
      <c r="H67" s="128"/>
      <c r="I67" s="981"/>
      <c r="J67" s="982"/>
      <c r="K67" s="983"/>
      <c r="L67" s="988" t="s">
        <v>1395</v>
      </c>
      <c r="M67" s="189"/>
      <c r="N67" s="943"/>
      <c r="O67" s="943"/>
      <c r="P67" s="943"/>
      <c r="Q67" s="943"/>
      <c r="R67" s="943"/>
      <c r="S67" s="943"/>
      <c r="T67" s="943"/>
      <c r="U67" s="943"/>
      <c r="V67" s="943"/>
      <c r="W67" s="943"/>
      <c r="X67" s="944"/>
      <c r="Y67" s="1887" t="s">
        <v>22</v>
      </c>
      <c r="Z67" s="1891"/>
      <c r="AA67" s="1891"/>
      <c r="AB67" s="1891"/>
      <c r="AC67" s="1891"/>
      <c r="AD67" s="1891"/>
      <c r="AE67" s="2661" t="s">
        <v>596</v>
      </c>
      <c r="AF67" s="2368"/>
      <c r="AG67" s="2368"/>
      <c r="AH67" s="2368"/>
      <c r="AI67" s="2368"/>
      <c r="AJ67" s="2368"/>
      <c r="AK67" s="1887" t="s">
        <v>22</v>
      </c>
      <c r="AL67" s="1891"/>
      <c r="AM67" s="1891"/>
      <c r="AN67" s="1891"/>
      <c r="AO67" s="1891"/>
      <c r="AP67" s="1891"/>
      <c r="AQ67" s="2661" t="s">
        <v>596</v>
      </c>
      <c r="AR67" s="2368"/>
      <c r="AS67" s="2368"/>
      <c r="AT67" s="2368"/>
      <c r="AU67" s="2368"/>
      <c r="AV67" s="2368"/>
      <c r="AW67" s="958"/>
      <c r="AX67" s="958"/>
      <c r="AY67" s="958"/>
      <c r="AZ67" s="129"/>
      <c r="BA67" s="210"/>
      <c r="BB67" s="403"/>
    </row>
    <row r="68" spans="1:54" ht="13.5" customHeight="1">
      <c r="A68" s="2626"/>
      <c r="B68" s="945"/>
      <c r="C68" s="923"/>
      <c r="D68" s="923"/>
      <c r="E68" s="923"/>
      <c r="F68" s="940"/>
      <c r="G68" s="128"/>
      <c r="H68" s="128"/>
      <c r="I68" s="1645" t="s">
        <v>1396</v>
      </c>
      <c r="J68" s="1646"/>
      <c r="K68" s="1647"/>
      <c r="L68" s="751" t="s">
        <v>1398</v>
      </c>
      <c r="M68" s="113"/>
      <c r="N68" s="958"/>
      <c r="O68" s="958"/>
      <c r="P68" s="958"/>
      <c r="Q68" s="958"/>
      <c r="R68" s="958"/>
      <c r="S68" s="958"/>
      <c r="T68" s="958"/>
      <c r="U68" s="958"/>
      <c r="V68" s="958"/>
      <c r="W68" s="958"/>
      <c r="X68" s="959"/>
      <c r="Y68" s="1886" t="s">
        <v>22</v>
      </c>
      <c r="Z68" s="1890"/>
      <c r="AA68" s="1890"/>
      <c r="AB68" s="1890"/>
      <c r="AC68" s="1890"/>
      <c r="AD68" s="1890"/>
      <c r="AE68" s="2644" t="s">
        <v>596</v>
      </c>
      <c r="AF68" s="2645"/>
      <c r="AG68" s="2645"/>
      <c r="AH68" s="2645"/>
      <c r="AI68" s="2645"/>
      <c r="AJ68" s="2645"/>
      <c r="AK68" s="1886" t="s">
        <v>22</v>
      </c>
      <c r="AL68" s="1890"/>
      <c r="AM68" s="1890"/>
      <c r="AN68" s="1890"/>
      <c r="AO68" s="1890"/>
      <c r="AP68" s="1890"/>
      <c r="AQ68" s="2644" t="s">
        <v>596</v>
      </c>
      <c r="AR68" s="2645"/>
      <c r="AS68" s="2645"/>
      <c r="AT68" s="2645"/>
      <c r="AU68" s="2645"/>
      <c r="AV68" s="2645"/>
      <c r="AW68" s="958"/>
      <c r="AX68" s="958"/>
      <c r="AY68" s="958"/>
      <c r="AZ68" s="129"/>
      <c r="BA68" s="210"/>
      <c r="BB68" s="403"/>
    </row>
    <row r="69" spans="1:54" ht="13.5" customHeight="1">
      <c r="A69" s="2626"/>
      <c r="B69" s="945"/>
      <c r="C69" s="923"/>
      <c r="D69" s="923"/>
      <c r="E69" s="923"/>
      <c r="F69" s="940"/>
      <c r="G69" s="128"/>
      <c r="H69" s="128"/>
      <c r="I69" s="1645" t="s">
        <v>1397</v>
      </c>
      <c r="J69" s="1646"/>
      <c r="K69" s="1647"/>
      <c r="L69" s="751" t="s">
        <v>1399</v>
      </c>
      <c r="M69" s="113"/>
      <c r="N69" s="958"/>
      <c r="O69" s="958"/>
      <c r="P69" s="958"/>
      <c r="Q69" s="958"/>
      <c r="R69" s="958"/>
      <c r="S69" s="958"/>
      <c r="T69" s="958"/>
      <c r="U69" s="958"/>
      <c r="V69" s="958"/>
      <c r="W69" s="958"/>
      <c r="X69" s="959"/>
      <c r="Y69" s="2268" t="s">
        <v>22</v>
      </c>
      <c r="Z69" s="2269"/>
      <c r="AA69" s="2269"/>
      <c r="AB69" s="2269"/>
      <c r="AC69" s="2269"/>
      <c r="AD69" s="2269"/>
      <c r="AE69" s="2646" t="s">
        <v>596</v>
      </c>
      <c r="AF69" s="2656"/>
      <c r="AG69" s="2656"/>
      <c r="AH69" s="2656"/>
      <c r="AI69" s="2656"/>
      <c r="AJ69" s="2656"/>
      <c r="AK69" s="2268" t="s">
        <v>22</v>
      </c>
      <c r="AL69" s="2269"/>
      <c r="AM69" s="2269"/>
      <c r="AN69" s="2269"/>
      <c r="AO69" s="2269"/>
      <c r="AP69" s="2269"/>
      <c r="AQ69" s="2646" t="s">
        <v>596</v>
      </c>
      <c r="AR69" s="2656"/>
      <c r="AS69" s="2656"/>
      <c r="AT69" s="2656"/>
      <c r="AU69" s="2656"/>
      <c r="AV69" s="2656"/>
      <c r="AW69" s="958"/>
      <c r="AX69" s="958"/>
      <c r="AY69" s="958"/>
      <c r="AZ69" s="129"/>
      <c r="BA69" s="210"/>
      <c r="BB69" s="403"/>
    </row>
    <row r="70" spans="1:54" ht="13.5" customHeight="1">
      <c r="A70" s="2626"/>
      <c r="B70" s="945"/>
      <c r="C70" s="923"/>
      <c r="D70" s="923"/>
      <c r="E70" s="923"/>
      <c r="F70" s="940"/>
      <c r="G70" s="128"/>
      <c r="H70" s="128"/>
      <c r="I70" s="833"/>
      <c r="J70" s="834"/>
      <c r="K70" s="835"/>
      <c r="L70" s="751" t="s">
        <v>1400</v>
      </c>
      <c r="M70" s="113"/>
      <c r="N70" s="958"/>
      <c r="O70" s="958"/>
      <c r="P70" s="958"/>
      <c r="Q70" s="958"/>
      <c r="R70" s="958"/>
      <c r="S70" s="958"/>
      <c r="T70" s="958"/>
      <c r="U70" s="958"/>
      <c r="V70" s="958"/>
      <c r="W70" s="958"/>
      <c r="X70" s="959"/>
      <c r="Y70" s="2268" t="s">
        <v>22</v>
      </c>
      <c r="Z70" s="2269"/>
      <c r="AA70" s="2269"/>
      <c r="AB70" s="2269"/>
      <c r="AC70" s="2269"/>
      <c r="AD70" s="2269"/>
      <c r="AE70" s="2646" t="s">
        <v>596</v>
      </c>
      <c r="AF70" s="2656"/>
      <c r="AG70" s="2656"/>
      <c r="AH70" s="2656"/>
      <c r="AI70" s="2656"/>
      <c r="AJ70" s="2656"/>
      <c r="AK70" s="2268" t="s">
        <v>22</v>
      </c>
      <c r="AL70" s="2269"/>
      <c r="AM70" s="2269"/>
      <c r="AN70" s="2269"/>
      <c r="AO70" s="2269"/>
      <c r="AP70" s="2269"/>
      <c r="AQ70" s="2646" t="s">
        <v>596</v>
      </c>
      <c r="AR70" s="2656"/>
      <c r="AS70" s="2656"/>
      <c r="AT70" s="2656"/>
      <c r="AU70" s="2656"/>
      <c r="AV70" s="2656"/>
      <c r="AW70" s="958"/>
      <c r="AX70" s="958"/>
      <c r="AY70" s="958"/>
      <c r="AZ70" s="129"/>
      <c r="BA70" s="210"/>
      <c r="BB70" s="403"/>
    </row>
    <row r="71" spans="1:54" ht="13.5" customHeight="1">
      <c r="A71" s="2626"/>
      <c r="B71" s="945"/>
      <c r="C71" s="923"/>
      <c r="D71" s="923"/>
      <c r="E71" s="923"/>
      <c r="F71" s="940"/>
      <c r="G71" s="128"/>
      <c r="H71" s="128"/>
      <c r="I71" s="833"/>
      <c r="J71" s="834"/>
      <c r="K71" s="835"/>
      <c r="L71" s="751" t="s">
        <v>1401</v>
      </c>
      <c r="M71" s="113"/>
      <c r="N71" s="958"/>
      <c r="O71" s="958"/>
      <c r="P71" s="958"/>
      <c r="Q71" s="958"/>
      <c r="R71" s="958"/>
      <c r="S71" s="958"/>
      <c r="T71" s="958"/>
      <c r="U71" s="958"/>
      <c r="V71" s="958"/>
      <c r="W71" s="958"/>
      <c r="X71" s="959"/>
      <c r="Y71" s="2268" t="s">
        <v>22</v>
      </c>
      <c r="Z71" s="2269"/>
      <c r="AA71" s="2269"/>
      <c r="AB71" s="2269"/>
      <c r="AC71" s="2269"/>
      <c r="AD71" s="2269"/>
      <c r="AE71" s="2646" t="s">
        <v>596</v>
      </c>
      <c r="AF71" s="2656"/>
      <c r="AG71" s="2656"/>
      <c r="AH71" s="2656"/>
      <c r="AI71" s="2656"/>
      <c r="AJ71" s="2656"/>
      <c r="AK71" s="2268" t="s">
        <v>22</v>
      </c>
      <c r="AL71" s="2269"/>
      <c r="AM71" s="2269"/>
      <c r="AN71" s="2269"/>
      <c r="AO71" s="2269"/>
      <c r="AP71" s="2269"/>
      <c r="AQ71" s="2646" t="s">
        <v>596</v>
      </c>
      <c r="AR71" s="2656"/>
      <c r="AS71" s="2656"/>
      <c r="AT71" s="2656"/>
      <c r="AU71" s="2656"/>
      <c r="AV71" s="2656"/>
      <c r="AW71" s="958"/>
      <c r="AX71" s="958"/>
      <c r="AY71" s="958"/>
      <c r="AZ71" s="129"/>
      <c r="BA71" s="210"/>
      <c r="BB71" s="403"/>
    </row>
    <row r="72" spans="1:54" ht="13.5" customHeight="1">
      <c r="A72" s="2626"/>
      <c r="B72" s="945"/>
      <c r="C72" s="923"/>
      <c r="D72" s="923"/>
      <c r="E72" s="923"/>
      <c r="F72" s="941"/>
      <c r="G72" s="187"/>
      <c r="H72" s="170"/>
      <c r="I72" s="981"/>
      <c r="J72" s="982"/>
      <c r="K72" s="983"/>
      <c r="L72" s="988" t="s">
        <v>1402</v>
      </c>
      <c r="M72" s="189"/>
      <c r="N72" s="943"/>
      <c r="O72" s="943"/>
      <c r="P72" s="943"/>
      <c r="Q72" s="943"/>
      <c r="R72" s="943"/>
      <c r="S72" s="943"/>
      <c r="T72" s="943"/>
      <c r="U72" s="943"/>
      <c r="V72" s="943"/>
      <c r="W72" s="943"/>
      <c r="X72" s="944"/>
      <c r="Y72" s="1887" t="s">
        <v>22</v>
      </c>
      <c r="Z72" s="1891"/>
      <c r="AA72" s="1891"/>
      <c r="AB72" s="1891"/>
      <c r="AC72" s="1891"/>
      <c r="AD72" s="1891"/>
      <c r="AE72" s="2661" t="s">
        <v>596</v>
      </c>
      <c r="AF72" s="2368"/>
      <c r="AG72" s="2368"/>
      <c r="AH72" s="2368"/>
      <c r="AI72" s="2368"/>
      <c r="AJ72" s="2368"/>
      <c r="AK72" s="1887" t="s">
        <v>22</v>
      </c>
      <c r="AL72" s="1891"/>
      <c r="AM72" s="1891"/>
      <c r="AN72" s="1891"/>
      <c r="AO72" s="1891"/>
      <c r="AP72" s="1891"/>
      <c r="AQ72" s="2661" t="s">
        <v>596</v>
      </c>
      <c r="AR72" s="2368"/>
      <c r="AS72" s="2368"/>
      <c r="AT72" s="2368"/>
      <c r="AU72" s="2368"/>
      <c r="AV72" s="2368"/>
      <c r="AW72" s="958"/>
      <c r="AX72" s="958"/>
      <c r="AY72" s="958"/>
      <c r="AZ72" s="129"/>
      <c r="BA72" s="210"/>
      <c r="BB72" s="403"/>
    </row>
    <row r="73" spans="1:54" ht="13.5" customHeight="1" thickBot="1">
      <c r="A73" s="2627"/>
      <c r="B73" s="1741" t="s">
        <v>1061</v>
      </c>
      <c r="C73" s="1742"/>
      <c r="D73" s="1742"/>
      <c r="E73" s="1742"/>
      <c r="F73" s="1742"/>
      <c r="G73" s="1742"/>
      <c r="H73" s="1742"/>
      <c r="I73" s="1742"/>
      <c r="J73" s="1742"/>
      <c r="K73" s="1742"/>
      <c r="L73" s="1742"/>
      <c r="M73" s="1742"/>
      <c r="N73" s="1742"/>
      <c r="O73" s="1742"/>
      <c r="P73" s="1742"/>
      <c r="Q73" s="1742"/>
      <c r="R73" s="1742"/>
      <c r="S73" s="1742"/>
      <c r="T73" s="1742"/>
      <c r="U73" s="1743"/>
      <c r="V73" s="1741" t="s">
        <v>1062</v>
      </c>
      <c r="W73" s="1742"/>
      <c r="X73" s="1743"/>
      <c r="Y73" s="2134" t="str">
        <f>IF($AK$5="","",IFERROR(IF(VLOOKUP($AK$5,自己評価書!$B$35:$FY497,121,FALSE)=0,"",VLOOKUP($AK$5,自己評価書!$B$35:$FY497,121,FALSE)),""))</f>
        <v/>
      </c>
      <c r="Z73" s="2111"/>
      <c r="AA73" s="2111"/>
      <c r="AB73" s="2111"/>
      <c r="AC73" s="2111"/>
      <c r="AD73" s="2111"/>
      <c r="AE73" s="2654" t="str">
        <f>IF($AK$5="","",IFERROR(IF(VLOOKUP($AK$5,自己評価書!$B$35:$FY497,122,FALSE)=0,"",VLOOKUP($AK$5,自己評価書!$B$35:$FY497,122,FALSE)),""))</f>
        <v/>
      </c>
      <c r="AF73" s="2655"/>
      <c r="AG73" s="2655"/>
      <c r="AH73" s="2655"/>
      <c r="AI73" s="2655"/>
      <c r="AJ73" s="2655"/>
      <c r="AK73" s="2134" t="str">
        <f>IF($AK$5="","",IFERROR(IF(VLOOKUP($AK$5,自己評価書!$B$35:$FY497,123,FALSE)=0,"",VLOOKUP($AK$5,自己評価書!$B$35:$FY497,123,FALSE)),""))</f>
        <v/>
      </c>
      <c r="AL73" s="2111"/>
      <c r="AM73" s="2111"/>
      <c r="AN73" s="2111"/>
      <c r="AO73" s="2111"/>
      <c r="AP73" s="2111"/>
      <c r="AQ73" s="2654" t="str">
        <f>IF($AK$5="","",IFERROR(IF(VLOOKUP($AK$5,自己評価書!$B$35:$FY497,124,FALSE)=0,"",VLOOKUP($AK$5,自己評価書!$B$35:$FY497,124,FALSE)),""))</f>
        <v/>
      </c>
      <c r="AR73" s="2655"/>
      <c r="AS73" s="2655"/>
      <c r="AT73" s="2655"/>
      <c r="AU73" s="2655"/>
      <c r="AV73" s="2662"/>
      <c r="AW73" s="475"/>
      <c r="AX73" s="411"/>
      <c r="AY73" s="411"/>
      <c r="AZ73" s="615"/>
      <c r="BA73" s="475"/>
      <c r="BB73" s="701"/>
    </row>
    <row r="75" spans="1:54" ht="14.25" thickBot="1">
      <c r="A75" s="218" t="s">
        <v>175</v>
      </c>
      <c r="B75" s="107"/>
      <c r="C75" s="18"/>
      <c r="D75" s="18"/>
      <c r="E75" s="18"/>
      <c r="F75" s="116"/>
      <c r="G75" s="116"/>
      <c r="H75" s="116"/>
      <c r="I75" s="116"/>
      <c r="J75" s="116"/>
      <c r="K75" s="116"/>
      <c r="L75" s="116"/>
      <c r="M75" s="116"/>
      <c r="N75" s="30"/>
      <c r="O75" s="197"/>
      <c r="P75" s="128"/>
      <c r="Q75" s="128"/>
      <c r="R75" s="128"/>
      <c r="S75" s="18"/>
      <c r="T75" s="128"/>
      <c r="U75" s="128"/>
      <c r="V75" s="128"/>
      <c r="W75" s="18"/>
      <c r="X75" s="30"/>
      <c r="Y75" s="30"/>
      <c r="Z75" s="30"/>
      <c r="AA75" s="30"/>
      <c r="AB75" s="30"/>
      <c r="AC75" s="30"/>
      <c r="AD75" s="30"/>
      <c r="AE75" s="30"/>
      <c r="AF75" s="107"/>
      <c r="AG75" s="107"/>
      <c r="AH75" s="18"/>
      <c r="AI75" s="18"/>
      <c r="AJ75" s="18"/>
      <c r="AK75" s="107"/>
      <c r="AL75" s="107"/>
      <c r="AM75" s="107"/>
    </row>
    <row r="76" spans="1:54">
      <c r="A76" s="1897" t="s">
        <v>176</v>
      </c>
      <c r="B76" s="1894"/>
      <c r="C76" s="1894"/>
      <c r="D76" s="1894"/>
      <c r="E76" s="1894"/>
      <c r="F76" s="1894" t="s">
        <v>177</v>
      </c>
      <c r="G76" s="1894"/>
      <c r="H76" s="1894"/>
      <c r="I76" s="1894"/>
      <c r="J76" s="1894"/>
      <c r="K76" s="1894"/>
      <c r="L76" s="1894"/>
      <c r="M76" s="1894"/>
      <c r="N76" s="1894"/>
      <c r="O76" s="1894"/>
      <c r="P76" s="1894"/>
      <c r="Q76" s="1894"/>
      <c r="R76" s="1894"/>
      <c r="S76" s="1894"/>
      <c r="T76" s="1738" t="s">
        <v>178</v>
      </c>
      <c r="U76" s="1739"/>
      <c r="V76" s="1739"/>
      <c r="W76" s="1739"/>
      <c r="X76" s="1739"/>
      <c r="Y76" s="1739"/>
      <c r="Z76" s="1739"/>
      <c r="AA76" s="1739"/>
      <c r="AB76" s="1739"/>
      <c r="AC76" s="1739"/>
      <c r="AD76" s="1739"/>
      <c r="AE76" s="1740"/>
      <c r="AF76" s="1894" t="s">
        <v>179</v>
      </c>
      <c r="AG76" s="1894"/>
      <c r="AH76" s="1894"/>
      <c r="AI76" s="1894"/>
      <c r="AJ76" s="1894"/>
      <c r="AK76" s="1894"/>
      <c r="AL76" s="1894"/>
      <c r="AM76" s="1894"/>
      <c r="AN76" s="1894"/>
      <c r="AO76" s="1895"/>
    </row>
    <row r="77" spans="1:54">
      <c r="A77" s="1874"/>
      <c r="B77" s="1875"/>
      <c r="C77" s="1875"/>
      <c r="D77" s="1875"/>
      <c r="E77" s="1876"/>
      <c r="F77" s="41" t="s">
        <v>22</v>
      </c>
      <c r="G77" s="43" t="s">
        <v>180</v>
      </c>
      <c r="H77" s="124"/>
      <c r="I77" s="124"/>
      <c r="J77" s="124"/>
      <c r="K77" s="118" t="s">
        <v>22</v>
      </c>
      <c r="L77" s="43" t="s">
        <v>36</v>
      </c>
      <c r="M77" s="124"/>
      <c r="N77" s="124"/>
      <c r="O77" s="124"/>
      <c r="P77" s="111" t="s">
        <v>22</v>
      </c>
      <c r="Q77" s="43" t="s">
        <v>181</v>
      </c>
      <c r="R77" s="43"/>
      <c r="S77" s="180"/>
      <c r="T77" s="1880"/>
      <c r="U77" s="1881"/>
      <c r="V77" s="1881"/>
      <c r="W77" s="1881"/>
      <c r="X77" s="1881"/>
      <c r="Y77" s="1881"/>
      <c r="Z77" s="1881"/>
      <c r="AA77" s="1881"/>
      <c r="AB77" s="1881"/>
      <c r="AC77" s="1881"/>
      <c r="AD77" s="1881"/>
      <c r="AE77" s="1882"/>
      <c r="AF77" s="1886" t="s">
        <v>22</v>
      </c>
      <c r="AG77" s="1888" t="s">
        <v>182</v>
      </c>
      <c r="AH77" s="1888"/>
      <c r="AI77" s="1888"/>
      <c r="AJ77" s="1890" t="s">
        <v>22</v>
      </c>
      <c r="AK77" s="1868" t="s">
        <v>183</v>
      </c>
      <c r="AL77" s="1868"/>
      <c r="AM77" s="1868"/>
      <c r="AN77" s="1868"/>
      <c r="AO77" s="1872"/>
    </row>
    <row r="78" spans="1:54">
      <c r="A78" s="1896"/>
      <c r="B78" s="1855"/>
      <c r="C78" s="1855"/>
      <c r="D78" s="1855"/>
      <c r="E78" s="1856"/>
      <c r="F78" s="67" t="s">
        <v>22</v>
      </c>
      <c r="G78" s="126" t="s">
        <v>184</v>
      </c>
      <c r="H78" s="131"/>
      <c r="I78" s="131"/>
      <c r="J78" s="131"/>
      <c r="K78" s="109" t="s">
        <v>22</v>
      </c>
      <c r="L78" s="126" t="s">
        <v>185</v>
      </c>
      <c r="M78" s="131"/>
      <c r="N78" s="131"/>
      <c r="O78" s="131"/>
      <c r="P78" s="131"/>
      <c r="Q78" s="131"/>
      <c r="R78" s="131"/>
      <c r="S78" s="211"/>
      <c r="T78" s="1860"/>
      <c r="U78" s="1861"/>
      <c r="V78" s="1861"/>
      <c r="W78" s="1861"/>
      <c r="X78" s="1861"/>
      <c r="Y78" s="1861"/>
      <c r="Z78" s="1861"/>
      <c r="AA78" s="1861"/>
      <c r="AB78" s="1861"/>
      <c r="AC78" s="1861"/>
      <c r="AD78" s="1861"/>
      <c r="AE78" s="1862"/>
      <c r="AF78" s="1866"/>
      <c r="AG78" s="1868"/>
      <c r="AH78" s="1868"/>
      <c r="AI78" s="1868"/>
      <c r="AJ78" s="1870"/>
      <c r="AK78" s="1868"/>
      <c r="AL78" s="1868"/>
      <c r="AM78" s="1868"/>
      <c r="AN78" s="1868"/>
      <c r="AO78" s="1872"/>
    </row>
    <row r="79" spans="1:54">
      <c r="A79" s="1874"/>
      <c r="B79" s="1875"/>
      <c r="C79" s="1875"/>
      <c r="D79" s="1875"/>
      <c r="E79" s="1876"/>
      <c r="F79" s="41" t="s">
        <v>22</v>
      </c>
      <c r="G79" s="43" t="s">
        <v>180</v>
      </c>
      <c r="H79" s="124"/>
      <c r="I79" s="124"/>
      <c r="J79" s="124"/>
      <c r="K79" s="496" t="s">
        <v>22</v>
      </c>
      <c r="L79" s="43" t="s">
        <v>36</v>
      </c>
      <c r="M79" s="124"/>
      <c r="N79" s="124"/>
      <c r="O79" s="124"/>
      <c r="P79" s="130" t="s">
        <v>22</v>
      </c>
      <c r="Q79" s="43" t="s">
        <v>181</v>
      </c>
      <c r="R79" s="43"/>
      <c r="S79" s="180"/>
      <c r="T79" s="1880"/>
      <c r="U79" s="1881"/>
      <c r="V79" s="1881"/>
      <c r="W79" s="1881"/>
      <c r="X79" s="1881"/>
      <c r="Y79" s="1881"/>
      <c r="Z79" s="1881"/>
      <c r="AA79" s="1881"/>
      <c r="AB79" s="1881"/>
      <c r="AC79" s="1881"/>
      <c r="AD79" s="1881"/>
      <c r="AE79" s="1882"/>
      <c r="AF79" s="1886" t="s">
        <v>22</v>
      </c>
      <c r="AG79" s="1888" t="s">
        <v>182</v>
      </c>
      <c r="AH79" s="1888"/>
      <c r="AI79" s="1888"/>
      <c r="AJ79" s="1890" t="s">
        <v>22</v>
      </c>
      <c r="AK79" s="1888" t="s">
        <v>183</v>
      </c>
      <c r="AL79" s="1888"/>
      <c r="AM79" s="1888"/>
      <c r="AN79" s="1888"/>
      <c r="AO79" s="1892"/>
    </row>
    <row r="80" spans="1:54">
      <c r="A80" s="1877"/>
      <c r="B80" s="1878"/>
      <c r="C80" s="1878"/>
      <c r="D80" s="1878"/>
      <c r="E80" s="1879"/>
      <c r="F80" s="52" t="s">
        <v>22</v>
      </c>
      <c r="G80" s="54" t="s">
        <v>184</v>
      </c>
      <c r="H80" s="219"/>
      <c r="I80" s="219"/>
      <c r="J80" s="219"/>
      <c r="K80" s="220" t="s">
        <v>22</v>
      </c>
      <c r="L80" s="54" t="s">
        <v>185</v>
      </c>
      <c r="M80" s="219"/>
      <c r="N80" s="219"/>
      <c r="O80" s="219"/>
      <c r="P80" s="219"/>
      <c r="Q80" s="219"/>
      <c r="R80" s="219"/>
      <c r="S80" s="221"/>
      <c r="T80" s="1883"/>
      <c r="U80" s="1884"/>
      <c r="V80" s="1884"/>
      <c r="W80" s="1884"/>
      <c r="X80" s="1884"/>
      <c r="Y80" s="1884"/>
      <c r="Z80" s="1884"/>
      <c r="AA80" s="1884"/>
      <c r="AB80" s="1884"/>
      <c r="AC80" s="1884"/>
      <c r="AD80" s="1884"/>
      <c r="AE80" s="1885"/>
      <c r="AF80" s="1887"/>
      <c r="AG80" s="1889"/>
      <c r="AH80" s="1889"/>
      <c r="AI80" s="1889"/>
      <c r="AJ80" s="1891"/>
      <c r="AK80" s="1889"/>
      <c r="AL80" s="1889"/>
      <c r="AM80" s="1889"/>
      <c r="AN80" s="1889"/>
      <c r="AO80" s="1893"/>
    </row>
    <row r="81" spans="1:41">
      <c r="A81" s="1854"/>
      <c r="B81" s="1855"/>
      <c r="C81" s="1855"/>
      <c r="D81" s="1855"/>
      <c r="E81" s="1856"/>
      <c r="F81" s="16" t="s">
        <v>22</v>
      </c>
      <c r="G81" s="128" t="s">
        <v>180</v>
      </c>
      <c r="H81" s="107"/>
      <c r="I81" s="107"/>
      <c r="J81" s="107"/>
      <c r="K81" s="118" t="s">
        <v>22</v>
      </c>
      <c r="L81" s="128" t="s">
        <v>36</v>
      </c>
      <c r="M81" s="107"/>
      <c r="N81" s="107"/>
      <c r="O81" s="107"/>
      <c r="P81" s="111" t="s">
        <v>22</v>
      </c>
      <c r="Q81" s="128" t="s">
        <v>181</v>
      </c>
      <c r="R81" s="128"/>
      <c r="S81" s="115"/>
      <c r="T81" s="1860"/>
      <c r="U81" s="1861"/>
      <c r="V81" s="1861"/>
      <c r="W81" s="1861"/>
      <c r="X81" s="1861"/>
      <c r="Y81" s="1861"/>
      <c r="Z81" s="1861"/>
      <c r="AA81" s="1861"/>
      <c r="AB81" s="1861"/>
      <c r="AC81" s="1861"/>
      <c r="AD81" s="1861"/>
      <c r="AE81" s="1862"/>
      <c r="AF81" s="1866" t="s">
        <v>22</v>
      </c>
      <c r="AG81" s="1868" t="s">
        <v>182</v>
      </c>
      <c r="AH81" s="1868"/>
      <c r="AI81" s="1868"/>
      <c r="AJ81" s="1870" t="s">
        <v>22</v>
      </c>
      <c r="AK81" s="1868" t="s">
        <v>183</v>
      </c>
      <c r="AL81" s="1868"/>
      <c r="AM81" s="1868"/>
      <c r="AN81" s="1868"/>
      <c r="AO81" s="1872"/>
    </row>
    <row r="82" spans="1:41">
      <c r="A82" s="1896"/>
      <c r="B82" s="1855"/>
      <c r="C82" s="1855"/>
      <c r="D82" s="1855"/>
      <c r="E82" s="1856"/>
      <c r="F82" s="67" t="s">
        <v>22</v>
      </c>
      <c r="G82" s="126" t="s">
        <v>184</v>
      </c>
      <c r="H82" s="131"/>
      <c r="I82" s="131"/>
      <c r="J82" s="131"/>
      <c r="K82" s="109" t="s">
        <v>22</v>
      </c>
      <c r="L82" s="126" t="s">
        <v>185</v>
      </c>
      <c r="M82" s="131"/>
      <c r="N82" s="131"/>
      <c r="O82" s="131"/>
      <c r="P82" s="131"/>
      <c r="Q82" s="131"/>
      <c r="R82" s="131"/>
      <c r="S82" s="211"/>
      <c r="T82" s="1860"/>
      <c r="U82" s="1861"/>
      <c r="V82" s="1861"/>
      <c r="W82" s="1861"/>
      <c r="X82" s="1861"/>
      <c r="Y82" s="1861"/>
      <c r="Z82" s="1861"/>
      <c r="AA82" s="1861"/>
      <c r="AB82" s="1861"/>
      <c r="AC82" s="1861"/>
      <c r="AD82" s="1861"/>
      <c r="AE82" s="1862"/>
      <c r="AF82" s="1866"/>
      <c r="AG82" s="1868"/>
      <c r="AH82" s="1868"/>
      <c r="AI82" s="1868"/>
      <c r="AJ82" s="1870"/>
      <c r="AK82" s="1868"/>
      <c r="AL82" s="1868"/>
      <c r="AM82" s="1868"/>
      <c r="AN82" s="1868"/>
      <c r="AO82" s="1872"/>
    </row>
    <row r="83" spans="1:41">
      <c r="A83" s="1874"/>
      <c r="B83" s="1875"/>
      <c r="C83" s="1875"/>
      <c r="D83" s="1875"/>
      <c r="E83" s="1876"/>
      <c r="F83" s="41" t="s">
        <v>22</v>
      </c>
      <c r="G83" s="43" t="s">
        <v>180</v>
      </c>
      <c r="H83" s="124"/>
      <c r="I83" s="124"/>
      <c r="J83" s="124"/>
      <c r="K83" s="496" t="s">
        <v>22</v>
      </c>
      <c r="L83" s="43" t="s">
        <v>36</v>
      </c>
      <c r="M83" s="124"/>
      <c r="N83" s="124"/>
      <c r="O83" s="124"/>
      <c r="P83" s="130" t="s">
        <v>22</v>
      </c>
      <c r="Q83" s="43" t="s">
        <v>181</v>
      </c>
      <c r="R83" s="43"/>
      <c r="S83" s="180"/>
      <c r="T83" s="1880"/>
      <c r="U83" s="1881"/>
      <c r="V83" s="1881"/>
      <c r="W83" s="1881"/>
      <c r="X83" s="1881"/>
      <c r="Y83" s="1881"/>
      <c r="Z83" s="1881"/>
      <c r="AA83" s="1881"/>
      <c r="AB83" s="1881"/>
      <c r="AC83" s="1881"/>
      <c r="AD83" s="1881"/>
      <c r="AE83" s="1882"/>
      <c r="AF83" s="1886" t="s">
        <v>22</v>
      </c>
      <c r="AG83" s="1888" t="s">
        <v>182</v>
      </c>
      <c r="AH83" s="1888"/>
      <c r="AI83" s="1888"/>
      <c r="AJ83" s="1890" t="s">
        <v>22</v>
      </c>
      <c r="AK83" s="1888" t="s">
        <v>183</v>
      </c>
      <c r="AL83" s="1888"/>
      <c r="AM83" s="1888"/>
      <c r="AN83" s="1888"/>
      <c r="AO83" s="1892"/>
    </row>
    <row r="84" spans="1:41">
      <c r="A84" s="1877"/>
      <c r="B84" s="1878"/>
      <c r="C84" s="1878"/>
      <c r="D84" s="1878"/>
      <c r="E84" s="1879"/>
      <c r="F84" s="52" t="s">
        <v>22</v>
      </c>
      <c r="G84" s="54" t="s">
        <v>184</v>
      </c>
      <c r="H84" s="219"/>
      <c r="I84" s="219"/>
      <c r="J84" s="219"/>
      <c r="K84" s="220" t="s">
        <v>22</v>
      </c>
      <c r="L84" s="54" t="s">
        <v>185</v>
      </c>
      <c r="M84" s="219"/>
      <c r="N84" s="219"/>
      <c r="O84" s="219"/>
      <c r="P84" s="219"/>
      <c r="Q84" s="219"/>
      <c r="R84" s="219"/>
      <c r="S84" s="221"/>
      <c r="T84" s="1883"/>
      <c r="U84" s="1884"/>
      <c r="V84" s="1884"/>
      <c r="W84" s="1884"/>
      <c r="X84" s="1884"/>
      <c r="Y84" s="1884"/>
      <c r="Z84" s="1884"/>
      <c r="AA84" s="1884"/>
      <c r="AB84" s="1884"/>
      <c r="AC84" s="1884"/>
      <c r="AD84" s="1884"/>
      <c r="AE84" s="1885"/>
      <c r="AF84" s="1887"/>
      <c r="AG84" s="1889"/>
      <c r="AH84" s="1889"/>
      <c r="AI84" s="1889"/>
      <c r="AJ84" s="1891"/>
      <c r="AK84" s="1889"/>
      <c r="AL84" s="1889"/>
      <c r="AM84" s="1889"/>
      <c r="AN84" s="1889"/>
      <c r="AO84" s="1893"/>
    </row>
  </sheetData>
  <sheetProtection algorithmName="SHA-512" hashValue="UCmWf1LPr7sGrhGgbJSw07M3NdA4GrK0UCuK3Yw48SGwVqy5QqnWciYTR5QhTUdpHzL2tWCd9nlEORf0vLtvZg==" saltValue="/LhS0RzIZ5Bb+EveH7f+cg==" spinCount="100000" sheet="1" objects="1" scenarios="1"/>
  <mergeCells count="305">
    <mergeCell ref="AQ73:AV73"/>
    <mergeCell ref="Y72:AD72"/>
    <mergeCell ref="AE72:AJ72"/>
    <mergeCell ref="AK72:AP72"/>
    <mergeCell ref="AQ72:AV72"/>
    <mergeCell ref="A83:E84"/>
    <mergeCell ref="T83:AE84"/>
    <mergeCell ref="AF83:AF84"/>
    <mergeCell ref="AG83:AI84"/>
    <mergeCell ref="AJ83:AJ84"/>
    <mergeCell ref="AK83:AO84"/>
    <mergeCell ref="A81:E82"/>
    <mergeCell ref="T81:AE82"/>
    <mergeCell ref="AF81:AF82"/>
    <mergeCell ref="AG81:AI82"/>
    <mergeCell ref="AJ81:AJ82"/>
    <mergeCell ref="AK81:AO82"/>
    <mergeCell ref="A79:E80"/>
    <mergeCell ref="T79:AE80"/>
    <mergeCell ref="AF79:AF80"/>
    <mergeCell ref="AG79:AI80"/>
    <mergeCell ref="AJ79:AJ80"/>
    <mergeCell ref="AK79:AO80"/>
    <mergeCell ref="A76:E76"/>
    <mergeCell ref="F76:S76"/>
    <mergeCell ref="T76:AE76"/>
    <mergeCell ref="AF76:AO76"/>
    <mergeCell ref="A77:E78"/>
    <mergeCell ref="T77:AE78"/>
    <mergeCell ref="AF77:AF78"/>
    <mergeCell ref="AG77:AI78"/>
    <mergeCell ref="AJ77:AJ78"/>
    <mergeCell ref="AK77:AO78"/>
    <mergeCell ref="Y71:AD71"/>
    <mergeCell ref="AE71:AJ71"/>
    <mergeCell ref="AK71:AP71"/>
    <mergeCell ref="AQ71:AV71"/>
    <mergeCell ref="AK67:AP67"/>
    <mergeCell ref="AQ67:AV67"/>
    <mergeCell ref="I68:K68"/>
    <mergeCell ref="I69:K69"/>
    <mergeCell ref="Y68:AD68"/>
    <mergeCell ref="AE68:AJ68"/>
    <mergeCell ref="AK68:AP68"/>
    <mergeCell ref="AQ68:AV68"/>
    <mergeCell ref="AQ70:AV70"/>
    <mergeCell ref="Y67:AD67"/>
    <mergeCell ref="AE67:AJ67"/>
    <mergeCell ref="Y65:AD65"/>
    <mergeCell ref="AE65:AJ65"/>
    <mergeCell ref="AK65:AP65"/>
    <mergeCell ref="AQ65:AV65"/>
    <mergeCell ref="Y66:AD66"/>
    <mergeCell ref="AE66:AJ66"/>
    <mergeCell ref="AK66:AP66"/>
    <mergeCell ref="AQ66:AV66"/>
    <mergeCell ref="Y69:AD69"/>
    <mergeCell ref="AE69:AJ69"/>
    <mergeCell ref="AK69:AP69"/>
    <mergeCell ref="AQ69:AV69"/>
    <mergeCell ref="AE63:AJ63"/>
    <mergeCell ref="AK63:AP63"/>
    <mergeCell ref="AQ63:AV63"/>
    <mergeCell ref="Y64:AD64"/>
    <mergeCell ref="AE64:AJ64"/>
    <mergeCell ref="AK64:AP64"/>
    <mergeCell ref="AQ64:AV64"/>
    <mergeCell ref="Y61:AD61"/>
    <mergeCell ref="AE61:AJ61"/>
    <mergeCell ref="AK61:AP61"/>
    <mergeCell ref="AQ61:AV61"/>
    <mergeCell ref="Y62:AD62"/>
    <mergeCell ref="AE62:AJ62"/>
    <mergeCell ref="AK62:AP62"/>
    <mergeCell ref="AQ62:AV62"/>
    <mergeCell ref="Y63:AD63"/>
    <mergeCell ref="AE59:AJ59"/>
    <mergeCell ref="AK59:AP59"/>
    <mergeCell ref="AQ59:AV59"/>
    <mergeCell ref="Y60:AD60"/>
    <mergeCell ref="AE60:AJ60"/>
    <mergeCell ref="AK60:AP60"/>
    <mergeCell ref="AQ60:AV60"/>
    <mergeCell ref="Y57:AD57"/>
    <mergeCell ref="AE57:AJ57"/>
    <mergeCell ref="AK57:AP57"/>
    <mergeCell ref="AQ57:AV57"/>
    <mergeCell ref="Y58:AD58"/>
    <mergeCell ref="AE58:AJ58"/>
    <mergeCell ref="AK58:AP58"/>
    <mergeCell ref="AQ58:AV58"/>
    <mergeCell ref="Y59:AD59"/>
    <mergeCell ref="AE55:AJ55"/>
    <mergeCell ref="AK55:AP55"/>
    <mergeCell ref="AQ55:AV55"/>
    <mergeCell ref="Y56:AD56"/>
    <mergeCell ref="AE56:AJ56"/>
    <mergeCell ref="AK56:AP56"/>
    <mergeCell ref="AQ56:AV56"/>
    <mergeCell ref="I53:K53"/>
    <mergeCell ref="I54:K54"/>
    <mergeCell ref="Y53:AD53"/>
    <mergeCell ref="AE53:AJ53"/>
    <mergeCell ref="AK53:AP53"/>
    <mergeCell ref="AQ53:AV53"/>
    <mergeCell ref="Y54:AD54"/>
    <mergeCell ref="AE54:AJ54"/>
    <mergeCell ref="AK54:AP54"/>
    <mergeCell ref="AQ54:AV54"/>
    <mergeCell ref="Y55:AD55"/>
    <mergeCell ref="Y39:AD39"/>
    <mergeCell ref="AE39:AJ39"/>
    <mergeCell ref="AK39:AP39"/>
    <mergeCell ref="AQ39:AV39"/>
    <mergeCell ref="Y48:AD48"/>
    <mergeCell ref="AE48:AJ48"/>
    <mergeCell ref="AK48:AP48"/>
    <mergeCell ref="AQ48:AV48"/>
    <mergeCell ref="Y49:AD49"/>
    <mergeCell ref="AE49:AJ49"/>
    <mergeCell ref="AK49:AP49"/>
    <mergeCell ref="AQ49:AV49"/>
    <mergeCell ref="Y46:AD46"/>
    <mergeCell ref="AE46:AJ46"/>
    <mergeCell ref="AK46:AP46"/>
    <mergeCell ref="AQ46:AV46"/>
    <mergeCell ref="Y47:AD47"/>
    <mergeCell ref="AE47:AJ47"/>
    <mergeCell ref="AK47:AP47"/>
    <mergeCell ref="AQ47:AV47"/>
    <mergeCell ref="AE44:AJ44"/>
    <mergeCell ref="Y42:AD42"/>
    <mergeCell ref="AE42:AJ42"/>
    <mergeCell ref="AK42:AP42"/>
    <mergeCell ref="AQ42:AV42"/>
    <mergeCell ref="Y43:AD43"/>
    <mergeCell ref="AE43:AJ43"/>
    <mergeCell ref="AK43:AP43"/>
    <mergeCell ref="AQ43:AV43"/>
    <mergeCell ref="AE50:AJ50"/>
    <mergeCell ref="AK50:AP50"/>
    <mergeCell ref="AQ50:AV50"/>
    <mergeCell ref="Y51:AD51"/>
    <mergeCell ref="AE51:AJ51"/>
    <mergeCell ref="AK51:AP51"/>
    <mergeCell ref="AQ51:AV51"/>
    <mergeCell ref="AK44:AP44"/>
    <mergeCell ref="AQ44:AV44"/>
    <mergeCell ref="Y45:AD45"/>
    <mergeCell ref="AE45:AJ45"/>
    <mergeCell ref="AK45:AP45"/>
    <mergeCell ref="AQ45:AV45"/>
    <mergeCell ref="AK31:AP32"/>
    <mergeCell ref="AQ31:AV32"/>
    <mergeCell ref="AE27:AJ28"/>
    <mergeCell ref="AK27:AP28"/>
    <mergeCell ref="AQ27:AV28"/>
    <mergeCell ref="AE52:AJ52"/>
    <mergeCell ref="AK52:AP52"/>
    <mergeCell ref="AQ52:AV52"/>
    <mergeCell ref="Y40:AD40"/>
    <mergeCell ref="Y37:AD37"/>
    <mergeCell ref="AE37:AJ37"/>
    <mergeCell ref="AK37:AP37"/>
    <mergeCell ref="AQ37:AV37"/>
    <mergeCell ref="Y38:AD38"/>
    <mergeCell ref="AE38:AJ38"/>
    <mergeCell ref="AK38:AP38"/>
    <mergeCell ref="AQ38:AV38"/>
    <mergeCell ref="AE40:AJ40"/>
    <mergeCell ref="AK40:AP40"/>
    <mergeCell ref="AQ40:AV40"/>
    <mergeCell ref="Y41:AD41"/>
    <mergeCell ref="AE41:AJ41"/>
    <mergeCell ref="AK41:AP41"/>
    <mergeCell ref="AQ41:AV41"/>
    <mergeCell ref="AQ36:AV36"/>
    <mergeCell ref="Y35:AD35"/>
    <mergeCell ref="AE35:AJ35"/>
    <mergeCell ref="AK35:AP35"/>
    <mergeCell ref="AQ35:AV35"/>
    <mergeCell ref="Y33:AD34"/>
    <mergeCell ref="AE33:AJ34"/>
    <mergeCell ref="AK33:AP34"/>
    <mergeCell ref="AQ33:AV34"/>
    <mergeCell ref="V73:X73"/>
    <mergeCell ref="Y27:AD28"/>
    <mergeCell ref="AE15:AJ16"/>
    <mergeCell ref="Y73:AD73"/>
    <mergeCell ref="AE73:AJ73"/>
    <mergeCell ref="AK73:AP73"/>
    <mergeCell ref="Y70:AD70"/>
    <mergeCell ref="AE70:AJ70"/>
    <mergeCell ref="AK70:AP70"/>
    <mergeCell ref="N19:X20"/>
    <mergeCell ref="AK15:AP16"/>
    <mergeCell ref="AK17:AP18"/>
    <mergeCell ref="Y25:AD26"/>
    <mergeCell ref="AE25:AJ26"/>
    <mergeCell ref="AK25:AP26"/>
    <mergeCell ref="AE21:AJ22"/>
    <mergeCell ref="AK21:AP22"/>
    <mergeCell ref="Y23:AD24"/>
    <mergeCell ref="AE23:AJ24"/>
    <mergeCell ref="AK23:AP24"/>
    <mergeCell ref="AE19:AJ20"/>
    <mergeCell ref="AK19:AP20"/>
    <mergeCell ref="AE36:AJ36"/>
    <mergeCell ref="AK36:AP36"/>
    <mergeCell ref="Y15:AD16"/>
    <mergeCell ref="Y17:AD18"/>
    <mergeCell ref="Y19:AD20"/>
    <mergeCell ref="L19:M32"/>
    <mergeCell ref="AE13:AJ13"/>
    <mergeCell ref="AE17:AJ18"/>
    <mergeCell ref="AK13:AP13"/>
    <mergeCell ref="AQ13:AV13"/>
    <mergeCell ref="Y14:AD14"/>
    <mergeCell ref="AE14:AJ14"/>
    <mergeCell ref="AK14:AP14"/>
    <mergeCell ref="AQ14:AV14"/>
    <mergeCell ref="AQ15:AV16"/>
    <mergeCell ref="AQ17:AV18"/>
    <mergeCell ref="AQ25:AV26"/>
    <mergeCell ref="AQ21:AV22"/>
    <mergeCell ref="AQ23:AV24"/>
    <mergeCell ref="AQ19:AV20"/>
    <mergeCell ref="Y29:AD30"/>
    <mergeCell ref="AE29:AJ30"/>
    <mergeCell ref="AK29:AP30"/>
    <mergeCell ref="AQ29:AV30"/>
    <mergeCell ref="Y31:AD32"/>
    <mergeCell ref="AE31:AJ32"/>
    <mergeCell ref="F14:H14"/>
    <mergeCell ref="I14:K14"/>
    <mergeCell ref="Y13:AD13"/>
    <mergeCell ref="A2:O2"/>
    <mergeCell ref="P2:AO2"/>
    <mergeCell ref="B12:E12"/>
    <mergeCell ref="B11:E11"/>
    <mergeCell ref="F11:H11"/>
    <mergeCell ref="Y9:AD9"/>
    <mergeCell ref="AE9:AJ9"/>
    <mergeCell ref="AK9:AP9"/>
    <mergeCell ref="A11:A73"/>
    <mergeCell ref="B73:U73"/>
    <mergeCell ref="F13:H13"/>
    <mergeCell ref="I13:K13"/>
    <mergeCell ref="AN8:AP8"/>
    <mergeCell ref="AB8:AD8"/>
    <mergeCell ref="Y5:AJ5"/>
    <mergeCell ref="AK5:AV5"/>
    <mergeCell ref="Y7:AJ7"/>
    <mergeCell ref="L33:M34"/>
    <mergeCell ref="Y44:AD44"/>
    <mergeCell ref="F10:H10"/>
    <mergeCell ref="F12:H12"/>
    <mergeCell ref="AE12:AJ12"/>
    <mergeCell ref="AK12:AP12"/>
    <mergeCell ref="AQ9:AV9"/>
    <mergeCell ref="BA7:BB9"/>
    <mergeCell ref="AX14:AZ14"/>
    <mergeCell ref="BA14:BB14"/>
    <mergeCell ref="BA11:BB12"/>
    <mergeCell ref="Y52:AD52"/>
    <mergeCell ref="I39:K39"/>
    <mergeCell ref="Y50:AD50"/>
    <mergeCell ref="Y12:AD12"/>
    <mergeCell ref="I10:X11"/>
    <mergeCell ref="Y10:AD11"/>
    <mergeCell ref="I12:K12"/>
    <mergeCell ref="I36:K36"/>
    <mergeCell ref="Y36:AD36"/>
    <mergeCell ref="I15:K15"/>
    <mergeCell ref="I20:K20"/>
    <mergeCell ref="I19:K19"/>
    <mergeCell ref="I18:K18"/>
    <mergeCell ref="I17:K17"/>
    <mergeCell ref="I16:K16"/>
    <mergeCell ref="Y21:AD22"/>
    <mergeCell ref="L15:M18"/>
    <mergeCell ref="AX15:AZ15"/>
    <mergeCell ref="B7:E8"/>
    <mergeCell ref="F7:H8"/>
    <mergeCell ref="I7:X8"/>
    <mergeCell ref="Y6:Z6"/>
    <mergeCell ref="AA6:AB6"/>
    <mergeCell ref="AC6:AD6"/>
    <mergeCell ref="AE6:AF6"/>
    <mergeCell ref="AG6:AH6"/>
    <mergeCell ref="AI6:AJ6"/>
    <mergeCell ref="AK6:AL6"/>
    <mergeCell ref="AM6:AN6"/>
    <mergeCell ref="AO6:AV6"/>
    <mergeCell ref="AW7:AZ9"/>
    <mergeCell ref="B9:E9"/>
    <mergeCell ref="F9:H9"/>
    <mergeCell ref="I9:K9"/>
    <mergeCell ref="L9:X9"/>
    <mergeCell ref="B13:E13"/>
    <mergeCell ref="AQ12:AV12"/>
    <mergeCell ref="AK7:AV7"/>
    <mergeCell ref="AE10:AJ11"/>
    <mergeCell ref="AK10:AP11"/>
    <mergeCell ref="AQ10:AV11"/>
  </mergeCells>
  <phoneticPr fontId="3"/>
  <dataValidations count="5">
    <dataValidation type="list" allowBlank="1" showInputMessage="1" showErrorMessage="1" sqref="BA14:BB14 F77:F84 AJ77:AJ84 P81 P79 P77 P83 AF77:AF84 K77:K84" xr:uid="{D889C5B6-2934-4F6E-A9AF-95DB6188626A}">
      <formula1>"□,■"</formula1>
    </dataValidation>
    <dataValidation type="list" allowBlank="1" showInputMessage="1" showErrorMessage="1" sqref="Y12:AV14 Y15 AE15 Y17 AE17 AK15 AQ15 AK17 AQ17 Y19 AE19 AK19 AQ19 Y21 AE21 AK21 AQ21 Y23 AE23 AK23 AQ23 Y25 AE25 AK25 AQ25 Y27 AE27 AK27 AQ27 Y29 AE29 AK29 AQ29 Y31 AE31 AK31 AQ31 Y33 AE33 AK33 AQ33 Y35:AV72" xr:uid="{7B3DA9C9-3631-4C90-9922-6B7F5A5434F2}">
      <formula1>"""□"",""■"""</formula1>
    </dataValidation>
    <dataValidation type="list" showInputMessage="1" showErrorMessage="1" sqref="AW10:AW15" xr:uid="{123C2C63-FD1C-4B81-8021-D7E6682CBAAD}">
      <formula1>"□,■"</formula1>
    </dataValidation>
    <dataValidation type="list" allowBlank="1" showInputMessage="1" showErrorMessage="1" sqref="A77:E84" xr:uid="{C899D321-461D-4E09-A651-62F2655550CB}">
      <formula1>"構造の安定,火災時の安全,劣化の軽減,維持管理・更新,温熱環境,空気環境,光・視環境,音環境,高齢者等配慮,防犯,その他"</formula1>
    </dataValidation>
    <dataValidation type="list" allowBlank="1" showInputMessage="1" showErrorMessage="1" sqref="AO6" xr:uid="{C2CD1ACC-3FA9-4B36-B630-82792265BA09}">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A258B-D0B5-4821-B5D5-0597E28A3393}">
  <sheetPr>
    <tabColor rgb="FFFFFF00"/>
  </sheetPr>
  <dimension ref="A1:BI62"/>
  <sheetViews>
    <sheetView view="pageBreakPreview" zoomScaleNormal="100" zoomScaleSheetLayoutView="100" workbookViewId="0">
      <selection activeCell="Y51" sqref="Y51:AD51"/>
    </sheetView>
  </sheetViews>
  <sheetFormatPr defaultColWidth="9" defaultRowHeight="13.5"/>
  <cols>
    <col min="1" max="55" width="2.625" style="4" customWidth="1"/>
    <col min="56" max="16384" width="9" style="4"/>
  </cols>
  <sheetData>
    <row r="1" spans="1:61"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1324</v>
      </c>
    </row>
    <row r="2" spans="1:61"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c r="BB2" s="929" t="s">
        <v>1405</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A4" s="8"/>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I5" s="107"/>
      <c r="J5" s="2"/>
      <c r="K5" s="2"/>
      <c r="L5" s="2"/>
      <c r="M5" s="2"/>
      <c r="N5" s="2"/>
      <c r="O5" s="2"/>
      <c r="P5" s="2"/>
      <c r="Q5" s="2"/>
      <c r="R5" s="2"/>
      <c r="S5" s="2"/>
      <c r="T5" s="2"/>
      <c r="U5" s="2"/>
      <c r="V5" s="2"/>
      <c r="W5" s="2"/>
      <c r="X5" s="2"/>
      <c r="Y5" s="2305" t="s">
        <v>1063</v>
      </c>
      <c r="Z5" s="1739"/>
      <c r="AA5" s="1739"/>
      <c r="AB5" s="1739"/>
      <c r="AC5" s="1739"/>
      <c r="AD5" s="1739"/>
      <c r="AE5" s="1739"/>
      <c r="AF5" s="1739"/>
      <c r="AG5" s="1739"/>
      <c r="AH5" s="1739"/>
      <c r="AI5" s="1739"/>
      <c r="AJ5" s="1739"/>
      <c r="AK5" s="2628">
        <v>101</v>
      </c>
      <c r="AL5" s="2629"/>
      <c r="AM5" s="2629"/>
      <c r="AN5" s="2629"/>
      <c r="AO5" s="2629"/>
      <c r="AP5" s="2629"/>
      <c r="AQ5" s="2629"/>
      <c r="AR5" s="2629"/>
      <c r="AS5" s="2629"/>
      <c r="AT5" s="2629"/>
      <c r="AU5" s="2629"/>
      <c r="AV5" s="2630"/>
    </row>
    <row r="6" spans="1:61" ht="27" customHeight="1" thickBot="1">
      <c r="A6" s="8"/>
      <c r="I6" s="411"/>
      <c r="J6" s="150"/>
      <c r="K6" s="150"/>
      <c r="L6" s="150"/>
      <c r="M6" s="150"/>
      <c r="N6" s="150"/>
      <c r="O6" s="150"/>
      <c r="P6" s="150"/>
      <c r="Q6" s="150"/>
      <c r="R6" s="150"/>
      <c r="S6" s="150"/>
      <c r="T6" s="150"/>
      <c r="U6" s="150"/>
      <c r="V6" s="150"/>
      <c r="W6" s="150"/>
      <c r="X6" s="150"/>
      <c r="Y6" s="2600"/>
      <c r="Z6" s="2084"/>
      <c r="AA6" s="2084"/>
      <c r="AB6" s="2084"/>
      <c r="AC6" s="2084"/>
      <c r="AD6" s="2084"/>
      <c r="AE6" s="2084"/>
      <c r="AF6" s="2084"/>
      <c r="AG6" s="2084"/>
      <c r="AH6" s="2084"/>
      <c r="AI6" s="2084"/>
      <c r="AJ6" s="2084"/>
      <c r="AK6" s="2084"/>
      <c r="AL6" s="2084"/>
      <c r="AM6" s="2084"/>
      <c r="AN6" s="2084"/>
      <c r="AO6" s="2601" t="s">
        <v>1606</v>
      </c>
      <c r="AP6" s="2602"/>
      <c r="AQ6" s="2602"/>
      <c r="AR6" s="2602"/>
      <c r="AS6" s="2602"/>
      <c r="AT6" s="2602"/>
      <c r="AU6" s="2602"/>
      <c r="AV6" s="2603"/>
    </row>
    <row r="7" spans="1:61" ht="13.5" customHeight="1">
      <c r="A7" s="2663"/>
      <c r="B7" s="1772" t="s">
        <v>8</v>
      </c>
      <c r="C7" s="1736"/>
      <c r="D7" s="1736"/>
      <c r="E7" s="2081"/>
      <c r="F7" s="1736" t="s">
        <v>11</v>
      </c>
      <c r="G7" s="1736"/>
      <c r="H7" s="1737"/>
      <c r="I7" s="1650" t="s">
        <v>12</v>
      </c>
      <c r="J7" s="1651"/>
      <c r="K7" s="1651"/>
      <c r="L7" s="1651"/>
      <c r="M7" s="1651"/>
      <c r="N7" s="1651"/>
      <c r="O7" s="1651"/>
      <c r="P7" s="1651"/>
      <c r="Q7" s="1651"/>
      <c r="R7" s="1651"/>
      <c r="S7" s="1651"/>
      <c r="T7" s="1651"/>
      <c r="U7" s="1651"/>
      <c r="V7" s="1651"/>
      <c r="W7" s="1651"/>
      <c r="X7" s="1652"/>
      <c r="Y7" s="2363" t="s">
        <v>1326</v>
      </c>
      <c r="Z7" s="2362"/>
      <c r="AA7" s="2362"/>
      <c r="AB7" s="2362"/>
      <c r="AC7" s="2362"/>
      <c r="AD7" s="2362"/>
      <c r="AE7" s="2362"/>
      <c r="AF7" s="2362"/>
      <c r="AG7" s="2362"/>
      <c r="AH7" s="2362"/>
      <c r="AI7" s="2362"/>
      <c r="AJ7" s="2364"/>
      <c r="AK7" s="2363" t="s">
        <v>1327</v>
      </c>
      <c r="AL7" s="2362"/>
      <c r="AM7" s="2362"/>
      <c r="AN7" s="2362"/>
      <c r="AO7" s="2362"/>
      <c r="AP7" s="2362"/>
      <c r="AQ7" s="2362"/>
      <c r="AR7" s="2362"/>
      <c r="AS7" s="2362"/>
      <c r="AT7" s="2362"/>
      <c r="AU7" s="2362"/>
      <c r="AV7" s="2364"/>
      <c r="AW7" s="1696" t="s">
        <v>17</v>
      </c>
      <c r="AX7" s="1688"/>
      <c r="AY7" s="1688"/>
      <c r="AZ7" s="1689"/>
      <c r="BA7" s="1749" t="s">
        <v>13</v>
      </c>
      <c r="BB7" s="1750"/>
    </row>
    <row r="8" spans="1:61" ht="13.5" customHeight="1">
      <c r="A8" s="2664"/>
      <c r="B8" s="1645"/>
      <c r="C8" s="1646"/>
      <c r="D8" s="1646"/>
      <c r="E8" s="2101"/>
      <c r="F8" s="1646"/>
      <c r="G8" s="1646"/>
      <c r="H8" s="1647"/>
      <c r="I8" s="1979"/>
      <c r="J8" s="1691"/>
      <c r="K8" s="1691"/>
      <c r="L8" s="1691"/>
      <c r="M8" s="1691"/>
      <c r="N8" s="1691"/>
      <c r="O8" s="1691"/>
      <c r="P8" s="1691"/>
      <c r="Q8" s="1691"/>
      <c r="R8" s="1691"/>
      <c r="S8" s="1691"/>
      <c r="T8" s="1691"/>
      <c r="U8" s="1691"/>
      <c r="V8" s="1691"/>
      <c r="W8" s="1691"/>
      <c r="X8" s="1692"/>
      <c r="Y8" s="186"/>
      <c r="Z8" s="22"/>
      <c r="AA8" s="22"/>
      <c r="AB8" s="2665" t="str">
        <f>IF($AK$5="","",IFERROR(IF(AND(VLOOKUP($AK$5,自己評価書!$B$35:$FY514,121,FALSE)=0,VLOOKUP($AK$5,自己評価書!$B$35:$FY514,122,FALSE)=0),"■","□"),"□"))</f>
        <v>■</v>
      </c>
      <c r="AC8" s="2665"/>
      <c r="AD8" s="2665"/>
      <c r="AE8" s="22" t="s">
        <v>943</v>
      </c>
      <c r="AF8" s="22"/>
      <c r="AG8" s="22"/>
      <c r="AH8" s="22"/>
      <c r="AI8" s="22"/>
      <c r="AJ8" s="49"/>
      <c r="AK8" s="186"/>
      <c r="AL8" s="22"/>
      <c r="AM8" s="22"/>
      <c r="AN8" s="2391" t="str">
        <f>IF($AK$5="","",IFERROR(IF(AND(VLOOKUP($AK$5,自己評価書!$B$35:$FY514,123,FALSE)=0,VLOOKUP($AK$5,自己評価書!$B$35:$FY514,124,FALSE)=0),"■","□"),"□"))</f>
        <v>■</v>
      </c>
      <c r="AO8" s="2391"/>
      <c r="AP8" s="2391"/>
      <c r="AQ8" s="22" t="s">
        <v>943</v>
      </c>
      <c r="AR8" s="22"/>
      <c r="AS8" s="22"/>
      <c r="AT8" s="22"/>
      <c r="AU8" s="22"/>
      <c r="AV8" s="49"/>
      <c r="AW8" s="1650"/>
      <c r="AX8" s="1651"/>
      <c r="AY8" s="1651"/>
      <c r="AZ8" s="1652"/>
      <c r="BA8" s="2218"/>
      <c r="BB8" s="2219"/>
    </row>
    <row r="9" spans="1:61" ht="27" customHeight="1" thickBot="1">
      <c r="A9" s="159"/>
      <c r="B9" s="1775" t="s">
        <v>14</v>
      </c>
      <c r="C9" s="1673"/>
      <c r="D9" s="1673"/>
      <c r="E9" s="2088"/>
      <c r="F9" s="1673" t="s">
        <v>15</v>
      </c>
      <c r="G9" s="1673"/>
      <c r="H9" s="1674"/>
      <c r="I9" s="1675" t="s">
        <v>15</v>
      </c>
      <c r="J9" s="1676"/>
      <c r="K9" s="1677"/>
      <c r="L9" s="1741" t="s">
        <v>16</v>
      </c>
      <c r="M9" s="1742"/>
      <c r="N9" s="1742"/>
      <c r="O9" s="1742"/>
      <c r="P9" s="1742"/>
      <c r="Q9" s="1742"/>
      <c r="R9" s="1742"/>
      <c r="S9" s="1742"/>
      <c r="T9" s="1742"/>
      <c r="U9" s="1742"/>
      <c r="V9" s="1742"/>
      <c r="W9" s="1742"/>
      <c r="X9" s="1743"/>
      <c r="Y9" s="2023" t="s">
        <v>1328</v>
      </c>
      <c r="Z9" s="2023"/>
      <c r="AA9" s="2023"/>
      <c r="AB9" s="2023"/>
      <c r="AC9" s="2023"/>
      <c r="AD9" s="2625"/>
      <c r="AE9" s="1743" t="s">
        <v>1329</v>
      </c>
      <c r="AF9" s="2023"/>
      <c r="AG9" s="2023"/>
      <c r="AH9" s="2023"/>
      <c r="AI9" s="2023"/>
      <c r="AJ9" s="2023"/>
      <c r="AK9" s="2023" t="s">
        <v>1328</v>
      </c>
      <c r="AL9" s="2023"/>
      <c r="AM9" s="2023"/>
      <c r="AN9" s="2023"/>
      <c r="AO9" s="2023"/>
      <c r="AP9" s="2625"/>
      <c r="AQ9" s="1743" t="s">
        <v>1329</v>
      </c>
      <c r="AR9" s="2023"/>
      <c r="AS9" s="2023"/>
      <c r="AT9" s="2023"/>
      <c r="AU9" s="2023"/>
      <c r="AV9" s="2023"/>
      <c r="AW9" s="1963"/>
      <c r="AX9" s="1964"/>
      <c r="AY9" s="1964"/>
      <c r="AZ9" s="1965"/>
      <c r="BA9" s="1751"/>
      <c r="BB9" s="1752"/>
    </row>
    <row r="10" spans="1:61" ht="13.5" customHeight="1">
      <c r="A10" s="969" t="s">
        <v>1355</v>
      </c>
      <c r="B10" s="85" t="s">
        <v>810</v>
      </c>
      <c r="C10" s="18"/>
      <c r="D10" s="18"/>
      <c r="E10" s="123"/>
      <c r="F10" s="1667" t="s">
        <v>1330</v>
      </c>
      <c r="G10" s="1646"/>
      <c r="H10" s="1647"/>
      <c r="I10" s="2098" t="s">
        <v>1333</v>
      </c>
      <c r="J10" s="2099"/>
      <c r="K10" s="2099"/>
      <c r="L10" s="2099"/>
      <c r="M10" s="2099"/>
      <c r="N10" s="2099"/>
      <c r="O10" s="2099"/>
      <c r="P10" s="2099"/>
      <c r="Q10" s="2099"/>
      <c r="R10" s="2099"/>
      <c r="S10" s="2099"/>
      <c r="T10" s="2099"/>
      <c r="U10" s="2099"/>
      <c r="V10" s="2099"/>
      <c r="W10" s="2099"/>
      <c r="X10" s="2100"/>
      <c r="Y10" s="2612"/>
      <c r="Z10" s="2607"/>
      <c r="AA10" s="2607"/>
      <c r="AB10" s="2607"/>
      <c r="AC10" s="2607"/>
      <c r="AD10" s="2613"/>
      <c r="AE10" s="2606"/>
      <c r="AF10" s="2607"/>
      <c r="AG10" s="2607"/>
      <c r="AH10" s="2607"/>
      <c r="AI10" s="2607"/>
      <c r="AJ10" s="2608"/>
      <c r="AK10" s="2612"/>
      <c r="AL10" s="2607"/>
      <c r="AM10" s="2607"/>
      <c r="AN10" s="2607"/>
      <c r="AO10" s="2607"/>
      <c r="AP10" s="2613"/>
      <c r="AQ10" s="2606"/>
      <c r="AR10" s="2607"/>
      <c r="AS10" s="2607"/>
      <c r="AT10" s="2607"/>
      <c r="AU10" s="2607"/>
      <c r="AV10" s="2608"/>
      <c r="AW10" s="16" t="s">
        <v>22</v>
      </c>
      <c r="AX10" s="18" t="s">
        <v>164</v>
      </c>
      <c r="AY10" s="18"/>
      <c r="AZ10" s="20"/>
      <c r="BA10" s="114"/>
      <c r="BB10" s="119"/>
    </row>
    <row r="11" spans="1:61" ht="13.5" customHeight="1">
      <c r="A11" s="2626" t="s">
        <v>1356</v>
      </c>
      <c r="B11" s="1904" t="s">
        <v>1357</v>
      </c>
      <c r="C11" s="1905"/>
      <c r="D11" s="1905"/>
      <c r="E11" s="2398"/>
      <c r="F11" s="1667" t="s">
        <v>1331</v>
      </c>
      <c r="G11" s="1646"/>
      <c r="H11" s="1647"/>
      <c r="I11" s="2135"/>
      <c r="J11" s="1889"/>
      <c r="K11" s="1889"/>
      <c r="L11" s="1889"/>
      <c r="M11" s="1889"/>
      <c r="N11" s="1889"/>
      <c r="O11" s="1889"/>
      <c r="P11" s="1889"/>
      <c r="Q11" s="1889"/>
      <c r="R11" s="1889"/>
      <c r="S11" s="1889"/>
      <c r="T11" s="1889"/>
      <c r="U11" s="1889"/>
      <c r="V11" s="1889"/>
      <c r="W11" s="1889"/>
      <c r="X11" s="1991"/>
      <c r="Y11" s="2614"/>
      <c r="Z11" s="2610"/>
      <c r="AA11" s="2610"/>
      <c r="AB11" s="2610"/>
      <c r="AC11" s="2610"/>
      <c r="AD11" s="2615"/>
      <c r="AE11" s="2609"/>
      <c r="AF11" s="2610"/>
      <c r="AG11" s="2610"/>
      <c r="AH11" s="2610"/>
      <c r="AI11" s="2610"/>
      <c r="AJ11" s="2611"/>
      <c r="AK11" s="2614"/>
      <c r="AL11" s="2610"/>
      <c r="AM11" s="2610"/>
      <c r="AN11" s="2610"/>
      <c r="AO11" s="2610"/>
      <c r="AP11" s="2615"/>
      <c r="AQ11" s="2609"/>
      <c r="AR11" s="2610"/>
      <c r="AS11" s="2610"/>
      <c r="AT11" s="2610"/>
      <c r="AU11" s="2610"/>
      <c r="AV11" s="2611"/>
      <c r="AW11" s="16" t="s">
        <v>22</v>
      </c>
      <c r="AX11" s="18" t="s">
        <v>143</v>
      </c>
      <c r="AZ11" s="20"/>
      <c r="BA11" s="1746" t="s">
        <v>25</v>
      </c>
      <c r="BB11" s="1747"/>
    </row>
    <row r="12" spans="1:61" ht="13.5" customHeight="1">
      <c r="A12" s="2626"/>
      <c r="B12" s="2001" t="s">
        <v>1358</v>
      </c>
      <c r="C12" s="1704"/>
      <c r="D12" s="1704"/>
      <c r="E12" s="2389"/>
      <c r="F12" s="1667" t="s">
        <v>664</v>
      </c>
      <c r="G12" s="1646"/>
      <c r="H12" s="1647"/>
      <c r="I12" s="1937" t="s">
        <v>1334</v>
      </c>
      <c r="J12" s="1935"/>
      <c r="K12" s="1936"/>
      <c r="L12" s="738" t="s">
        <v>1335</v>
      </c>
      <c r="M12" s="738"/>
      <c r="N12" s="738"/>
      <c r="O12" s="738"/>
      <c r="P12" s="738"/>
      <c r="Q12" s="738"/>
      <c r="R12" s="738"/>
      <c r="S12" s="738"/>
      <c r="T12" s="738"/>
      <c r="U12" s="738"/>
      <c r="V12" s="738"/>
      <c r="W12" s="738"/>
      <c r="X12" s="931"/>
      <c r="Y12" s="2060" t="s">
        <v>22</v>
      </c>
      <c r="Z12" s="2061"/>
      <c r="AA12" s="2061"/>
      <c r="AB12" s="2061"/>
      <c r="AC12" s="2061"/>
      <c r="AD12" s="2061"/>
      <c r="AE12" s="2604" t="s">
        <v>596</v>
      </c>
      <c r="AF12" s="2605"/>
      <c r="AG12" s="2605"/>
      <c r="AH12" s="2605"/>
      <c r="AI12" s="2605"/>
      <c r="AJ12" s="2605"/>
      <c r="AK12" s="2060" t="s">
        <v>22</v>
      </c>
      <c r="AL12" s="2061"/>
      <c r="AM12" s="2061"/>
      <c r="AN12" s="2061"/>
      <c r="AO12" s="2061"/>
      <c r="AP12" s="2061"/>
      <c r="AQ12" s="2604" t="s">
        <v>596</v>
      </c>
      <c r="AR12" s="2605"/>
      <c r="AS12" s="2605"/>
      <c r="AT12" s="2605"/>
      <c r="AU12" s="2605"/>
      <c r="AV12" s="2605"/>
      <c r="AW12" s="16" t="s">
        <v>22</v>
      </c>
      <c r="AX12" s="18" t="s">
        <v>487</v>
      </c>
      <c r="AZ12" s="20"/>
      <c r="BA12" s="1746"/>
      <c r="BB12" s="1747"/>
    </row>
    <row r="13" spans="1:61" ht="13.5" customHeight="1">
      <c r="A13" s="2626"/>
      <c r="B13" s="2001" t="s">
        <v>1359</v>
      </c>
      <c r="C13" s="1704"/>
      <c r="D13" s="1704"/>
      <c r="E13" s="2389"/>
      <c r="F13" s="1667" t="s">
        <v>1332</v>
      </c>
      <c r="G13" s="1646"/>
      <c r="H13" s="1647"/>
      <c r="I13" s="1645" t="s">
        <v>1336</v>
      </c>
      <c r="J13" s="1646"/>
      <c r="K13" s="1647"/>
      <c r="L13" s="960" t="s">
        <v>1337</v>
      </c>
      <c r="M13" s="961"/>
      <c r="N13" s="961"/>
      <c r="O13" s="961"/>
      <c r="P13" s="961"/>
      <c r="Q13" s="961"/>
      <c r="R13" s="961"/>
      <c r="S13" s="961"/>
      <c r="T13" s="961"/>
      <c r="U13" s="961"/>
      <c r="V13" s="961"/>
      <c r="W13" s="961"/>
      <c r="X13" s="961"/>
      <c r="Y13" s="1886" t="s">
        <v>22</v>
      </c>
      <c r="Z13" s="1890"/>
      <c r="AA13" s="1890"/>
      <c r="AB13" s="1890"/>
      <c r="AC13" s="1890"/>
      <c r="AD13" s="1890"/>
      <c r="AE13" s="2644" t="s">
        <v>596</v>
      </c>
      <c r="AF13" s="2645"/>
      <c r="AG13" s="2645"/>
      <c r="AH13" s="2645"/>
      <c r="AI13" s="2645"/>
      <c r="AJ13" s="2645"/>
      <c r="AK13" s="1886" t="s">
        <v>22</v>
      </c>
      <c r="AL13" s="1890"/>
      <c r="AM13" s="1890"/>
      <c r="AN13" s="1890"/>
      <c r="AO13" s="1890"/>
      <c r="AP13" s="1890"/>
      <c r="AQ13" s="2644" t="s">
        <v>596</v>
      </c>
      <c r="AR13" s="2645"/>
      <c r="AS13" s="2645"/>
      <c r="AT13" s="2645"/>
      <c r="AU13" s="2645"/>
      <c r="AV13" s="2645"/>
      <c r="AW13" s="16" t="s">
        <v>22</v>
      </c>
      <c r="AX13" s="18" t="s">
        <v>142</v>
      </c>
      <c r="AZ13" s="20"/>
      <c r="BA13" s="429"/>
      <c r="BB13" s="430"/>
    </row>
    <row r="14" spans="1:61" ht="13.5" customHeight="1">
      <c r="A14" s="2626"/>
      <c r="B14" s="2001" t="s">
        <v>1403</v>
      </c>
      <c r="C14" s="1704"/>
      <c r="D14" s="1704"/>
      <c r="E14" s="2389"/>
      <c r="F14" s="1667" t="s">
        <v>1331</v>
      </c>
      <c r="G14" s="1646"/>
      <c r="H14" s="1647"/>
      <c r="I14" s="2570"/>
      <c r="J14" s="2571"/>
      <c r="K14" s="2572"/>
      <c r="L14" s="984" t="s">
        <v>1338</v>
      </c>
      <c r="M14" s="985"/>
      <c r="N14" s="985"/>
      <c r="O14" s="985"/>
      <c r="P14" s="985"/>
      <c r="Q14" s="985"/>
      <c r="R14" s="985"/>
      <c r="S14" s="985"/>
      <c r="T14" s="985"/>
      <c r="U14" s="985"/>
      <c r="V14" s="985"/>
      <c r="W14" s="985"/>
      <c r="X14" s="985"/>
      <c r="Y14" s="2381" t="s">
        <v>22</v>
      </c>
      <c r="Z14" s="2382"/>
      <c r="AA14" s="2382"/>
      <c r="AB14" s="2382"/>
      <c r="AC14" s="2382"/>
      <c r="AD14" s="2382"/>
      <c r="AE14" s="2647" t="s">
        <v>596</v>
      </c>
      <c r="AF14" s="2648"/>
      <c r="AG14" s="2648"/>
      <c r="AH14" s="2648"/>
      <c r="AI14" s="2648"/>
      <c r="AJ14" s="2648"/>
      <c r="AK14" s="2381" t="s">
        <v>22</v>
      </c>
      <c r="AL14" s="2382"/>
      <c r="AM14" s="2382"/>
      <c r="AN14" s="2382"/>
      <c r="AO14" s="2382"/>
      <c r="AP14" s="2382"/>
      <c r="AQ14" s="2647" t="s">
        <v>596</v>
      </c>
      <c r="AR14" s="2648"/>
      <c r="AS14" s="2648"/>
      <c r="AT14" s="2648"/>
      <c r="AU14" s="2648"/>
      <c r="AV14" s="2648"/>
      <c r="AW14" s="16" t="s">
        <v>22</v>
      </c>
      <c r="AX14" s="1641"/>
      <c r="AY14" s="1641"/>
      <c r="AZ14" s="1642"/>
      <c r="BA14" s="1744" t="s">
        <v>27</v>
      </c>
      <c r="BB14" s="1745"/>
    </row>
    <row r="15" spans="1:61" ht="13.5" customHeight="1">
      <c r="A15" s="2626"/>
      <c r="B15" s="2001" t="s">
        <v>1404</v>
      </c>
      <c r="C15" s="1704"/>
      <c r="D15" s="1704"/>
      <c r="E15" s="2389"/>
      <c r="F15" s="940"/>
      <c r="G15" s="128"/>
      <c r="H15" s="128"/>
      <c r="I15" s="1645" t="s">
        <v>1339</v>
      </c>
      <c r="J15" s="1646"/>
      <c r="K15" s="1647"/>
      <c r="L15" s="2619" t="s">
        <v>1343</v>
      </c>
      <c r="M15" s="2620"/>
      <c r="N15" s="961" t="s">
        <v>1340</v>
      </c>
      <c r="O15" s="961"/>
      <c r="P15" s="961"/>
      <c r="Q15" s="961"/>
      <c r="R15" s="961"/>
      <c r="S15" s="961"/>
      <c r="T15" s="961"/>
      <c r="U15" s="961"/>
      <c r="V15" s="961"/>
      <c r="W15" s="961"/>
      <c r="X15" s="962"/>
      <c r="Y15" s="2635" t="s">
        <v>22</v>
      </c>
      <c r="Z15" s="2636"/>
      <c r="AA15" s="2636"/>
      <c r="AB15" s="2636"/>
      <c r="AC15" s="2636"/>
      <c r="AD15" s="2636"/>
      <c r="AE15" s="2636" t="s">
        <v>596</v>
      </c>
      <c r="AF15" s="2636"/>
      <c r="AG15" s="2636"/>
      <c r="AH15" s="2636"/>
      <c r="AI15" s="2636"/>
      <c r="AJ15" s="2649"/>
      <c r="AK15" s="2635" t="s">
        <v>22</v>
      </c>
      <c r="AL15" s="2636"/>
      <c r="AM15" s="2636"/>
      <c r="AN15" s="2636"/>
      <c r="AO15" s="2636"/>
      <c r="AP15" s="2636"/>
      <c r="AQ15" s="2636" t="s">
        <v>596</v>
      </c>
      <c r="AR15" s="2636"/>
      <c r="AS15" s="2636"/>
      <c r="AT15" s="2636"/>
      <c r="AU15" s="2636"/>
      <c r="AV15" s="2649"/>
      <c r="AW15" s="16" t="s">
        <v>22</v>
      </c>
      <c r="AX15" s="1641"/>
      <c r="AY15" s="1641"/>
      <c r="AZ15" s="1642"/>
      <c r="BA15" s="210"/>
      <c r="BB15" s="403"/>
    </row>
    <row r="16" spans="1:61" ht="13.5" customHeight="1">
      <c r="A16" s="2626"/>
      <c r="B16" s="945"/>
      <c r="C16" s="923"/>
      <c r="D16" s="923"/>
      <c r="E16" s="923"/>
      <c r="F16" s="940"/>
      <c r="G16" s="128"/>
      <c r="H16" s="128"/>
      <c r="I16" s="1645"/>
      <c r="J16" s="1646"/>
      <c r="K16" s="1647"/>
      <c r="L16" s="2621"/>
      <c r="M16" s="2622"/>
      <c r="N16" s="977" t="s">
        <v>1341</v>
      </c>
      <c r="O16" s="977"/>
      <c r="P16" s="977"/>
      <c r="Q16" s="977"/>
      <c r="R16" s="977"/>
      <c r="S16" s="977"/>
      <c r="T16" s="977"/>
      <c r="U16" s="977"/>
      <c r="V16" s="977"/>
      <c r="W16" s="977"/>
      <c r="X16" s="978"/>
      <c r="Y16" s="2617"/>
      <c r="Z16" s="2618"/>
      <c r="AA16" s="2618"/>
      <c r="AB16" s="2618"/>
      <c r="AC16" s="2618"/>
      <c r="AD16" s="2618"/>
      <c r="AE16" s="2618"/>
      <c r="AF16" s="2618"/>
      <c r="AG16" s="2618"/>
      <c r="AH16" s="2618"/>
      <c r="AI16" s="2618"/>
      <c r="AJ16" s="2646"/>
      <c r="AK16" s="2617"/>
      <c r="AL16" s="2618"/>
      <c r="AM16" s="2618"/>
      <c r="AN16" s="2618"/>
      <c r="AO16" s="2618"/>
      <c r="AP16" s="2618"/>
      <c r="AQ16" s="2618"/>
      <c r="AR16" s="2618"/>
      <c r="AS16" s="2618"/>
      <c r="AT16" s="2618"/>
      <c r="AU16" s="2618"/>
      <c r="AV16" s="2646"/>
      <c r="AW16" s="958"/>
      <c r="AX16" s="958"/>
      <c r="AY16" s="958"/>
      <c r="AZ16" s="129"/>
      <c r="BA16" s="210"/>
      <c r="BB16" s="403"/>
    </row>
    <row r="17" spans="1:54" ht="13.5" customHeight="1">
      <c r="A17" s="2626"/>
      <c r="B17" s="945"/>
      <c r="C17" s="923"/>
      <c r="D17" s="923"/>
      <c r="E17" s="923"/>
      <c r="F17" s="940"/>
      <c r="G17" s="128"/>
      <c r="H17" s="128"/>
      <c r="I17" s="2195"/>
      <c r="J17" s="2196"/>
      <c r="K17" s="2197"/>
      <c r="L17" s="2621"/>
      <c r="M17" s="2622"/>
      <c r="N17" s="986" t="s">
        <v>1342</v>
      </c>
      <c r="O17" s="986"/>
      <c r="P17" s="986"/>
      <c r="Q17" s="986"/>
      <c r="R17" s="986"/>
      <c r="S17" s="986"/>
      <c r="T17" s="986"/>
      <c r="U17" s="986"/>
      <c r="V17" s="986"/>
      <c r="W17" s="986"/>
      <c r="X17" s="987"/>
      <c r="Y17" s="2617" t="s">
        <v>22</v>
      </c>
      <c r="Z17" s="2618"/>
      <c r="AA17" s="2618"/>
      <c r="AB17" s="2618"/>
      <c r="AC17" s="2618"/>
      <c r="AD17" s="2618"/>
      <c r="AE17" s="2618" t="s">
        <v>596</v>
      </c>
      <c r="AF17" s="2618"/>
      <c r="AG17" s="2618"/>
      <c r="AH17" s="2618"/>
      <c r="AI17" s="2618"/>
      <c r="AJ17" s="2646"/>
      <c r="AK17" s="2617" t="s">
        <v>22</v>
      </c>
      <c r="AL17" s="2618"/>
      <c r="AM17" s="2618"/>
      <c r="AN17" s="2618"/>
      <c r="AO17" s="2618"/>
      <c r="AP17" s="2618"/>
      <c r="AQ17" s="2618" t="s">
        <v>596</v>
      </c>
      <c r="AR17" s="2618"/>
      <c r="AS17" s="2618"/>
      <c r="AT17" s="2618"/>
      <c r="AU17" s="2618"/>
      <c r="AV17" s="2646"/>
      <c r="AW17" s="958"/>
      <c r="AX17" s="958"/>
      <c r="AY17" s="958"/>
      <c r="AZ17" s="129"/>
      <c r="BA17" s="210"/>
      <c r="BB17" s="403"/>
    </row>
    <row r="18" spans="1:54" ht="13.5" customHeight="1">
      <c r="A18" s="2626"/>
      <c r="B18" s="945"/>
      <c r="C18" s="923"/>
      <c r="D18" s="923"/>
      <c r="E18" s="923"/>
      <c r="F18" s="940"/>
      <c r="G18" s="128"/>
      <c r="H18" s="128"/>
      <c r="I18" s="1645"/>
      <c r="J18" s="1646"/>
      <c r="K18" s="1647"/>
      <c r="L18" s="2623"/>
      <c r="M18" s="2624"/>
      <c r="N18" s="943" t="s">
        <v>1341</v>
      </c>
      <c r="O18" s="943"/>
      <c r="P18" s="943"/>
      <c r="Q18" s="943"/>
      <c r="R18" s="943"/>
      <c r="S18" s="943"/>
      <c r="T18" s="943"/>
      <c r="U18" s="943"/>
      <c r="V18" s="943"/>
      <c r="W18" s="943"/>
      <c r="X18" s="944"/>
      <c r="Y18" s="2637"/>
      <c r="Z18" s="2638"/>
      <c r="AA18" s="2638"/>
      <c r="AB18" s="2638"/>
      <c r="AC18" s="2638"/>
      <c r="AD18" s="2638"/>
      <c r="AE18" s="2638"/>
      <c r="AF18" s="2638"/>
      <c r="AG18" s="2638"/>
      <c r="AH18" s="2638"/>
      <c r="AI18" s="2638"/>
      <c r="AJ18" s="2647"/>
      <c r="AK18" s="2637"/>
      <c r="AL18" s="2638"/>
      <c r="AM18" s="2638"/>
      <c r="AN18" s="2638"/>
      <c r="AO18" s="2638"/>
      <c r="AP18" s="2638"/>
      <c r="AQ18" s="2638"/>
      <c r="AR18" s="2638"/>
      <c r="AS18" s="2638"/>
      <c r="AT18" s="2638"/>
      <c r="AU18" s="2638"/>
      <c r="AV18" s="2647"/>
      <c r="AW18" s="958"/>
      <c r="AX18" s="958"/>
      <c r="AY18" s="958"/>
      <c r="AZ18" s="129"/>
      <c r="BA18" s="210"/>
      <c r="BB18" s="403"/>
    </row>
    <row r="19" spans="1:54" ht="13.5" customHeight="1">
      <c r="A19" s="2626"/>
      <c r="B19" s="945"/>
      <c r="C19" s="923"/>
      <c r="D19" s="923"/>
      <c r="E19" s="923"/>
      <c r="F19" s="940"/>
      <c r="G19" s="128"/>
      <c r="H19" s="128"/>
      <c r="I19" s="2616"/>
      <c r="J19" s="1868"/>
      <c r="K19" s="1972"/>
      <c r="L19" s="2619" t="s">
        <v>1344</v>
      </c>
      <c r="M19" s="2641"/>
      <c r="N19" s="2657" t="s">
        <v>1345</v>
      </c>
      <c r="O19" s="2657"/>
      <c r="P19" s="2657"/>
      <c r="Q19" s="2657"/>
      <c r="R19" s="2657"/>
      <c r="S19" s="2657"/>
      <c r="T19" s="2657"/>
      <c r="U19" s="2657"/>
      <c r="V19" s="2657"/>
      <c r="W19" s="2657"/>
      <c r="X19" s="2658"/>
      <c r="Y19" s="2635" t="s">
        <v>22</v>
      </c>
      <c r="Z19" s="2636"/>
      <c r="AA19" s="2636"/>
      <c r="AB19" s="2636"/>
      <c r="AC19" s="2636"/>
      <c r="AD19" s="2636"/>
      <c r="AE19" s="2636" t="s">
        <v>596</v>
      </c>
      <c r="AF19" s="2636"/>
      <c r="AG19" s="2636"/>
      <c r="AH19" s="2636"/>
      <c r="AI19" s="2636"/>
      <c r="AJ19" s="2649"/>
      <c r="AK19" s="2635" t="s">
        <v>22</v>
      </c>
      <c r="AL19" s="2636"/>
      <c r="AM19" s="2636"/>
      <c r="AN19" s="2636"/>
      <c r="AO19" s="2636"/>
      <c r="AP19" s="2636"/>
      <c r="AQ19" s="2636" t="s">
        <v>596</v>
      </c>
      <c r="AR19" s="2636"/>
      <c r="AS19" s="2636"/>
      <c r="AT19" s="2636"/>
      <c r="AU19" s="2636"/>
      <c r="AV19" s="2649"/>
      <c r="AW19" s="958"/>
      <c r="AX19" s="958"/>
      <c r="AY19" s="958"/>
      <c r="AZ19" s="129"/>
      <c r="BA19" s="210"/>
      <c r="BB19" s="403"/>
    </row>
    <row r="20" spans="1:54" ht="13.5" customHeight="1">
      <c r="A20" s="2626"/>
      <c r="B20" s="945"/>
      <c r="C20" s="923"/>
      <c r="D20" s="923"/>
      <c r="E20" s="923"/>
      <c r="F20" s="940"/>
      <c r="G20" s="128"/>
      <c r="H20" s="128"/>
      <c r="I20" s="2195"/>
      <c r="J20" s="2196"/>
      <c r="K20" s="2197"/>
      <c r="L20" s="2642"/>
      <c r="M20" s="2643"/>
      <c r="N20" s="2659"/>
      <c r="O20" s="2659"/>
      <c r="P20" s="2659"/>
      <c r="Q20" s="2659"/>
      <c r="R20" s="2659"/>
      <c r="S20" s="2659"/>
      <c r="T20" s="2659"/>
      <c r="U20" s="2659"/>
      <c r="V20" s="2659"/>
      <c r="W20" s="2659"/>
      <c r="X20" s="2660"/>
      <c r="Y20" s="2639"/>
      <c r="Z20" s="2640"/>
      <c r="AA20" s="2640"/>
      <c r="AB20" s="2640"/>
      <c r="AC20" s="2640"/>
      <c r="AD20" s="2640"/>
      <c r="AE20" s="2640"/>
      <c r="AF20" s="2640"/>
      <c r="AG20" s="2640"/>
      <c r="AH20" s="2640"/>
      <c r="AI20" s="2640"/>
      <c r="AJ20" s="2650"/>
      <c r="AK20" s="2639"/>
      <c r="AL20" s="2640"/>
      <c r="AM20" s="2640"/>
      <c r="AN20" s="2640"/>
      <c r="AO20" s="2640"/>
      <c r="AP20" s="2640"/>
      <c r="AQ20" s="2640"/>
      <c r="AR20" s="2640"/>
      <c r="AS20" s="2640"/>
      <c r="AT20" s="2640"/>
      <c r="AU20" s="2640"/>
      <c r="AV20" s="2650"/>
      <c r="AW20" s="958"/>
      <c r="AX20" s="958"/>
      <c r="AY20" s="958"/>
      <c r="AZ20" s="129"/>
      <c r="BA20" s="210"/>
      <c r="BB20" s="403"/>
    </row>
    <row r="21" spans="1:54" ht="13.5" customHeight="1">
      <c r="A21" s="2626"/>
      <c r="B21" s="945"/>
      <c r="C21" s="923"/>
      <c r="D21" s="923"/>
      <c r="E21" s="923"/>
      <c r="F21" s="940"/>
      <c r="G21" s="128"/>
      <c r="H21" s="128"/>
      <c r="I21" s="833"/>
      <c r="J21" s="834"/>
      <c r="K21" s="835"/>
      <c r="L21" s="2642"/>
      <c r="M21" s="2643"/>
      <c r="N21" s="986" t="s">
        <v>1346</v>
      </c>
      <c r="O21" s="986"/>
      <c r="P21" s="986"/>
      <c r="Q21" s="986"/>
      <c r="R21" s="986"/>
      <c r="S21" s="986"/>
      <c r="T21" s="986"/>
      <c r="U21" s="986"/>
      <c r="V21" s="986"/>
      <c r="W21" s="986"/>
      <c r="X21" s="987"/>
      <c r="Y21" s="2617" t="s">
        <v>22</v>
      </c>
      <c r="Z21" s="2618"/>
      <c r="AA21" s="2618"/>
      <c r="AB21" s="2618"/>
      <c r="AC21" s="2618"/>
      <c r="AD21" s="2618"/>
      <c r="AE21" s="2618" t="s">
        <v>596</v>
      </c>
      <c r="AF21" s="2618"/>
      <c r="AG21" s="2618"/>
      <c r="AH21" s="2618"/>
      <c r="AI21" s="2618"/>
      <c r="AJ21" s="2646"/>
      <c r="AK21" s="2617" t="s">
        <v>22</v>
      </c>
      <c r="AL21" s="2618"/>
      <c r="AM21" s="2618"/>
      <c r="AN21" s="2618"/>
      <c r="AO21" s="2618"/>
      <c r="AP21" s="2618"/>
      <c r="AQ21" s="2618" t="s">
        <v>596</v>
      </c>
      <c r="AR21" s="2618"/>
      <c r="AS21" s="2618"/>
      <c r="AT21" s="2618"/>
      <c r="AU21" s="2618"/>
      <c r="AV21" s="2646"/>
      <c r="AW21" s="958"/>
      <c r="AX21" s="958"/>
      <c r="AY21" s="958"/>
      <c r="AZ21" s="129"/>
      <c r="BA21" s="210"/>
      <c r="BB21" s="403"/>
    </row>
    <row r="22" spans="1:54" ht="13.5" customHeight="1">
      <c r="A22" s="2626"/>
      <c r="B22" s="945"/>
      <c r="C22" s="923"/>
      <c r="D22" s="923"/>
      <c r="E22" s="923"/>
      <c r="F22" s="940"/>
      <c r="G22" s="128"/>
      <c r="H22" s="128"/>
      <c r="I22" s="833"/>
      <c r="J22" s="834"/>
      <c r="K22" s="835"/>
      <c r="L22" s="2642"/>
      <c r="M22" s="2643"/>
      <c r="N22" s="977" t="s">
        <v>1341</v>
      </c>
      <c r="O22" s="977"/>
      <c r="P22" s="977"/>
      <c r="Q22" s="977"/>
      <c r="R22" s="977"/>
      <c r="S22" s="977"/>
      <c r="T22" s="977"/>
      <c r="U22" s="977"/>
      <c r="V22" s="977"/>
      <c r="W22" s="977"/>
      <c r="X22" s="978"/>
      <c r="Y22" s="2617"/>
      <c r="Z22" s="2618"/>
      <c r="AA22" s="2618"/>
      <c r="AB22" s="2618"/>
      <c r="AC22" s="2618"/>
      <c r="AD22" s="2618"/>
      <c r="AE22" s="2618"/>
      <c r="AF22" s="2618"/>
      <c r="AG22" s="2618"/>
      <c r="AH22" s="2618"/>
      <c r="AI22" s="2618"/>
      <c r="AJ22" s="2646"/>
      <c r="AK22" s="2617"/>
      <c r="AL22" s="2618"/>
      <c r="AM22" s="2618"/>
      <c r="AN22" s="2618"/>
      <c r="AO22" s="2618"/>
      <c r="AP22" s="2618"/>
      <c r="AQ22" s="2618"/>
      <c r="AR22" s="2618"/>
      <c r="AS22" s="2618"/>
      <c r="AT22" s="2618"/>
      <c r="AU22" s="2618"/>
      <c r="AV22" s="2646"/>
      <c r="AW22" s="958"/>
      <c r="AX22" s="958"/>
      <c r="AY22" s="958"/>
      <c r="AZ22" s="129"/>
      <c r="BA22" s="210"/>
      <c r="BB22" s="403"/>
    </row>
    <row r="23" spans="1:54" ht="13.5" customHeight="1">
      <c r="A23" s="2626"/>
      <c r="B23" s="945"/>
      <c r="C23" s="923"/>
      <c r="D23" s="923"/>
      <c r="E23" s="923"/>
      <c r="F23" s="940"/>
      <c r="G23" s="128"/>
      <c r="H23" s="128"/>
      <c r="I23" s="833"/>
      <c r="J23" s="834"/>
      <c r="K23" s="835"/>
      <c r="L23" s="2642"/>
      <c r="M23" s="2643"/>
      <c r="N23" s="958" t="s">
        <v>1347</v>
      </c>
      <c r="O23" s="958"/>
      <c r="P23" s="958"/>
      <c r="Q23" s="958"/>
      <c r="R23" s="958"/>
      <c r="S23" s="958"/>
      <c r="T23" s="958"/>
      <c r="U23" s="958"/>
      <c r="V23" s="958"/>
      <c r="W23" s="958"/>
      <c r="X23" s="959"/>
      <c r="Y23" s="2653" t="s">
        <v>22</v>
      </c>
      <c r="Z23" s="2651"/>
      <c r="AA23" s="2651"/>
      <c r="AB23" s="2651"/>
      <c r="AC23" s="2651"/>
      <c r="AD23" s="2651"/>
      <c r="AE23" s="2651" t="s">
        <v>596</v>
      </c>
      <c r="AF23" s="2651"/>
      <c r="AG23" s="2651"/>
      <c r="AH23" s="2651"/>
      <c r="AI23" s="2651"/>
      <c r="AJ23" s="2652"/>
      <c r="AK23" s="2653" t="s">
        <v>22</v>
      </c>
      <c r="AL23" s="2651"/>
      <c r="AM23" s="2651"/>
      <c r="AN23" s="2651"/>
      <c r="AO23" s="2651"/>
      <c r="AP23" s="2651"/>
      <c r="AQ23" s="2651" t="s">
        <v>596</v>
      </c>
      <c r="AR23" s="2651"/>
      <c r="AS23" s="2651"/>
      <c r="AT23" s="2651"/>
      <c r="AU23" s="2651"/>
      <c r="AV23" s="2652"/>
      <c r="AW23" s="958"/>
      <c r="AX23" s="958"/>
      <c r="AY23" s="958"/>
      <c r="AZ23" s="129"/>
      <c r="BA23" s="210"/>
      <c r="BB23" s="403"/>
    </row>
    <row r="24" spans="1:54" ht="13.5" customHeight="1">
      <c r="A24" s="2626"/>
      <c r="B24" s="945"/>
      <c r="C24" s="923"/>
      <c r="D24" s="923"/>
      <c r="E24" s="923"/>
      <c r="F24" s="940"/>
      <c r="G24" s="128"/>
      <c r="H24" s="128"/>
      <c r="I24" s="833"/>
      <c r="J24" s="834"/>
      <c r="K24" s="835"/>
      <c r="L24" s="2642"/>
      <c r="M24" s="2643"/>
      <c r="N24" s="958" t="s">
        <v>1341</v>
      </c>
      <c r="O24" s="958"/>
      <c r="P24" s="958"/>
      <c r="Q24" s="958"/>
      <c r="R24" s="958"/>
      <c r="S24" s="958"/>
      <c r="T24" s="958"/>
      <c r="U24" s="958"/>
      <c r="V24" s="958"/>
      <c r="W24" s="958"/>
      <c r="X24" s="959"/>
      <c r="Y24" s="2639"/>
      <c r="Z24" s="2640"/>
      <c r="AA24" s="2640"/>
      <c r="AB24" s="2640"/>
      <c r="AC24" s="2640"/>
      <c r="AD24" s="2640"/>
      <c r="AE24" s="2640"/>
      <c r="AF24" s="2640"/>
      <c r="AG24" s="2640"/>
      <c r="AH24" s="2640"/>
      <c r="AI24" s="2640"/>
      <c r="AJ24" s="2650"/>
      <c r="AK24" s="2639"/>
      <c r="AL24" s="2640"/>
      <c r="AM24" s="2640"/>
      <c r="AN24" s="2640"/>
      <c r="AO24" s="2640"/>
      <c r="AP24" s="2640"/>
      <c r="AQ24" s="2640"/>
      <c r="AR24" s="2640"/>
      <c r="AS24" s="2640"/>
      <c r="AT24" s="2640"/>
      <c r="AU24" s="2640"/>
      <c r="AV24" s="2650"/>
      <c r="AW24" s="958"/>
      <c r="AX24" s="958"/>
      <c r="AY24" s="958"/>
      <c r="AZ24" s="129"/>
      <c r="BA24" s="210"/>
      <c r="BB24" s="403"/>
    </row>
    <row r="25" spans="1:54" ht="13.5" customHeight="1">
      <c r="A25" s="2626"/>
      <c r="B25" s="945"/>
      <c r="C25" s="923"/>
      <c r="D25" s="923"/>
      <c r="E25" s="923"/>
      <c r="F25" s="940"/>
      <c r="G25" s="128"/>
      <c r="H25" s="128"/>
      <c r="I25" s="833"/>
      <c r="J25" s="834"/>
      <c r="K25" s="835"/>
      <c r="L25" s="2642"/>
      <c r="M25" s="2643"/>
      <c r="N25" s="986" t="s">
        <v>1348</v>
      </c>
      <c r="O25" s="986"/>
      <c r="P25" s="986"/>
      <c r="Q25" s="986"/>
      <c r="R25" s="986"/>
      <c r="S25" s="986"/>
      <c r="T25" s="986"/>
      <c r="U25" s="986"/>
      <c r="V25" s="986"/>
      <c r="W25" s="986"/>
      <c r="X25" s="987"/>
      <c r="Y25" s="2617" t="s">
        <v>22</v>
      </c>
      <c r="Z25" s="2618"/>
      <c r="AA25" s="2618"/>
      <c r="AB25" s="2618"/>
      <c r="AC25" s="2618"/>
      <c r="AD25" s="2618"/>
      <c r="AE25" s="2618" t="s">
        <v>596</v>
      </c>
      <c r="AF25" s="2618"/>
      <c r="AG25" s="2618"/>
      <c r="AH25" s="2618"/>
      <c r="AI25" s="2618"/>
      <c r="AJ25" s="2646"/>
      <c r="AK25" s="2617" t="s">
        <v>22</v>
      </c>
      <c r="AL25" s="2618"/>
      <c r="AM25" s="2618"/>
      <c r="AN25" s="2618"/>
      <c r="AO25" s="2618"/>
      <c r="AP25" s="2618"/>
      <c r="AQ25" s="2618" t="s">
        <v>596</v>
      </c>
      <c r="AR25" s="2618"/>
      <c r="AS25" s="2618"/>
      <c r="AT25" s="2618"/>
      <c r="AU25" s="2618"/>
      <c r="AV25" s="2646"/>
      <c r="AW25" s="958"/>
      <c r="AX25" s="958"/>
      <c r="AY25" s="958"/>
      <c r="AZ25" s="129"/>
      <c r="BA25" s="210"/>
      <c r="BB25" s="403"/>
    </row>
    <row r="26" spans="1:54" ht="13.5" customHeight="1">
      <c r="A26" s="2626"/>
      <c r="B26" s="945"/>
      <c r="C26" s="923"/>
      <c r="D26" s="923"/>
      <c r="E26" s="923"/>
      <c r="F26" s="940"/>
      <c r="G26" s="128"/>
      <c r="H26" s="128"/>
      <c r="I26" s="833"/>
      <c r="J26" s="834"/>
      <c r="K26" s="835"/>
      <c r="L26" s="2642"/>
      <c r="M26" s="2643"/>
      <c r="N26" s="958" t="s">
        <v>1341</v>
      </c>
      <c r="O26" s="958"/>
      <c r="P26" s="958"/>
      <c r="Q26" s="958"/>
      <c r="R26" s="958"/>
      <c r="S26" s="958"/>
      <c r="T26" s="958"/>
      <c r="U26" s="958"/>
      <c r="V26" s="958"/>
      <c r="W26" s="958"/>
      <c r="X26" s="959"/>
      <c r="Y26" s="2639"/>
      <c r="Z26" s="2640"/>
      <c r="AA26" s="2640"/>
      <c r="AB26" s="2640"/>
      <c r="AC26" s="2640"/>
      <c r="AD26" s="2640"/>
      <c r="AE26" s="2640"/>
      <c r="AF26" s="2640"/>
      <c r="AG26" s="2640"/>
      <c r="AH26" s="2640"/>
      <c r="AI26" s="2640"/>
      <c r="AJ26" s="2650"/>
      <c r="AK26" s="2639"/>
      <c r="AL26" s="2640"/>
      <c r="AM26" s="2640"/>
      <c r="AN26" s="2640"/>
      <c r="AO26" s="2640"/>
      <c r="AP26" s="2640"/>
      <c r="AQ26" s="2640"/>
      <c r="AR26" s="2640"/>
      <c r="AS26" s="2640"/>
      <c r="AT26" s="2640"/>
      <c r="AU26" s="2640"/>
      <c r="AV26" s="2650"/>
      <c r="AW26" s="958"/>
      <c r="AX26" s="958"/>
      <c r="AY26" s="958"/>
      <c r="AZ26" s="129"/>
      <c r="BA26" s="210"/>
      <c r="BB26" s="403"/>
    </row>
    <row r="27" spans="1:54" ht="13.5" customHeight="1">
      <c r="A27" s="2626"/>
      <c r="B27" s="945"/>
      <c r="C27" s="923"/>
      <c r="D27" s="923"/>
      <c r="E27" s="923"/>
      <c r="F27" s="940"/>
      <c r="G27" s="128"/>
      <c r="H27" s="128"/>
      <c r="I27" s="833"/>
      <c r="J27" s="834"/>
      <c r="K27" s="835"/>
      <c r="L27" s="2642"/>
      <c r="M27" s="2643"/>
      <c r="N27" s="986" t="s">
        <v>1349</v>
      </c>
      <c r="O27" s="986"/>
      <c r="P27" s="986"/>
      <c r="Q27" s="986"/>
      <c r="R27" s="986"/>
      <c r="S27" s="986"/>
      <c r="T27" s="986"/>
      <c r="U27" s="986"/>
      <c r="V27" s="986"/>
      <c r="W27" s="986"/>
      <c r="X27" s="987"/>
      <c r="Y27" s="2617" t="s">
        <v>22</v>
      </c>
      <c r="Z27" s="2618"/>
      <c r="AA27" s="2618"/>
      <c r="AB27" s="2618"/>
      <c r="AC27" s="2618"/>
      <c r="AD27" s="2618"/>
      <c r="AE27" s="2618" t="s">
        <v>596</v>
      </c>
      <c r="AF27" s="2618"/>
      <c r="AG27" s="2618"/>
      <c r="AH27" s="2618"/>
      <c r="AI27" s="2618"/>
      <c r="AJ27" s="2646"/>
      <c r="AK27" s="2617" t="s">
        <v>22</v>
      </c>
      <c r="AL27" s="2618"/>
      <c r="AM27" s="2618"/>
      <c r="AN27" s="2618"/>
      <c r="AO27" s="2618"/>
      <c r="AP27" s="2618"/>
      <c r="AQ27" s="2618" t="s">
        <v>596</v>
      </c>
      <c r="AR27" s="2618"/>
      <c r="AS27" s="2618"/>
      <c r="AT27" s="2618"/>
      <c r="AU27" s="2618"/>
      <c r="AV27" s="2646"/>
      <c r="AW27" s="958"/>
      <c r="AX27" s="958"/>
      <c r="AY27" s="958"/>
      <c r="AZ27" s="129"/>
      <c r="BA27" s="210"/>
      <c r="BB27" s="403"/>
    </row>
    <row r="28" spans="1:54" ht="13.5" customHeight="1">
      <c r="A28" s="2626"/>
      <c r="B28" s="945"/>
      <c r="C28" s="923"/>
      <c r="D28" s="923"/>
      <c r="E28" s="923"/>
      <c r="F28" s="940"/>
      <c r="G28" s="128"/>
      <c r="H28" s="128"/>
      <c r="I28" s="833"/>
      <c r="J28" s="834"/>
      <c r="K28" s="835"/>
      <c r="L28" s="2642"/>
      <c r="M28" s="2643"/>
      <c r="N28" s="977" t="s">
        <v>1341</v>
      </c>
      <c r="O28" s="977"/>
      <c r="P28" s="977"/>
      <c r="Q28" s="977"/>
      <c r="R28" s="977"/>
      <c r="S28" s="977"/>
      <c r="T28" s="977"/>
      <c r="U28" s="977"/>
      <c r="V28" s="977"/>
      <c r="W28" s="977"/>
      <c r="X28" s="978"/>
      <c r="Y28" s="2617"/>
      <c r="Z28" s="2618"/>
      <c r="AA28" s="2618"/>
      <c r="AB28" s="2618"/>
      <c r="AC28" s="2618"/>
      <c r="AD28" s="2618"/>
      <c r="AE28" s="2618"/>
      <c r="AF28" s="2618"/>
      <c r="AG28" s="2618"/>
      <c r="AH28" s="2618"/>
      <c r="AI28" s="2618"/>
      <c r="AJ28" s="2646"/>
      <c r="AK28" s="2617"/>
      <c r="AL28" s="2618"/>
      <c r="AM28" s="2618"/>
      <c r="AN28" s="2618"/>
      <c r="AO28" s="2618"/>
      <c r="AP28" s="2618"/>
      <c r="AQ28" s="2618"/>
      <c r="AR28" s="2618"/>
      <c r="AS28" s="2618"/>
      <c r="AT28" s="2618"/>
      <c r="AU28" s="2618"/>
      <c r="AV28" s="2646"/>
      <c r="AW28" s="958"/>
      <c r="AX28" s="958"/>
      <c r="AY28" s="958"/>
      <c r="AZ28" s="129"/>
      <c r="BA28" s="210"/>
      <c r="BB28" s="403"/>
    </row>
    <row r="29" spans="1:54" ht="13.5" customHeight="1">
      <c r="A29" s="2626"/>
      <c r="B29" s="945"/>
      <c r="C29" s="923"/>
      <c r="D29" s="923"/>
      <c r="E29" s="923"/>
      <c r="F29" s="940"/>
      <c r="G29" s="128"/>
      <c r="H29" s="128"/>
      <c r="I29" s="833"/>
      <c r="J29" s="834"/>
      <c r="K29" s="835"/>
      <c r="L29" s="2642"/>
      <c r="M29" s="2643"/>
      <c r="N29" s="958" t="s">
        <v>1350</v>
      </c>
      <c r="O29" s="958"/>
      <c r="P29" s="958"/>
      <c r="Q29" s="958"/>
      <c r="R29" s="958"/>
      <c r="S29" s="958"/>
      <c r="T29" s="958"/>
      <c r="U29" s="958"/>
      <c r="V29" s="958"/>
      <c r="W29" s="958"/>
      <c r="X29" s="959"/>
      <c r="Y29" s="2653" t="s">
        <v>22</v>
      </c>
      <c r="Z29" s="2651"/>
      <c r="AA29" s="2651"/>
      <c r="AB29" s="2651"/>
      <c r="AC29" s="2651"/>
      <c r="AD29" s="2651"/>
      <c r="AE29" s="2651" t="s">
        <v>596</v>
      </c>
      <c r="AF29" s="2651"/>
      <c r="AG29" s="2651"/>
      <c r="AH29" s="2651"/>
      <c r="AI29" s="2651"/>
      <c r="AJ29" s="2652"/>
      <c r="AK29" s="2653" t="s">
        <v>22</v>
      </c>
      <c r="AL29" s="2651"/>
      <c r="AM29" s="2651"/>
      <c r="AN29" s="2651"/>
      <c r="AO29" s="2651"/>
      <c r="AP29" s="2651"/>
      <c r="AQ29" s="2651" t="s">
        <v>596</v>
      </c>
      <c r="AR29" s="2651"/>
      <c r="AS29" s="2651"/>
      <c r="AT29" s="2651"/>
      <c r="AU29" s="2651"/>
      <c r="AV29" s="2652"/>
      <c r="AW29" s="958"/>
      <c r="AX29" s="958"/>
      <c r="AY29" s="958"/>
      <c r="AZ29" s="129"/>
      <c r="BA29" s="210"/>
      <c r="BB29" s="403"/>
    </row>
    <row r="30" spans="1:54" ht="13.5" customHeight="1">
      <c r="A30" s="2626"/>
      <c r="B30" s="945"/>
      <c r="C30" s="923"/>
      <c r="D30" s="923"/>
      <c r="E30" s="923"/>
      <c r="F30" s="940"/>
      <c r="G30" s="128"/>
      <c r="H30" s="128"/>
      <c r="I30" s="833"/>
      <c r="J30" s="834"/>
      <c r="K30" s="835"/>
      <c r="L30" s="2642"/>
      <c r="M30" s="2643"/>
      <c r="N30" s="977" t="s">
        <v>1341</v>
      </c>
      <c r="O30" s="977"/>
      <c r="P30" s="977"/>
      <c r="Q30" s="977"/>
      <c r="R30" s="977"/>
      <c r="S30" s="977"/>
      <c r="T30" s="977"/>
      <c r="U30" s="977"/>
      <c r="V30" s="977"/>
      <c r="W30" s="977"/>
      <c r="X30" s="978"/>
      <c r="Y30" s="2617"/>
      <c r="Z30" s="2618"/>
      <c r="AA30" s="2618"/>
      <c r="AB30" s="2618"/>
      <c r="AC30" s="2618"/>
      <c r="AD30" s="2618"/>
      <c r="AE30" s="2618"/>
      <c r="AF30" s="2618"/>
      <c r="AG30" s="2618"/>
      <c r="AH30" s="2618"/>
      <c r="AI30" s="2618"/>
      <c r="AJ30" s="2646"/>
      <c r="AK30" s="2617"/>
      <c r="AL30" s="2618"/>
      <c r="AM30" s="2618"/>
      <c r="AN30" s="2618"/>
      <c r="AO30" s="2618"/>
      <c r="AP30" s="2618"/>
      <c r="AQ30" s="2618"/>
      <c r="AR30" s="2618"/>
      <c r="AS30" s="2618"/>
      <c r="AT30" s="2618"/>
      <c r="AU30" s="2618"/>
      <c r="AV30" s="2646"/>
      <c r="AW30" s="958"/>
      <c r="AX30" s="958"/>
      <c r="AY30" s="958"/>
      <c r="AZ30" s="129"/>
      <c r="BA30" s="210"/>
      <c r="BB30" s="403"/>
    </row>
    <row r="31" spans="1:54" ht="13.5" customHeight="1">
      <c r="A31" s="2626"/>
      <c r="B31" s="945"/>
      <c r="C31" s="923"/>
      <c r="D31" s="923"/>
      <c r="E31" s="923"/>
      <c r="F31" s="940"/>
      <c r="G31" s="128"/>
      <c r="H31" s="128"/>
      <c r="I31" s="833"/>
      <c r="J31" s="834"/>
      <c r="K31" s="835"/>
      <c r="L31" s="2642"/>
      <c r="M31" s="2643"/>
      <c r="N31" s="958" t="s">
        <v>1351</v>
      </c>
      <c r="O31" s="958"/>
      <c r="P31" s="958"/>
      <c r="Q31" s="958"/>
      <c r="R31" s="958"/>
      <c r="S31" s="958"/>
      <c r="T31" s="958"/>
      <c r="U31" s="958"/>
      <c r="V31" s="958"/>
      <c r="W31" s="958"/>
      <c r="X31" s="959"/>
      <c r="Y31" s="2653" t="s">
        <v>22</v>
      </c>
      <c r="Z31" s="2651"/>
      <c r="AA31" s="2651"/>
      <c r="AB31" s="2651"/>
      <c r="AC31" s="2651"/>
      <c r="AD31" s="2651"/>
      <c r="AE31" s="2651" t="s">
        <v>596</v>
      </c>
      <c r="AF31" s="2651"/>
      <c r="AG31" s="2651"/>
      <c r="AH31" s="2651"/>
      <c r="AI31" s="2651"/>
      <c r="AJ31" s="2652"/>
      <c r="AK31" s="2653" t="s">
        <v>22</v>
      </c>
      <c r="AL31" s="2651"/>
      <c r="AM31" s="2651"/>
      <c r="AN31" s="2651"/>
      <c r="AO31" s="2651"/>
      <c r="AP31" s="2651"/>
      <c r="AQ31" s="2651" t="s">
        <v>596</v>
      </c>
      <c r="AR31" s="2651"/>
      <c r="AS31" s="2651"/>
      <c r="AT31" s="2651"/>
      <c r="AU31" s="2651"/>
      <c r="AV31" s="2652"/>
      <c r="AW31" s="958"/>
      <c r="AX31" s="958"/>
      <c r="AY31" s="958"/>
      <c r="AZ31" s="129"/>
      <c r="BA31" s="210"/>
      <c r="BB31" s="403"/>
    </row>
    <row r="32" spans="1:54" ht="13.5" customHeight="1">
      <c r="A32" s="2626"/>
      <c r="B32" s="945"/>
      <c r="C32" s="923"/>
      <c r="D32" s="923"/>
      <c r="E32" s="923"/>
      <c r="F32" s="940"/>
      <c r="G32" s="128"/>
      <c r="H32" s="128"/>
      <c r="I32" s="833"/>
      <c r="J32" s="834"/>
      <c r="K32" s="835"/>
      <c r="L32" s="2642"/>
      <c r="M32" s="2643"/>
      <c r="N32" s="958" t="s">
        <v>1352</v>
      </c>
      <c r="O32" s="958"/>
      <c r="P32" s="958"/>
      <c r="Q32" s="958"/>
      <c r="R32" s="958"/>
      <c r="S32" s="958"/>
      <c r="T32" s="958"/>
      <c r="U32" s="958"/>
      <c r="V32" s="958"/>
      <c r="W32" s="958"/>
      <c r="X32" s="959"/>
      <c r="Y32" s="2639"/>
      <c r="Z32" s="2640"/>
      <c r="AA32" s="2640"/>
      <c r="AB32" s="2640"/>
      <c r="AC32" s="2640"/>
      <c r="AD32" s="2640"/>
      <c r="AE32" s="2640"/>
      <c r="AF32" s="2640"/>
      <c r="AG32" s="2640"/>
      <c r="AH32" s="2640"/>
      <c r="AI32" s="2640"/>
      <c r="AJ32" s="2650"/>
      <c r="AK32" s="2639"/>
      <c r="AL32" s="2640"/>
      <c r="AM32" s="2640"/>
      <c r="AN32" s="2640"/>
      <c r="AO32" s="2640"/>
      <c r="AP32" s="2640"/>
      <c r="AQ32" s="2640"/>
      <c r="AR32" s="2640"/>
      <c r="AS32" s="2640"/>
      <c r="AT32" s="2640"/>
      <c r="AU32" s="2640"/>
      <c r="AV32" s="2650"/>
      <c r="AW32" s="958"/>
      <c r="AX32" s="958"/>
      <c r="AY32" s="958"/>
      <c r="AZ32" s="129"/>
      <c r="BA32" s="210"/>
      <c r="BB32" s="403"/>
    </row>
    <row r="33" spans="1:54" ht="13.5" customHeight="1">
      <c r="A33" s="2626"/>
      <c r="B33" s="945"/>
      <c r="C33" s="923"/>
      <c r="D33" s="923"/>
      <c r="E33" s="923"/>
      <c r="F33" s="940"/>
      <c r="G33" s="128"/>
      <c r="H33" s="128"/>
      <c r="I33" s="833"/>
      <c r="J33" s="834"/>
      <c r="K33" s="835"/>
      <c r="L33" s="2631" t="s">
        <v>1353</v>
      </c>
      <c r="M33" s="2632"/>
      <c r="N33" s="986" t="s">
        <v>1354</v>
      </c>
      <c r="O33" s="986"/>
      <c r="P33" s="986"/>
      <c r="Q33" s="986"/>
      <c r="R33" s="986"/>
      <c r="S33" s="986"/>
      <c r="T33" s="986"/>
      <c r="U33" s="986"/>
      <c r="V33" s="986"/>
      <c r="W33" s="986"/>
      <c r="X33" s="987"/>
      <c r="Y33" s="2617" t="s">
        <v>22</v>
      </c>
      <c r="Z33" s="2618"/>
      <c r="AA33" s="2618"/>
      <c r="AB33" s="2618"/>
      <c r="AC33" s="2618"/>
      <c r="AD33" s="2618"/>
      <c r="AE33" s="2618" t="s">
        <v>596</v>
      </c>
      <c r="AF33" s="2618"/>
      <c r="AG33" s="2618"/>
      <c r="AH33" s="2618"/>
      <c r="AI33" s="2618"/>
      <c r="AJ33" s="2646"/>
      <c r="AK33" s="2617" t="s">
        <v>22</v>
      </c>
      <c r="AL33" s="2618"/>
      <c r="AM33" s="2618"/>
      <c r="AN33" s="2618"/>
      <c r="AO33" s="2618"/>
      <c r="AP33" s="2618"/>
      <c r="AQ33" s="2618" t="s">
        <v>596</v>
      </c>
      <c r="AR33" s="2618"/>
      <c r="AS33" s="2618"/>
      <c r="AT33" s="2618"/>
      <c r="AU33" s="2618"/>
      <c r="AV33" s="2646"/>
      <c r="AW33" s="958"/>
      <c r="AX33" s="958"/>
      <c r="AY33" s="958"/>
      <c r="AZ33" s="129"/>
      <c r="BA33" s="210"/>
      <c r="BB33" s="403"/>
    </row>
    <row r="34" spans="1:54" ht="13.5" customHeight="1">
      <c r="A34" s="2626"/>
      <c r="B34" s="945"/>
      <c r="C34" s="923"/>
      <c r="D34" s="923"/>
      <c r="E34" s="923"/>
      <c r="F34" s="940"/>
      <c r="G34" s="128"/>
      <c r="H34" s="128"/>
      <c r="I34" s="833"/>
      <c r="J34" s="834"/>
      <c r="K34" s="835"/>
      <c r="L34" s="2633"/>
      <c r="M34" s="2634"/>
      <c r="N34" s="977"/>
      <c r="O34" s="977"/>
      <c r="P34" s="977"/>
      <c r="Q34" s="977"/>
      <c r="R34" s="977"/>
      <c r="S34" s="977"/>
      <c r="T34" s="977"/>
      <c r="U34" s="977"/>
      <c r="V34" s="977"/>
      <c r="W34" s="977"/>
      <c r="X34" s="978"/>
      <c r="Y34" s="2617"/>
      <c r="Z34" s="2618"/>
      <c r="AA34" s="2618"/>
      <c r="AB34" s="2618"/>
      <c r="AC34" s="2618"/>
      <c r="AD34" s="2618"/>
      <c r="AE34" s="2618"/>
      <c r="AF34" s="2618"/>
      <c r="AG34" s="2618"/>
      <c r="AH34" s="2618"/>
      <c r="AI34" s="2618"/>
      <c r="AJ34" s="2646"/>
      <c r="AK34" s="2617"/>
      <c r="AL34" s="2618"/>
      <c r="AM34" s="2618"/>
      <c r="AN34" s="2618"/>
      <c r="AO34" s="2618"/>
      <c r="AP34" s="2618"/>
      <c r="AQ34" s="2618"/>
      <c r="AR34" s="2618"/>
      <c r="AS34" s="2618"/>
      <c r="AT34" s="2618"/>
      <c r="AU34" s="2618"/>
      <c r="AV34" s="2646"/>
      <c r="AW34" s="958"/>
      <c r="AX34" s="958"/>
      <c r="AY34" s="958"/>
      <c r="AZ34" s="129"/>
      <c r="BA34" s="210"/>
      <c r="BB34" s="403"/>
    </row>
    <row r="35" spans="1:54" ht="13.5" customHeight="1">
      <c r="A35" s="2626"/>
      <c r="B35" s="945"/>
      <c r="C35" s="923"/>
      <c r="D35" s="923"/>
      <c r="E35" s="923"/>
      <c r="F35" s="940"/>
      <c r="G35" s="128"/>
      <c r="H35" s="128"/>
      <c r="I35" s="981"/>
      <c r="J35" s="982"/>
      <c r="K35" s="983"/>
      <c r="L35" s="22" t="s">
        <v>1335</v>
      </c>
      <c r="M35" s="22"/>
      <c r="N35" s="22"/>
      <c r="O35" s="22"/>
      <c r="P35" s="22"/>
      <c r="Q35" s="22"/>
      <c r="R35" s="22"/>
      <c r="S35" s="22"/>
      <c r="T35" s="22"/>
      <c r="U35" s="22"/>
      <c r="V35" s="22"/>
      <c r="W35" s="22"/>
      <c r="X35" s="49"/>
      <c r="Y35" s="1887" t="s">
        <v>22</v>
      </c>
      <c r="Z35" s="1891"/>
      <c r="AA35" s="1891"/>
      <c r="AB35" s="1891"/>
      <c r="AC35" s="1891"/>
      <c r="AD35" s="1891"/>
      <c r="AE35" s="2661" t="s">
        <v>596</v>
      </c>
      <c r="AF35" s="2368"/>
      <c r="AG35" s="2368"/>
      <c r="AH35" s="2368"/>
      <c r="AI35" s="2368"/>
      <c r="AJ35" s="2368"/>
      <c r="AK35" s="1887" t="s">
        <v>22</v>
      </c>
      <c r="AL35" s="1891"/>
      <c r="AM35" s="1891"/>
      <c r="AN35" s="1891"/>
      <c r="AO35" s="1891"/>
      <c r="AP35" s="1891"/>
      <c r="AQ35" s="2661" t="s">
        <v>596</v>
      </c>
      <c r="AR35" s="2368"/>
      <c r="AS35" s="2368"/>
      <c r="AT35" s="2368"/>
      <c r="AU35" s="2368"/>
      <c r="AV35" s="2368"/>
      <c r="AW35" s="958"/>
      <c r="AX35" s="958"/>
      <c r="AY35" s="958"/>
      <c r="AZ35" s="129"/>
      <c r="BA35" s="210"/>
      <c r="BB35" s="403"/>
    </row>
    <row r="36" spans="1:54" ht="13.5" customHeight="1">
      <c r="A36" s="2626"/>
      <c r="B36" s="945"/>
      <c r="C36" s="923"/>
      <c r="D36" s="923"/>
      <c r="E36" s="923"/>
      <c r="F36" s="940"/>
      <c r="G36" s="128"/>
      <c r="H36" s="128"/>
      <c r="I36" s="2317" t="s">
        <v>1360</v>
      </c>
      <c r="J36" s="2318"/>
      <c r="K36" s="2588"/>
      <c r="L36" s="960" t="s">
        <v>1361</v>
      </c>
      <c r="M36" s="961"/>
      <c r="N36" s="961"/>
      <c r="O36" s="961"/>
      <c r="P36" s="961"/>
      <c r="Q36" s="961"/>
      <c r="R36" s="961"/>
      <c r="S36" s="961"/>
      <c r="T36" s="961"/>
      <c r="U36" s="961"/>
      <c r="V36" s="961"/>
      <c r="W36" s="961"/>
      <c r="X36" s="961"/>
      <c r="Y36" s="1886" t="s">
        <v>22</v>
      </c>
      <c r="Z36" s="1890"/>
      <c r="AA36" s="1890"/>
      <c r="AB36" s="1890"/>
      <c r="AC36" s="1890"/>
      <c r="AD36" s="1890"/>
      <c r="AE36" s="2644" t="s">
        <v>596</v>
      </c>
      <c r="AF36" s="2645"/>
      <c r="AG36" s="2645"/>
      <c r="AH36" s="2645"/>
      <c r="AI36" s="2645"/>
      <c r="AJ36" s="2645"/>
      <c r="AK36" s="1886" t="s">
        <v>22</v>
      </c>
      <c r="AL36" s="1890"/>
      <c r="AM36" s="1890"/>
      <c r="AN36" s="1890"/>
      <c r="AO36" s="1890"/>
      <c r="AP36" s="1890"/>
      <c r="AQ36" s="2644" t="s">
        <v>596</v>
      </c>
      <c r="AR36" s="2645"/>
      <c r="AS36" s="2645"/>
      <c r="AT36" s="2645"/>
      <c r="AU36" s="2645"/>
      <c r="AV36" s="2645"/>
      <c r="AW36" s="958"/>
      <c r="AX36" s="958"/>
      <c r="AY36" s="958"/>
      <c r="AZ36" s="129"/>
      <c r="BA36" s="210"/>
      <c r="BB36" s="403"/>
    </row>
    <row r="37" spans="1:54" ht="13.5" customHeight="1">
      <c r="A37" s="2626"/>
      <c r="B37" s="945"/>
      <c r="C37" s="923"/>
      <c r="D37" s="923"/>
      <c r="E37" s="923"/>
      <c r="F37" s="940"/>
      <c r="G37" s="128"/>
      <c r="H37" s="128"/>
      <c r="I37" s="833"/>
      <c r="J37" s="834"/>
      <c r="K37" s="835"/>
      <c r="L37" s="974" t="s">
        <v>1362</v>
      </c>
      <c r="M37" s="975"/>
      <c r="N37" s="975"/>
      <c r="O37" s="975"/>
      <c r="P37" s="975"/>
      <c r="Q37" s="975"/>
      <c r="R37" s="975"/>
      <c r="S37" s="975"/>
      <c r="T37" s="975"/>
      <c r="U37" s="975"/>
      <c r="V37" s="975"/>
      <c r="W37" s="975"/>
      <c r="X37" s="975"/>
      <c r="Y37" s="2268" t="s">
        <v>22</v>
      </c>
      <c r="Z37" s="2269"/>
      <c r="AA37" s="2269"/>
      <c r="AB37" s="2269"/>
      <c r="AC37" s="2269"/>
      <c r="AD37" s="2269"/>
      <c r="AE37" s="2646" t="s">
        <v>596</v>
      </c>
      <c r="AF37" s="2656"/>
      <c r="AG37" s="2656"/>
      <c r="AH37" s="2656"/>
      <c r="AI37" s="2656"/>
      <c r="AJ37" s="2656"/>
      <c r="AK37" s="2268" t="s">
        <v>22</v>
      </c>
      <c r="AL37" s="2269"/>
      <c r="AM37" s="2269"/>
      <c r="AN37" s="2269"/>
      <c r="AO37" s="2269"/>
      <c r="AP37" s="2269"/>
      <c r="AQ37" s="2646" t="s">
        <v>596</v>
      </c>
      <c r="AR37" s="2656"/>
      <c r="AS37" s="2656"/>
      <c r="AT37" s="2656"/>
      <c r="AU37" s="2656"/>
      <c r="AV37" s="2656"/>
      <c r="AW37" s="958"/>
      <c r="AX37" s="958"/>
      <c r="AY37" s="958"/>
      <c r="AZ37" s="129"/>
      <c r="BA37" s="210"/>
      <c r="BB37" s="403"/>
    </row>
    <row r="38" spans="1:54" ht="13.5" customHeight="1">
      <c r="A38" s="2626"/>
      <c r="B38" s="945"/>
      <c r="C38" s="923"/>
      <c r="D38" s="923"/>
      <c r="E38" s="923"/>
      <c r="F38" s="940"/>
      <c r="G38" s="128"/>
      <c r="H38" s="128"/>
      <c r="I38" s="981"/>
      <c r="J38" s="982"/>
      <c r="K38" s="983"/>
      <c r="L38" s="942" t="s">
        <v>1363</v>
      </c>
      <c r="M38" s="943"/>
      <c r="N38" s="943"/>
      <c r="O38" s="943"/>
      <c r="P38" s="943"/>
      <c r="Q38" s="943"/>
      <c r="R38" s="943"/>
      <c r="S38" s="943"/>
      <c r="T38" s="943"/>
      <c r="U38" s="943"/>
      <c r="V38" s="943"/>
      <c r="W38" s="943"/>
      <c r="X38" s="943"/>
      <c r="Y38" s="1887" t="s">
        <v>22</v>
      </c>
      <c r="Z38" s="1891"/>
      <c r="AA38" s="1891"/>
      <c r="AB38" s="1891"/>
      <c r="AC38" s="1891"/>
      <c r="AD38" s="1891"/>
      <c r="AE38" s="2661" t="s">
        <v>596</v>
      </c>
      <c r="AF38" s="2368"/>
      <c r="AG38" s="2368"/>
      <c r="AH38" s="2368"/>
      <c r="AI38" s="2368"/>
      <c r="AJ38" s="2368"/>
      <c r="AK38" s="1887" t="s">
        <v>22</v>
      </c>
      <c r="AL38" s="1891"/>
      <c r="AM38" s="1891"/>
      <c r="AN38" s="1891"/>
      <c r="AO38" s="1891"/>
      <c r="AP38" s="1891"/>
      <c r="AQ38" s="2661" t="s">
        <v>596</v>
      </c>
      <c r="AR38" s="2368"/>
      <c r="AS38" s="2368"/>
      <c r="AT38" s="2368"/>
      <c r="AU38" s="2368"/>
      <c r="AV38" s="2368"/>
      <c r="AW38" s="958"/>
      <c r="AX38" s="958"/>
      <c r="AY38" s="958"/>
      <c r="AZ38" s="129"/>
      <c r="BA38" s="210"/>
      <c r="BB38" s="403"/>
    </row>
    <row r="39" spans="1:54" ht="13.5" customHeight="1">
      <c r="A39" s="2626"/>
      <c r="B39" s="945"/>
      <c r="C39" s="923"/>
      <c r="D39" s="923"/>
      <c r="E39" s="923"/>
      <c r="F39" s="940"/>
      <c r="G39" s="128"/>
      <c r="H39" s="128"/>
      <c r="I39" s="930" t="s">
        <v>1406</v>
      </c>
      <c r="J39" s="738"/>
      <c r="K39" s="738"/>
      <c r="L39" s="738"/>
      <c r="M39" s="738"/>
      <c r="N39" s="738"/>
      <c r="O39" s="738"/>
      <c r="P39" s="738"/>
      <c r="Q39" s="738"/>
      <c r="R39" s="738"/>
      <c r="S39" s="738"/>
      <c r="T39" s="738"/>
      <c r="U39" s="738"/>
      <c r="V39" s="738"/>
      <c r="W39" s="738"/>
      <c r="X39" s="931"/>
      <c r="Y39" s="2666"/>
      <c r="Z39" s="2667"/>
      <c r="AA39" s="2667"/>
      <c r="AB39" s="2667"/>
      <c r="AC39" s="2362" t="s">
        <v>1408</v>
      </c>
      <c r="AD39" s="2670"/>
      <c r="AE39" s="2671"/>
      <c r="AF39" s="2667"/>
      <c r="AG39" s="2667"/>
      <c r="AH39" s="2667"/>
      <c r="AI39" s="2362" t="s">
        <v>1408</v>
      </c>
      <c r="AJ39" s="2364"/>
      <c r="AK39" s="2666"/>
      <c r="AL39" s="2667"/>
      <c r="AM39" s="2667"/>
      <c r="AN39" s="2667"/>
      <c r="AO39" s="2362" t="s">
        <v>1408</v>
      </c>
      <c r="AP39" s="2670"/>
      <c r="AQ39" s="2671"/>
      <c r="AR39" s="2667"/>
      <c r="AS39" s="2667"/>
      <c r="AT39" s="2667"/>
      <c r="AU39" s="2362" t="s">
        <v>1408</v>
      </c>
      <c r="AV39" s="2364"/>
      <c r="AW39" s="958"/>
      <c r="AX39" s="958"/>
      <c r="AY39" s="958"/>
      <c r="AZ39" s="129"/>
      <c r="BA39" s="210"/>
      <c r="BB39" s="403"/>
    </row>
    <row r="40" spans="1:54" ht="13.5" customHeight="1">
      <c r="A40" s="2626"/>
      <c r="B40" s="945"/>
      <c r="C40" s="923"/>
      <c r="D40" s="923"/>
      <c r="E40" s="923"/>
      <c r="F40" s="940"/>
      <c r="G40" s="128"/>
      <c r="H40" s="128"/>
      <c r="I40" s="930" t="s">
        <v>1407</v>
      </c>
      <c r="J40" s="738"/>
      <c r="K40" s="738"/>
      <c r="L40" s="738"/>
      <c r="M40" s="738"/>
      <c r="N40" s="738"/>
      <c r="O40" s="738"/>
      <c r="P40" s="738"/>
      <c r="Q40" s="738"/>
      <c r="R40" s="738"/>
      <c r="S40" s="738"/>
      <c r="T40" s="738"/>
      <c r="U40" s="738"/>
      <c r="V40" s="738"/>
      <c r="W40" s="738"/>
      <c r="X40" s="931"/>
      <c r="Y40" s="2666"/>
      <c r="Z40" s="2667"/>
      <c r="AA40" s="2667"/>
      <c r="AB40" s="2667"/>
      <c r="AC40" s="2667"/>
      <c r="AD40" s="2667"/>
      <c r="AE40" s="2668"/>
      <c r="AF40" s="2669"/>
      <c r="AG40" s="2669"/>
      <c r="AH40" s="2669"/>
      <c r="AI40" s="2669"/>
      <c r="AJ40" s="2669"/>
      <c r="AK40" s="2666"/>
      <c r="AL40" s="2667"/>
      <c r="AM40" s="2667"/>
      <c r="AN40" s="2667"/>
      <c r="AO40" s="2667"/>
      <c r="AP40" s="2667"/>
      <c r="AQ40" s="2668"/>
      <c r="AR40" s="2669"/>
      <c r="AS40" s="2669"/>
      <c r="AT40" s="2669"/>
      <c r="AU40" s="2669"/>
      <c r="AV40" s="2669"/>
      <c r="AW40" s="958"/>
      <c r="AX40" s="958"/>
      <c r="AY40" s="958"/>
      <c r="AZ40" s="129"/>
      <c r="BA40" s="210"/>
      <c r="BB40" s="403"/>
    </row>
    <row r="41" spans="1:54" ht="13.5" customHeight="1">
      <c r="A41" s="2626"/>
      <c r="B41" s="945"/>
      <c r="C41" s="923"/>
      <c r="D41" s="923"/>
      <c r="E41" s="923"/>
      <c r="F41" s="940"/>
      <c r="G41" s="128"/>
      <c r="H41" s="128"/>
      <c r="I41" s="1645" t="s">
        <v>1396</v>
      </c>
      <c r="J41" s="1646"/>
      <c r="K41" s="1647"/>
      <c r="L41" s="751" t="s">
        <v>1398</v>
      </c>
      <c r="M41" s="113"/>
      <c r="N41" s="958"/>
      <c r="O41" s="958"/>
      <c r="P41" s="958"/>
      <c r="Q41" s="958"/>
      <c r="R41" s="958"/>
      <c r="S41" s="958"/>
      <c r="T41" s="958"/>
      <c r="U41" s="958"/>
      <c r="V41" s="958"/>
      <c r="W41" s="958"/>
      <c r="X41" s="959"/>
      <c r="Y41" s="1886" t="s">
        <v>22</v>
      </c>
      <c r="Z41" s="1890"/>
      <c r="AA41" s="1890"/>
      <c r="AB41" s="1890"/>
      <c r="AC41" s="1890"/>
      <c r="AD41" s="1890"/>
      <c r="AE41" s="2644" t="s">
        <v>596</v>
      </c>
      <c r="AF41" s="2645"/>
      <c r="AG41" s="2645"/>
      <c r="AH41" s="2645"/>
      <c r="AI41" s="2645"/>
      <c r="AJ41" s="2645"/>
      <c r="AK41" s="1886" t="s">
        <v>22</v>
      </c>
      <c r="AL41" s="1890"/>
      <c r="AM41" s="1890"/>
      <c r="AN41" s="1890"/>
      <c r="AO41" s="1890"/>
      <c r="AP41" s="1890"/>
      <c r="AQ41" s="2644" t="s">
        <v>596</v>
      </c>
      <c r="AR41" s="2645"/>
      <c r="AS41" s="2645"/>
      <c r="AT41" s="2645"/>
      <c r="AU41" s="2645"/>
      <c r="AV41" s="2645"/>
      <c r="AW41" s="958"/>
      <c r="AX41" s="958"/>
      <c r="AY41" s="958"/>
      <c r="AZ41" s="129"/>
      <c r="BA41" s="210"/>
      <c r="BB41" s="403"/>
    </row>
    <row r="42" spans="1:54" ht="13.5" customHeight="1">
      <c r="A42" s="2626"/>
      <c r="B42" s="945"/>
      <c r="C42" s="923"/>
      <c r="D42" s="923"/>
      <c r="E42" s="923"/>
      <c r="F42" s="940"/>
      <c r="G42" s="128"/>
      <c r="H42" s="128"/>
      <c r="I42" s="1645" t="s">
        <v>1397</v>
      </c>
      <c r="J42" s="1646"/>
      <c r="K42" s="1647"/>
      <c r="L42" s="751" t="s">
        <v>1409</v>
      </c>
      <c r="M42" s="113"/>
      <c r="N42" s="958"/>
      <c r="O42" s="958"/>
      <c r="P42" s="958"/>
      <c r="Q42" s="958"/>
      <c r="R42" s="958"/>
      <c r="S42" s="958"/>
      <c r="T42" s="958"/>
      <c r="U42" s="958"/>
      <c r="V42" s="958"/>
      <c r="W42" s="958"/>
      <c r="X42" s="959"/>
      <c r="Y42" s="2268" t="s">
        <v>22</v>
      </c>
      <c r="Z42" s="2269"/>
      <c r="AA42" s="2269"/>
      <c r="AB42" s="2269"/>
      <c r="AC42" s="2269"/>
      <c r="AD42" s="2269"/>
      <c r="AE42" s="2646" t="s">
        <v>596</v>
      </c>
      <c r="AF42" s="2656"/>
      <c r="AG42" s="2656"/>
      <c r="AH42" s="2656"/>
      <c r="AI42" s="2656"/>
      <c r="AJ42" s="2656"/>
      <c r="AK42" s="2268" t="s">
        <v>22</v>
      </c>
      <c r="AL42" s="2269"/>
      <c r="AM42" s="2269"/>
      <c r="AN42" s="2269"/>
      <c r="AO42" s="2269"/>
      <c r="AP42" s="2269"/>
      <c r="AQ42" s="2646" t="s">
        <v>596</v>
      </c>
      <c r="AR42" s="2656"/>
      <c r="AS42" s="2656"/>
      <c r="AT42" s="2656"/>
      <c r="AU42" s="2656"/>
      <c r="AV42" s="2656"/>
      <c r="AW42" s="958"/>
      <c r="AX42" s="958"/>
      <c r="AY42" s="958"/>
      <c r="AZ42" s="129"/>
      <c r="BA42" s="210"/>
      <c r="BB42" s="403"/>
    </row>
    <row r="43" spans="1:54" ht="13.5" customHeight="1">
      <c r="A43" s="2626"/>
      <c r="B43" s="945"/>
      <c r="C43" s="923"/>
      <c r="D43" s="923"/>
      <c r="E43" s="923"/>
      <c r="F43" s="940"/>
      <c r="G43" s="128"/>
      <c r="H43" s="128"/>
      <c r="I43" s="833"/>
      <c r="J43" s="834"/>
      <c r="K43" s="835"/>
      <c r="L43" s="751" t="s">
        <v>1410</v>
      </c>
      <c r="M43" s="113"/>
      <c r="N43" s="958"/>
      <c r="O43" s="958"/>
      <c r="P43" s="958"/>
      <c r="Q43" s="958"/>
      <c r="R43" s="958"/>
      <c r="S43" s="958"/>
      <c r="T43" s="958"/>
      <c r="U43" s="958"/>
      <c r="V43" s="958"/>
      <c r="W43" s="958"/>
      <c r="X43" s="959"/>
      <c r="Y43" s="2268" t="s">
        <v>22</v>
      </c>
      <c r="Z43" s="2269"/>
      <c r="AA43" s="2269"/>
      <c r="AB43" s="2269"/>
      <c r="AC43" s="2269"/>
      <c r="AD43" s="2269"/>
      <c r="AE43" s="2646" t="s">
        <v>596</v>
      </c>
      <c r="AF43" s="2656"/>
      <c r="AG43" s="2656"/>
      <c r="AH43" s="2656"/>
      <c r="AI43" s="2656"/>
      <c r="AJ43" s="2656"/>
      <c r="AK43" s="2268" t="s">
        <v>22</v>
      </c>
      <c r="AL43" s="2269"/>
      <c r="AM43" s="2269"/>
      <c r="AN43" s="2269"/>
      <c r="AO43" s="2269"/>
      <c r="AP43" s="2269"/>
      <c r="AQ43" s="2646" t="s">
        <v>596</v>
      </c>
      <c r="AR43" s="2656"/>
      <c r="AS43" s="2656"/>
      <c r="AT43" s="2656"/>
      <c r="AU43" s="2656"/>
      <c r="AV43" s="2656"/>
      <c r="AW43" s="958"/>
      <c r="AX43" s="958"/>
      <c r="AY43" s="958"/>
      <c r="AZ43" s="129"/>
      <c r="BA43" s="210"/>
      <c r="BB43" s="403"/>
    </row>
    <row r="44" spans="1:54" ht="13.5" customHeight="1">
      <c r="A44" s="2626"/>
      <c r="B44" s="945"/>
      <c r="C44" s="923"/>
      <c r="D44" s="923"/>
      <c r="E44" s="923"/>
      <c r="F44" s="940"/>
      <c r="G44" s="128"/>
      <c r="H44" s="128"/>
      <c r="I44" s="833"/>
      <c r="J44" s="834"/>
      <c r="K44" s="835"/>
      <c r="L44" s="751" t="s">
        <v>1411</v>
      </c>
      <c r="M44" s="113"/>
      <c r="N44" s="958"/>
      <c r="O44" s="958"/>
      <c r="P44" s="958"/>
      <c r="Q44" s="958"/>
      <c r="R44" s="958"/>
      <c r="S44" s="958"/>
      <c r="T44" s="958"/>
      <c r="U44" s="958"/>
      <c r="V44" s="958"/>
      <c r="W44" s="958"/>
      <c r="X44" s="959"/>
      <c r="Y44" s="2268" t="s">
        <v>22</v>
      </c>
      <c r="Z44" s="2269"/>
      <c r="AA44" s="2269"/>
      <c r="AB44" s="2269"/>
      <c r="AC44" s="2269"/>
      <c r="AD44" s="2269"/>
      <c r="AE44" s="2646" t="s">
        <v>596</v>
      </c>
      <c r="AF44" s="2656"/>
      <c r="AG44" s="2656"/>
      <c r="AH44" s="2656"/>
      <c r="AI44" s="2656"/>
      <c r="AJ44" s="2656"/>
      <c r="AK44" s="2268" t="s">
        <v>22</v>
      </c>
      <c r="AL44" s="2269"/>
      <c r="AM44" s="2269"/>
      <c r="AN44" s="2269"/>
      <c r="AO44" s="2269"/>
      <c r="AP44" s="2269"/>
      <c r="AQ44" s="2646" t="s">
        <v>596</v>
      </c>
      <c r="AR44" s="2656"/>
      <c r="AS44" s="2656"/>
      <c r="AT44" s="2656"/>
      <c r="AU44" s="2656"/>
      <c r="AV44" s="2656"/>
      <c r="AW44" s="958"/>
      <c r="AX44" s="958"/>
      <c r="AY44" s="958"/>
      <c r="AZ44" s="129"/>
      <c r="BA44" s="210"/>
      <c r="BB44" s="403"/>
    </row>
    <row r="45" spans="1:54" ht="13.5" customHeight="1">
      <c r="A45" s="2626"/>
      <c r="B45" s="945"/>
      <c r="C45" s="923"/>
      <c r="D45" s="923"/>
      <c r="E45" s="923"/>
      <c r="F45" s="940"/>
      <c r="G45" s="128"/>
      <c r="H45" s="167"/>
      <c r="I45" s="981"/>
      <c r="J45" s="982"/>
      <c r="K45" s="983"/>
      <c r="L45" s="988" t="s">
        <v>1402</v>
      </c>
      <c r="M45" s="189"/>
      <c r="N45" s="943"/>
      <c r="O45" s="943"/>
      <c r="P45" s="943"/>
      <c r="Q45" s="943"/>
      <c r="R45" s="943"/>
      <c r="S45" s="943"/>
      <c r="T45" s="943"/>
      <c r="U45" s="943"/>
      <c r="V45" s="943"/>
      <c r="W45" s="943"/>
      <c r="X45" s="944"/>
      <c r="Y45" s="1887" t="s">
        <v>22</v>
      </c>
      <c r="Z45" s="1891"/>
      <c r="AA45" s="1891"/>
      <c r="AB45" s="1891"/>
      <c r="AC45" s="1891"/>
      <c r="AD45" s="1891"/>
      <c r="AE45" s="2661" t="s">
        <v>596</v>
      </c>
      <c r="AF45" s="2368"/>
      <c r="AG45" s="2368"/>
      <c r="AH45" s="2368"/>
      <c r="AI45" s="2368"/>
      <c r="AJ45" s="2368"/>
      <c r="AK45" s="1887" t="s">
        <v>22</v>
      </c>
      <c r="AL45" s="1891"/>
      <c r="AM45" s="1891"/>
      <c r="AN45" s="1891"/>
      <c r="AO45" s="1891"/>
      <c r="AP45" s="1891"/>
      <c r="AQ45" s="2661" t="s">
        <v>596</v>
      </c>
      <c r="AR45" s="2368"/>
      <c r="AS45" s="2368"/>
      <c r="AT45" s="2368"/>
      <c r="AU45" s="2368"/>
      <c r="AV45" s="2368"/>
      <c r="AW45" s="958"/>
      <c r="AX45" s="958"/>
      <c r="AY45" s="958"/>
      <c r="AZ45" s="129"/>
      <c r="BA45" s="210"/>
      <c r="BB45" s="403"/>
    </row>
    <row r="46" spans="1:54" ht="13.5" customHeight="1">
      <c r="A46" s="2626"/>
      <c r="B46" s="945"/>
      <c r="C46" s="923"/>
      <c r="D46" s="923"/>
      <c r="E46" s="923"/>
      <c r="F46" s="940"/>
      <c r="G46" s="128"/>
      <c r="H46" s="128"/>
      <c r="I46" s="930" t="s">
        <v>1412</v>
      </c>
      <c r="J46" s="738"/>
      <c r="K46" s="738"/>
      <c r="L46" s="738"/>
      <c r="M46" s="738"/>
      <c r="N46" s="738"/>
      <c r="O46" s="738"/>
      <c r="P46" s="738"/>
      <c r="Q46" s="738"/>
      <c r="R46" s="738"/>
      <c r="S46" s="738"/>
      <c r="T46" s="738"/>
      <c r="U46" s="738"/>
      <c r="V46" s="738"/>
      <c r="W46" s="738"/>
      <c r="X46" s="931"/>
      <c r="Y46" s="2666"/>
      <c r="Z46" s="2667"/>
      <c r="AA46" s="2667"/>
      <c r="AB46" s="2667"/>
      <c r="AC46" s="2667"/>
      <c r="AD46" s="2667"/>
      <c r="AE46" s="2668"/>
      <c r="AF46" s="2669"/>
      <c r="AG46" s="2669"/>
      <c r="AH46" s="2669"/>
      <c r="AI46" s="2669"/>
      <c r="AJ46" s="2669"/>
      <c r="AK46" s="2666"/>
      <c r="AL46" s="2667"/>
      <c r="AM46" s="2667"/>
      <c r="AN46" s="2667"/>
      <c r="AO46" s="2667"/>
      <c r="AP46" s="2667"/>
      <c r="AQ46" s="2668"/>
      <c r="AR46" s="2669"/>
      <c r="AS46" s="2669"/>
      <c r="AT46" s="2669"/>
      <c r="AU46" s="2669"/>
      <c r="AV46" s="2669"/>
      <c r="AW46" s="958"/>
      <c r="AX46" s="958"/>
      <c r="AY46" s="958"/>
      <c r="AZ46" s="129"/>
      <c r="BA46" s="210"/>
      <c r="BB46" s="403"/>
    </row>
    <row r="47" spans="1:54" ht="13.5" customHeight="1">
      <c r="A47" s="2626"/>
      <c r="B47" s="945"/>
      <c r="C47" s="923"/>
      <c r="D47" s="923"/>
      <c r="E47" s="923"/>
      <c r="F47" s="940"/>
      <c r="G47" s="128"/>
      <c r="H47" s="128"/>
      <c r="I47" s="930" t="s">
        <v>1413</v>
      </c>
      <c r="J47" s="738"/>
      <c r="K47" s="738"/>
      <c r="L47" s="738"/>
      <c r="M47" s="738"/>
      <c r="N47" s="738"/>
      <c r="O47" s="738"/>
      <c r="P47" s="738"/>
      <c r="Q47" s="738"/>
      <c r="R47" s="738"/>
      <c r="S47" s="738"/>
      <c r="T47" s="738"/>
      <c r="U47" s="738"/>
      <c r="V47" s="738"/>
      <c r="W47" s="738"/>
      <c r="X47" s="931"/>
      <c r="Y47" s="2666"/>
      <c r="Z47" s="2667"/>
      <c r="AA47" s="2667"/>
      <c r="AB47" s="2667"/>
      <c r="AC47" s="2362" t="s">
        <v>1417</v>
      </c>
      <c r="AD47" s="2670"/>
      <c r="AE47" s="2671"/>
      <c r="AF47" s="2667"/>
      <c r="AG47" s="2667"/>
      <c r="AH47" s="2667"/>
      <c r="AI47" s="2362" t="s">
        <v>1417</v>
      </c>
      <c r="AJ47" s="2364"/>
      <c r="AK47" s="2666"/>
      <c r="AL47" s="2667"/>
      <c r="AM47" s="2667"/>
      <c r="AN47" s="2667"/>
      <c r="AO47" s="2362" t="s">
        <v>1417</v>
      </c>
      <c r="AP47" s="2670"/>
      <c r="AQ47" s="2671"/>
      <c r="AR47" s="2667"/>
      <c r="AS47" s="2667"/>
      <c r="AT47" s="2667"/>
      <c r="AU47" s="2362" t="s">
        <v>1417</v>
      </c>
      <c r="AV47" s="2364"/>
      <c r="AW47" s="958"/>
      <c r="AX47" s="958"/>
      <c r="AY47" s="958"/>
      <c r="AZ47" s="129"/>
      <c r="BA47" s="210"/>
      <c r="BB47" s="403"/>
    </row>
    <row r="48" spans="1:54" ht="13.5" customHeight="1">
      <c r="A48" s="2626"/>
      <c r="B48" s="945"/>
      <c r="C48" s="923"/>
      <c r="D48" s="923"/>
      <c r="E48" s="923"/>
      <c r="F48" s="940"/>
      <c r="G48" s="128"/>
      <c r="H48" s="128"/>
      <c r="I48" s="930" t="s">
        <v>1414</v>
      </c>
      <c r="J48" s="738"/>
      <c r="K48" s="738"/>
      <c r="L48" s="738"/>
      <c r="M48" s="738"/>
      <c r="N48" s="738"/>
      <c r="O48" s="738"/>
      <c r="P48" s="738"/>
      <c r="Q48" s="738"/>
      <c r="R48" s="738"/>
      <c r="S48" s="738"/>
      <c r="T48" s="738"/>
      <c r="U48" s="738"/>
      <c r="V48" s="738"/>
      <c r="W48" s="738"/>
      <c r="X48" s="931"/>
      <c r="Y48" s="2666"/>
      <c r="Z48" s="2667"/>
      <c r="AA48" s="2667"/>
      <c r="AB48" s="2667"/>
      <c r="AC48" s="2667"/>
      <c r="AD48" s="2667"/>
      <c r="AE48" s="2668"/>
      <c r="AF48" s="2669"/>
      <c r="AG48" s="2669"/>
      <c r="AH48" s="2669"/>
      <c r="AI48" s="2669"/>
      <c r="AJ48" s="2669"/>
      <c r="AK48" s="2666"/>
      <c r="AL48" s="2667"/>
      <c r="AM48" s="2667"/>
      <c r="AN48" s="2667"/>
      <c r="AO48" s="2667"/>
      <c r="AP48" s="2667"/>
      <c r="AQ48" s="2668"/>
      <c r="AR48" s="2669"/>
      <c r="AS48" s="2669"/>
      <c r="AT48" s="2669"/>
      <c r="AU48" s="2669"/>
      <c r="AV48" s="2669"/>
      <c r="AW48" s="958"/>
      <c r="AX48" s="958"/>
      <c r="AY48" s="958"/>
      <c r="AZ48" s="129"/>
      <c r="BA48" s="210"/>
      <c r="BB48" s="403"/>
    </row>
    <row r="49" spans="1:54" ht="13.5" customHeight="1">
      <c r="A49" s="2626"/>
      <c r="B49" s="945"/>
      <c r="C49" s="923"/>
      <c r="D49" s="923"/>
      <c r="E49" s="923"/>
      <c r="F49" s="940"/>
      <c r="G49" s="128"/>
      <c r="H49" s="128"/>
      <c r="I49" s="930" t="s">
        <v>1415</v>
      </c>
      <c r="J49" s="738"/>
      <c r="K49" s="738"/>
      <c r="L49" s="738"/>
      <c r="M49" s="738"/>
      <c r="N49" s="738"/>
      <c r="O49" s="738"/>
      <c r="P49" s="738"/>
      <c r="Q49" s="738"/>
      <c r="R49" s="738"/>
      <c r="S49" s="738"/>
      <c r="T49" s="738"/>
      <c r="U49" s="738"/>
      <c r="V49" s="738"/>
      <c r="W49" s="738"/>
      <c r="X49" s="931"/>
      <c r="Y49" s="2666"/>
      <c r="Z49" s="2667"/>
      <c r="AA49" s="2667"/>
      <c r="AB49" s="2667"/>
      <c r="AC49" s="2667"/>
      <c r="AD49" s="2667"/>
      <c r="AE49" s="2668"/>
      <c r="AF49" s="2669"/>
      <c r="AG49" s="2669"/>
      <c r="AH49" s="2669"/>
      <c r="AI49" s="2669"/>
      <c r="AJ49" s="2669"/>
      <c r="AK49" s="2666"/>
      <c r="AL49" s="2667"/>
      <c r="AM49" s="2667"/>
      <c r="AN49" s="2667"/>
      <c r="AO49" s="2667"/>
      <c r="AP49" s="2667"/>
      <c r="AQ49" s="2668"/>
      <c r="AR49" s="2669"/>
      <c r="AS49" s="2669"/>
      <c r="AT49" s="2669"/>
      <c r="AU49" s="2669"/>
      <c r="AV49" s="2669"/>
      <c r="AW49" s="958"/>
      <c r="AX49" s="958"/>
      <c r="AY49" s="958"/>
      <c r="AZ49" s="129"/>
      <c r="BA49" s="210"/>
      <c r="BB49" s="403"/>
    </row>
    <row r="50" spans="1:54" ht="13.5" customHeight="1">
      <c r="A50" s="2626"/>
      <c r="B50" s="945"/>
      <c r="C50" s="923"/>
      <c r="D50" s="923"/>
      <c r="E50" s="923"/>
      <c r="F50" s="940"/>
      <c r="G50" s="128"/>
      <c r="H50" s="128"/>
      <c r="I50" s="930" t="s">
        <v>1416</v>
      </c>
      <c r="J50" s="738"/>
      <c r="K50" s="738"/>
      <c r="L50" s="738"/>
      <c r="M50" s="738"/>
      <c r="N50" s="738"/>
      <c r="O50" s="738"/>
      <c r="P50" s="738"/>
      <c r="Q50" s="738"/>
      <c r="R50" s="738"/>
      <c r="S50" s="738"/>
      <c r="T50" s="738"/>
      <c r="U50" s="738"/>
      <c r="V50" s="738"/>
      <c r="W50" s="738"/>
      <c r="X50" s="931"/>
      <c r="Y50" s="2666"/>
      <c r="Z50" s="2667"/>
      <c r="AA50" s="2667"/>
      <c r="AB50" s="2667"/>
      <c r="AC50" s="2362" t="s">
        <v>1417</v>
      </c>
      <c r="AD50" s="2670"/>
      <c r="AE50" s="2671"/>
      <c r="AF50" s="2667"/>
      <c r="AG50" s="2667"/>
      <c r="AH50" s="2667"/>
      <c r="AI50" s="2362" t="s">
        <v>1417</v>
      </c>
      <c r="AJ50" s="2364"/>
      <c r="AK50" s="2666"/>
      <c r="AL50" s="2667"/>
      <c r="AM50" s="2667"/>
      <c r="AN50" s="2667"/>
      <c r="AO50" s="2362" t="s">
        <v>1417</v>
      </c>
      <c r="AP50" s="2670"/>
      <c r="AQ50" s="2671"/>
      <c r="AR50" s="2667"/>
      <c r="AS50" s="2667"/>
      <c r="AT50" s="2667"/>
      <c r="AU50" s="2362" t="s">
        <v>1417</v>
      </c>
      <c r="AV50" s="2364"/>
      <c r="AW50" s="958"/>
      <c r="AX50" s="958"/>
      <c r="AY50" s="958"/>
      <c r="AZ50" s="129"/>
      <c r="BA50" s="210"/>
      <c r="BB50" s="403"/>
    </row>
    <row r="51" spans="1:54" ht="13.5" customHeight="1" thickBot="1">
      <c r="A51" s="2627"/>
      <c r="B51" s="1741" t="s">
        <v>1061</v>
      </c>
      <c r="C51" s="1742"/>
      <c r="D51" s="1742"/>
      <c r="E51" s="1742"/>
      <c r="F51" s="1742"/>
      <c r="G51" s="1742"/>
      <c r="H51" s="1742"/>
      <c r="I51" s="1742"/>
      <c r="J51" s="1742"/>
      <c r="K51" s="1742"/>
      <c r="L51" s="1742"/>
      <c r="M51" s="1742"/>
      <c r="N51" s="1742"/>
      <c r="O51" s="1742"/>
      <c r="P51" s="1742"/>
      <c r="Q51" s="1742"/>
      <c r="R51" s="1742"/>
      <c r="S51" s="1742"/>
      <c r="T51" s="1742"/>
      <c r="U51" s="1743"/>
      <c r="V51" s="1741" t="s">
        <v>1433</v>
      </c>
      <c r="W51" s="1742"/>
      <c r="X51" s="1743"/>
      <c r="Y51" s="2134" t="str">
        <f>IF($AK$5="","",IFERROR(IF(VLOOKUP($AK$5,自己評価書!$B$35:$FY475,121,FALSE)=0,"",VLOOKUP($AK$5,自己評価書!$B$35:$FY475,121,FALSE)),""))</f>
        <v/>
      </c>
      <c r="Z51" s="2111"/>
      <c r="AA51" s="2111"/>
      <c r="AB51" s="2111"/>
      <c r="AC51" s="2111"/>
      <c r="AD51" s="2111"/>
      <c r="AE51" s="2654" t="str">
        <f>IF($AK$5="","",IFERROR(IF(VLOOKUP($AK$5,自己評価書!$B$35:$FY475,122,FALSE)=0,"",VLOOKUP($AK$5,自己評価書!$B$35:$FY475,122,FALSE)),""))</f>
        <v/>
      </c>
      <c r="AF51" s="2655"/>
      <c r="AG51" s="2655"/>
      <c r="AH51" s="2655"/>
      <c r="AI51" s="2655"/>
      <c r="AJ51" s="2655"/>
      <c r="AK51" s="2134" t="str">
        <f>IF($AK$5="","",IFERROR(IF(VLOOKUP($AK$5,自己評価書!$B$35:$FY475,123,FALSE)=0,"",VLOOKUP($AK$5,自己評価書!$B$35:$FY475,123,FALSE)),""))</f>
        <v/>
      </c>
      <c r="AL51" s="2111"/>
      <c r="AM51" s="2111"/>
      <c r="AN51" s="2111"/>
      <c r="AO51" s="2111"/>
      <c r="AP51" s="2111"/>
      <c r="AQ51" s="2654" t="str">
        <f>IF($AK$5="","",IFERROR(IF(VLOOKUP($AK$5,自己評価書!$B$35:$FY475,124,FALSE)=0,"",VLOOKUP($AK$5,自己評価書!$B$35:$FY475,124,FALSE)),""))</f>
        <v/>
      </c>
      <c r="AR51" s="2655"/>
      <c r="AS51" s="2655"/>
      <c r="AT51" s="2655"/>
      <c r="AU51" s="2655"/>
      <c r="AV51" s="2662"/>
      <c r="AW51" s="475"/>
      <c r="AX51" s="411"/>
      <c r="AY51" s="411"/>
      <c r="AZ51" s="615"/>
      <c r="BA51" s="475"/>
      <c r="BB51" s="701"/>
    </row>
    <row r="53" spans="1:54" ht="14.25" thickBot="1">
      <c r="A53" s="218" t="s">
        <v>175</v>
      </c>
      <c r="B53" s="107"/>
      <c r="C53" s="18"/>
      <c r="D53" s="18"/>
      <c r="E53" s="18"/>
      <c r="F53" s="116"/>
      <c r="G53" s="116"/>
      <c r="H53" s="116"/>
      <c r="I53" s="116"/>
      <c r="J53" s="116"/>
      <c r="K53" s="116"/>
      <c r="L53" s="116"/>
      <c r="M53" s="116"/>
      <c r="N53" s="30"/>
      <c r="O53" s="197"/>
      <c r="P53" s="128"/>
      <c r="Q53" s="128"/>
      <c r="R53" s="128"/>
      <c r="S53" s="18"/>
      <c r="T53" s="128"/>
      <c r="U53" s="128"/>
      <c r="V53" s="128"/>
      <c r="W53" s="18"/>
      <c r="X53" s="30"/>
      <c r="Y53" s="30"/>
      <c r="Z53" s="30"/>
      <c r="AA53" s="30"/>
      <c r="AB53" s="30"/>
      <c r="AC53" s="30"/>
      <c r="AD53" s="30"/>
      <c r="AE53" s="30"/>
      <c r="AF53" s="107"/>
      <c r="AG53" s="107"/>
      <c r="AH53" s="18"/>
      <c r="AI53" s="18"/>
      <c r="AJ53" s="18"/>
      <c r="AK53" s="107"/>
      <c r="AL53" s="107"/>
      <c r="AM53" s="107"/>
    </row>
    <row r="54" spans="1:54">
      <c r="A54" s="1897" t="s">
        <v>176</v>
      </c>
      <c r="B54" s="1894"/>
      <c r="C54" s="1894"/>
      <c r="D54" s="1894"/>
      <c r="E54" s="1894"/>
      <c r="F54" s="1894" t="s">
        <v>177</v>
      </c>
      <c r="G54" s="1894"/>
      <c r="H54" s="1894"/>
      <c r="I54" s="1894"/>
      <c r="J54" s="1894"/>
      <c r="K54" s="1894"/>
      <c r="L54" s="1894"/>
      <c r="M54" s="1894"/>
      <c r="N54" s="1894"/>
      <c r="O54" s="1894"/>
      <c r="P54" s="1894"/>
      <c r="Q54" s="1894"/>
      <c r="R54" s="1894"/>
      <c r="S54" s="1894"/>
      <c r="T54" s="1738" t="s">
        <v>178</v>
      </c>
      <c r="U54" s="1739"/>
      <c r="V54" s="1739"/>
      <c r="W54" s="1739"/>
      <c r="X54" s="1739"/>
      <c r="Y54" s="1739"/>
      <c r="Z54" s="1739"/>
      <c r="AA54" s="1739"/>
      <c r="AB54" s="1739"/>
      <c r="AC54" s="1739"/>
      <c r="AD54" s="1739"/>
      <c r="AE54" s="1740"/>
      <c r="AF54" s="1894" t="s">
        <v>179</v>
      </c>
      <c r="AG54" s="1894"/>
      <c r="AH54" s="1894"/>
      <c r="AI54" s="1894"/>
      <c r="AJ54" s="1894"/>
      <c r="AK54" s="1894"/>
      <c r="AL54" s="1894"/>
      <c r="AM54" s="1894"/>
      <c r="AN54" s="1894"/>
      <c r="AO54" s="1895"/>
    </row>
    <row r="55" spans="1:54">
      <c r="A55" s="1874"/>
      <c r="B55" s="1875"/>
      <c r="C55" s="1875"/>
      <c r="D55" s="1875"/>
      <c r="E55" s="1876"/>
      <c r="F55" s="41" t="s">
        <v>22</v>
      </c>
      <c r="G55" s="43" t="s">
        <v>180</v>
      </c>
      <c r="H55" s="124"/>
      <c r="I55" s="124"/>
      <c r="J55" s="124"/>
      <c r="K55" s="118" t="s">
        <v>22</v>
      </c>
      <c r="L55" s="43" t="s">
        <v>36</v>
      </c>
      <c r="M55" s="124"/>
      <c r="N55" s="124"/>
      <c r="O55" s="124"/>
      <c r="P55" s="111" t="s">
        <v>22</v>
      </c>
      <c r="Q55" s="43" t="s">
        <v>181</v>
      </c>
      <c r="R55" s="43"/>
      <c r="S55" s="180"/>
      <c r="T55" s="1880"/>
      <c r="U55" s="1881"/>
      <c r="V55" s="1881"/>
      <c r="W55" s="1881"/>
      <c r="X55" s="1881"/>
      <c r="Y55" s="1881"/>
      <c r="Z55" s="1881"/>
      <c r="AA55" s="1881"/>
      <c r="AB55" s="1881"/>
      <c r="AC55" s="1881"/>
      <c r="AD55" s="1881"/>
      <c r="AE55" s="1882"/>
      <c r="AF55" s="1886" t="s">
        <v>22</v>
      </c>
      <c r="AG55" s="1888" t="s">
        <v>182</v>
      </c>
      <c r="AH55" s="1888"/>
      <c r="AI55" s="1888"/>
      <c r="AJ55" s="1890" t="s">
        <v>22</v>
      </c>
      <c r="AK55" s="1868" t="s">
        <v>183</v>
      </c>
      <c r="AL55" s="1868"/>
      <c r="AM55" s="1868"/>
      <c r="AN55" s="1868"/>
      <c r="AO55" s="1872"/>
    </row>
    <row r="56" spans="1:54">
      <c r="A56" s="1896"/>
      <c r="B56" s="1855"/>
      <c r="C56" s="1855"/>
      <c r="D56" s="1855"/>
      <c r="E56" s="1856"/>
      <c r="F56" s="67" t="s">
        <v>22</v>
      </c>
      <c r="G56" s="126" t="s">
        <v>184</v>
      </c>
      <c r="H56" s="131"/>
      <c r="I56" s="131"/>
      <c r="J56" s="131"/>
      <c r="K56" s="109" t="s">
        <v>22</v>
      </c>
      <c r="L56" s="126" t="s">
        <v>185</v>
      </c>
      <c r="M56" s="131"/>
      <c r="N56" s="131"/>
      <c r="O56" s="131"/>
      <c r="P56" s="131"/>
      <c r="Q56" s="131"/>
      <c r="R56" s="131"/>
      <c r="S56" s="211"/>
      <c r="T56" s="1860"/>
      <c r="U56" s="1861"/>
      <c r="V56" s="1861"/>
      <c r="W56" s="1861"/>
      <c r="X56" s="1861"/>
      <c r="Y56" s="1861"/>
      <c r="Z56" s="1861"/>
      <c r="AA56" s="1861"/>
      <c r="AB56" s="1861"/>
      <c r="AC56" s="1861"/>
      <c r="AD56" s="1861"/>
      <c r="AE56" s="1862"/>
      <c r="AF56" s="1866"/>
      <c r="AG56" s="1868"/>
      <c r="AH56" s="1868"/>
      <c r="AI56" s="1868"/>
      <c r="AJ56" s="1870"/>
      <c r="AK56" s="1868"/>
      <c r="AL56" s="1868"/>
      <c r="AM56" s="1868"/>
      <c r="AN56" s="1868"/>
      <c r="AO56" s="1872"/>
    </row>
    <row r="57" spans="1:54">
      <c r="A57" s="1874"/>
      <c r="B57" s="1875"/>
      <c r="C57" s="1875"/>
      <c r="D57" s="1875"/>
      <c r="E57" s="1876"/>
      <c r="F57" s="41" t="s">
        <v>22</v>
      </c>
      <c r="G57" s="43" t="s">
        <v>180</v>
      </c>
      <c r="H57" s="124"/>
      <c r="I57" s="124"/>
      <c r="J57" s="124"/>
      <c r="K57" s="496" t="s">
        <v>22</v>
      </c>
      <c r="L57" s="43" t="s">
        <v>36</v>
      </c>
      <c r="M57" s="124"/>
      <c r="N57" s="124"/>
      <c r="O57" s="124"/>
      <c r="P57" s="130" t="s">
        <v>22</v>
      </c>
      <c r="Q57" s="43" t="s">
        <v>181</v>
      </c>
      <c r="R57" s="43"/>
      <c r="S57" s="180"/>
      <c r="T57" s="1880"/>
      <c r="U57" s="1881"/>
      <c r="V57" s="1881"/>
      <c r="W57" s="1881"/>
      <c r="X57" s="1881"/>
      <c r="Y57" s="1881"/>
      <c r="Z57" s="1881"/>
      <c r="AA57" s="1881"/>
      <c r="AB57" s="1881"/>
      <c r="AC57" s="1881"/>
      <c r="AD57" s="1881"/>
      <c r="AE57" s="1882"/>
      <c r="AF57" s="1886" t="s">
        <v>22</v>
      </c>
      <c r="AG57" s="1888" t="s">
        <v>182</v>
      </c>
      <c r="AH57" s="1888"/>
      <c r="AI57" s="1888"/>
      <c r="AJ57" s="1890" t="s">
        <v>22</v>
      </c>
      <c r="AK57" s="1888" t="s">
        <v>183</v>
      </c>
      <c r="AL57" s="1888"/>
      <c r="AM57" s="1888"/>
      <c r="AN57" s="1888"/>
      <c r="AO57" s="1892"/>
    </row>
    <row r="58" spans="1:54">
      <c r="A58" s="1877"/>
      <c r="B58" s="1878"/>
      <c r="C58" s="1878"/>
      <c r="D58" s="1878"/>
      <c r="E58" s="1879"/>
      <c r="F58" s="52" t="s">
        <v>22</v>
      </c>
      <c r="G58" s="54" t="s">
        <v>184</v>
      </c>
      <c r="H58" s="219"/>
      <c r="I58" s="219"/>
      <c r="J58" s="219"/>
      <c r="K58" s="220" t="s">
        <v>22</v>
      </c>
      <c r="L58" s="54" t="s">
        <v>185</v>
      </c>
      <c r="M58" s="219"/>
      <c r="N58" s="219"/>
      <c r="O58" s="219"/>
      <c r="P58" s="219"/>
      <c r="Q58" s="219"/>
      <c r="R58" s="219"/>
      <c r="S58" s="221"/>
      <c r="T58" s="1883"/>
      <c r="U58" s="1884"/>
      <c r="V58" s="1884"/>
      <c r="W58" s="1884"/>
      <c r="X58" s="1884"/>
      <c r="Y58" s="1884"/>
      <c r="Z58" s="1884"/>
      <c r="AA58" s="1884"/>
      <c r="AB58" s="1884"/>
      <c r="AC58" s="1884"/>
      <c r="AD58" s="1884"/>
      <c r="AE58" s="1885"/>
      <c r="AF58" s="1887"/>
      <c r="AG58" s="1889"/>
      <c r="AH58" s="1889"/>
      <c r="AI58" s="1889"/>
      <c r="AJ58" s="1891"/>
      <c r="AK58" s="1889"/>
      <c r="AL58" s="1889"/>
      <c r="AM58" s="1889"/>
      <c r="AN58" s="1889"/>
      <c r="AO58" s="1893"/>
    </row>
    <row r="59" spans="1:54">
      <c r="A59" s="1854"/>
      <c r="B59" s="1855"/>
      <c r="C59" s="1855"/>
      <c r="D59" s="1855"/>
      <c r="E59" s="1856"/>
      <c r="F59" s="16" t="s">
        <v>22</v>
      </c>
      <c r="G59" s="128" t="s">
        <v>180</v>
      </c>
      <c r="H59" s="107"/>
      <c r="I59" s="107"/>
      <c r="J59" s="107"/>
      <c r="K59" s="118" t="s">
        <v>22</v>
      </c>
      <c r="L59" s="128" t="s">
        <v>36</v>
      </c>
      <c r="M59" s="107"/>
      <c r="N59" s="107"/>
      <c r="O59" s="107"/>
      <c r="P59" s="111" t="s">
        <v>22</v>
      </c>
      <c r="Q59" s="128" t="s">
        <v>181</v>
      </c>
      <c r="R59" s="128"/>
      <c r="S59" s="115"/>
      <c r="T59" s="1860"/>
      <c r="U59" s="1861"/>
      <c r="V59" s="1861"/>
      <c r="W59" s="1861"/>
      <c r="X59" s="1861"/>
      <c r="Y59" s="1861"/>
      <c r="Z59" s="1861"/>
      <c r="AA59" s="1861"/>
      <c r="AB59" s="1861"/>
      <c r="AC59" s="1861"/>
      <c r="AD59" s="1861"/>
      <c r="AE59" s="1862"/>
      <c r="AF59" s="1866" t="s">
        <v>22</v>
      </c>
      <c r="AG59" s="1868" t="s">
        <v>182</v>
      </c>
      <c r="AH59" s="1868"/>
      <c r="AI59" s="1868"/>
      <c r="AJ59" s="1870" t="s">
        <v>22</v>
      </c>
      <c r="AK59" s="1868" t="s">
        <v>183</v>
      </c>
      <c r="AL59" s="1868"/>
      <c r="AM59" s="1868"/>
      <c r="AN59" s="1868"/>
      <c r="AO59" s="1872"/>
    </row>
    <row r="60" spans="1:54">
      <c r="A60" s="1896"/>
      <c r="B60" s="1855"/>
      <c r="C60" s="1855"/>
      <c r="D60" s="1855"/>
      <c r="E60" s="1856"/>
      <c r="F60" s="67" t="s">
        <v>22</v>
      </c>
      <c r="G60" s="126" t="s">
        <v>184</v>
      </c>
      <c r="H60" s="131"/>
      <c r="I60" s="131"/>
      <c r="J60" s="131"/>
      <c r="K60" s="109" t="s">
        <v>22</v>
      </c>
      <c r="L60" s="126" t="s">
        <v>185</v>
      </c>
      <c r="M60" s="131"/>
      <c r="N60" s="131"/>
      <c r="O60" s="131"/>
      <c r="P60" s="131"/>
      <c r="Q60" s="131"/>
      <c r="R60" s="131"/>
      <c r="S60" s="211"/>
      <c r="T60" s="1860"/>
      <c r="U60" s="1861"/>
      <c r="V60" s="1861"/>
      <c r="W60" s="1861"/>
      <c r="X60" s="1861"/>
      <c r="Y60" s="1861"/>
      <c r="Z60" s="1861"/>
      <c r="AA60" s="1861"/>
      <c r="AB60" s="1861"/>
      <c r="AC60" s="1861"/>
      <c r="AD60" s="1861"/>
      <c r="AE60" s="1862"/>
      <c r="AF60" s="1866"/>
      <c r="AG60" s="1868"/>
      <c r="AH60" s="1868"/>
      <c r="AI60" s="1868"/>
      <c r="AJ60" s="1870"/>
      <c r="AK60" s="1868"/>
      <c r="AL60" s="1868"/>
      <c r="AM60" s="1868"/>
      <c r="AN60" s="1868"/>
      <c r="AO60" s="1872"/>
    </row>
    <row r="61" spans="1:54">
      <c r="A61" s="1874"/>
      <c r="B61" s="1875"/>
      <c r="C61" s="1875"/>
      <c r="D61" s="1875"/>
      <c r="E61" s="1876"/>
      <c r="F61" s="41" t="s">
        <v>22</v>
      </c>
      <c r="G61" s="43" t="s">
        <v>180</v>
      </c>
      <c r="H61" s="124"/>
      <c r="I61" s="124"/>
      <c r="J61" s="124"/>
      <c r="K61" s="496" t="s">
        <v>22</v>
      </c>
      <c r="L61" s="43" t="s">
        <v>36</v>
      </c>
      <c r="M61" s="124"/>
      <c r="N61" s="124"/>
      <c r="O61" s="124"/>
      <c r="P61" s="130" t="s">
        <v>22</v>
      </c>
      <c r="Q61" s="43" t="s">
        <v>181</v>
      </c>
      <c r="R61" s="43"/>
      <c r="S61" s="180"/>
      <c r="T61" s="1880"/>
      <c r="U61" s="1881"/>
      <c r="V61" s="1881"/>
      <c r="W61" s="1881"/>
      <c r="X61" s="1881"/>
      <c r="Y61" s="1881"/>
      <c r="Z61" s="1881"/>
      <c r="AA61" s="1881"/>
      <c r="AB61" s="1881"/>
      <c r="AC61" s="1881"/>
      <c r="AD61" s="1881"/>
      <c r="AE61" s="1882"/>
      <c r="AF61" s="1886" t="s">
        <v>22</v>
      </c>
      <c r="AG61" s="1888" t="s">
        <v>182</v>
      </c>
      <c r="AH61" s="1888"/>
      <c r="AI61" s="1888"/>
      <c r="AJ61" s="1890" t="s">
        <v>22</v>
      </c>
      <c r="AK61" s="1888" t="s">
        <v>183</v>
      </c>
      <c r="AL61" s="1888"/>
      <c r="AM61" s="1888"/>
      <c r="AN61" s="1888"/>
      <c r="AO61" s="1892"/>
    </row>
    <row r="62" spans="1:54">
      <c r="A62" s="1877"/>
      <c r="B62" s="1878"/>
      <c r="C62" s="1878"/>
      <c r="D62" s="1878"/>
      <c r="E62" s="1879"/>
      <c r="F62" s="52" t="s">
        <v>22</v>
      </c>
      <c r="G62" s="54" t="s">
        <v>184</v>
      </c>
      <c r="H62" s="219"/>
      <c r="I62" s="219"/>
      <c r="J62" s="219"/>
      <c r="K62" s="220" t="s">
        <v>22</v>
      </c>
      <c r="L62" s="54" t="s">
        <v>185</v>
      </c>
      <c r="M62" s="219"/>
      <c r="N62" s="219"/>
      <c r="O62" s="219"/>
      <c r="P62" s="219"/>
      <c r="Q62" s="219"/>
      <c r="R62" s="219"/>
      <c r="S62" s="221"/>
      <c r="T62" s="1883"/>
      <c r="U62" s="1884"/>
      <c r="V62" s="1884"/>
      <c r="W62" s="1884"/>
      <c r="X62" s="1884"/>
      <c r="Y62" s="1884"/>
      <c r="Z62" s="1884"/>
      <c r="AA62" s="1884"/>
      <c r="AB62" s="1884"/>
      <c r="AC62" s="1884"/>
      <c r="AD62" s="1884"/>
      <c r="AE62" s="1885"/>
      <c r="AF62" s="1887"/>
      <c r="AG62" s="1889"/>
      <c r="AH62" s="1889"/>
      <c r="AI62" s="1889"/>
      <c r="AJ62" s="1891"/>
      <c r="AK62" s="1889"/>
      <c r="AL62" s="1889"/>
      <c r="AM62" s="1889"/>
      <c r="AN62" s="1889"/>
      <c r="AO62" s="1893"/>
    </row>
  </sheetData>
  <sheetProtection algorithmName="SHA-512" hashValue="m3LD71sVNr61aMVTL9aWIGqSqdjHHMDVSSgVfjf4NYJX18ZIfwOFg7l6TsMgtr3T6f2onDOQ6Die8rBM0uZyVw==" saltValue="JXt2dpHyfYv7i3CIssRU0g==" spinCount="100000" sheet="1" objects="1" scenarios="1"/>
  <mergeCells count="229">
    <mergeCell ref="AQ39:AT39"/>
    <mergeCell ref="AU39:AV39"/>
    <mergeCell ref="I42:K42"/>
    <mergeCell ref="Y47:AB47"/>
    <mergeCell ref="AC47:AD47"/>
    <mergeCell ref="AE47:AH47"/>
    <mergeCell ref="AI47:AJ47"/>
    <mergeCell ref="AK47:AN47"/>
    <mergeCell ref="AO47:AP47"/>
    <mergeCell ref="AQ47:AT47"/>
    <mergeCell ref="Y40:AD40"/>
    <mergeCell ref="AE40:AJ40"/>
    <mergeCell ref="AK40:AP40"/>
    <mergeCell ref="AQ40:AV40"/>
    <mergeCell ref="AC39:AD39"/>
    <mergeCell ref="AI39:AJ39"/>
    <mergeCell ref="Y43:AD43"/>
    <mergeCell ref="AE43:AJ43"/>
    <mergeCell ref="AK43:AP43"/>
    <mergeCell ref="AQ43:AV43"/>
    <mergeCell ref="Y44:AD44"/>
    <mergeCell ref="AE44:AJ44"/>
    <mergeCell ref="AK44:AP44"/>
    <mergeCell ref="AQ44:AV44"/>
    <mergeCell ref="B14:E14"/>
    <mergeCell ref="B15:E15"/>
    <mergeCell ref="Y39:AB39"/>
    <mergeCell ref="AE39:AH39"/>
    <mergeCell ref="AK39:AN39"/>
    <mergeCell ref="AO39:AP39"/>
    <mergeCell ref="A61:E62"/>
    <mergeCell ref="T61:AE62"/>
    <mergeCell ref="AF61:AF62"/>
    <mergeCell ref="AG61:AI62"/>
    <mergeCell ref="AJ61:AJ62"/>
    <mergeCell ref="AK61:AO62"/>
    <mergeCell ref="A59:E60"/>
    <mergeCell ref="T59:AE60"/>
    <mergeCell ref="AF59:AF60"/>
    <mergeCell ref="AG59:AI60"/>
    <mergeCell ref="AJ59:AJ60"/>
    <mergeCell ref="AK59:AO60"/>
    <mergeCell ref="A57:E58"/>
    <mergeCell ref="T57:AE58"/>
    <mergeCell ref="AF57:AF58"/>
    <mergeCell ref="AG57:AI58"/>
    <mergeCell ref="AJ57:AJ58"/>
    <mergeCell ref="AK57:AO58"/>
    <mergeCell ref="A54:E54"/>
    <mergeCell ref="F54:S54"/>
    <mergeCell ref="T54:AE54"/>
    <mergeCell ref="AF54:AO54"/>
    <mergeCell ref="A55:E56"/>
    <mergeCell ref="T55:AE56"/>
    <mergeCell ref="AF55:AF56"/>
    <mergeCell ref="AG55:AI56"/>
    <mergeCell ref="AJ55:AJ56"/>
    <mergeCell ref="AK55:AO56"/>
    <mergeCell ref="B51:U51"/>
    <mergeCell ref="V51:X51"/>
    <mergeCell ref="Y51:AD51"/>
    <mergeCell ref="AE51:AJ51"/>
    <mergeCell ref="AK51:AP51"/>
    <mergeCell ref="AQ51:AV51"/>
    <mergeCell ref="Y49:AD49"/>
    <mergeCell ref="AE49:AJ49"/>
    <mergeCell ref="AK49:AP49"/>
    <mergeCell ref="AQ49:AV49"/>
    <mergeCell ref="Y50:AB50"/>
    <mergeCell ref="AC50:AD50"/>
    <mergeCell ref="AE50:AH50"/>
    <mergeCell ref="AI50:AJ50"/>
    <mergeCell ref="AK50:AN50"/>
    <mergeCell ref="AO50:AP50"/>
    <mergeCell ref="AQ50:AT50"/>
    <mergeCell ref="AU50:AV50"/>
    <mergeCell ref="AK48:AP48"/>
    <mergeCell ref="AQ48:AV48"/>
    <mergeCell ref="AU47:AV47"/>
    <mergeCell ref="Y45:AD45"/>
    <mergeCell ref="AE45:AJ45"/>
    <mergeCell ref="AK45:AP45"/>
    <mergeCell ref="AQ45:AV45"/>
    <mergeCell ref="Y46:AD46"/>
    <mergeCell ref="AE46:AJ46"/>
    <mergeCell ref="AK46:AP46"/>
    <mergeCell ref="AQ46:AV46"/>
    <mergeCell ref="Y48:AD48"/>
    <mergeCell ref="AE48:AJ48"/>
    <mergeCell ref="I41:K41"/>
    <mergeCell ref="Y41:AD41"/>
    <mergeCell ref="AE41:AJ41"/>
    <mergeCell ref="AK41:AP41"/>
    <mergeCell ref="AQ41:AV41"/>
    <mergeCell ref="Y42:AD42"/>
    <mergeCell ref="AE42:AJ42"/>
    <mergeCell ref="AK42:AP42"/>
    <mergeCell ref="AQ42:AV42"/>
    <mergeCell ref="Y37:AD37"/>
    <mergeCell ref="AE37:AJ37"/>
    <mergeCell ref="AK37:AP37"/>
    <mergeCell ref="AQ37:AV37"/>
    <mergeCell ref="Y38:AD38"/>
    <mergeCell ref="AE38:AJ38"/>
    <mergeCell ref="AK38:AP38"/>
    <mergeCell ref="AQ38:AV38"/>
    <mergeCell ref="Y35:AD35"/>
    <mergeCell ref="AE35:AJ35"/>
    <mergeCell ref="AK35:AP35"/>
    <mergeCell ref="AQ35:AV35"/>
    <mergeCell ref="Y23:AD24"/>
    <mergeCell ref="AE23:AJ24"/>
    <mergeCell ref="AK23:AP24"/>
    <mergeCell ref="AQ23:AV24"/>
    <mergeCell ref="Y25:AD26"/>
    <mergeCell ref="AE25:AJ26"/>
    <mergeCell ref="AK25:AP26"/>
    <mergeCell ref="AQ25:AV26"/>
    <mergeCell ref="I36:K36"/>
    <mergeCell ref="Y36:AD36"/>
    <mergeCell ref="AE36:AJ36"/>
    <mergeCell ref="AK36:AP36"/>
    <mergeCell ref="AQ36:AV36"/>
    <mergeCell ref="Y31:AD32"/>
    <mergeCell ref="AE31:AJ32"/>
    <mergeCell ref="AK31:AP32"/>
    <mergeCell ref="AQ31:AV32"/>
    <mergeCell ref="L33:M34"/>
    <mergeCell ref="Y33:AD34"/>
    <mergeCell ref="AE33:AJ34"/>
    <mergeCell ref="AK33:AP34"/>
    <mergeCell ref="AQ33:AV34"/>
    <mergeCell ref="AQ19:AV20"/>
    <mergeCell ref="I20:K20"/>
    <mergeCell ref="Y21:AD22"/>
    <mergeCell ref="AE21:AJ22"/>
    <mergeCell ref="AK21:AP22"/>
    <mergeCell ref="AQ21:AV22"/>
    <mergeCell ref="AE17:AJ18"/>
    <mergeCell ref="AK17:AP18"/>
    <mergeCell ref="AQ17:AV18"/>
    <mergeCell ref="I18:K18"/>
    <mergeCell ref="I19:K19"/>
    <mergeCell ref="L19:M32"/>
    <mergeCell ref="N19:X20"/>
    <mergeCell ref="Y19:AD20"/>
    <mergeCell ref="AE19:AJ20"/>
    <mergeCell ref="AK19:AP20"/>
    <mergeCell ref="Y27:AD28"/>
    <mergeCell ref="AE27:AJ28"/>
    <mergeCell ref="AK27:AP28"/>
    <mergeCell ref="AQ27:AV28"/>
    <mergeCell ref="Y29:AD30"/>
    <mergeCell ref="AE29:AJ30"/>
    <mergeCell ref="AK29:AP30"/>
    <mergeCell ref="AQ29:AV30"/>
    <mergeCell ref="BA14:BB14"/>
    <mergeCell ref="I15:K15"/>
    <mergeCell ref="L15:M18"/>
    <mergeCell ref="Y15:AD16"/>
    <mergeCell ref="AE15:AJ16"/>
    <mergeCell ref="AK15:AP16"/>
    <mergeCell ref="AQ15:AV16"/>
    <mergeCell ref="I16:K16"/>
    <mergeCell ref="I17:K17"/>
    <mergeCell ref="Y17:AD18"/>
    <mergeCell ref="AX14:AZ14"/>
    <mergeCell ref="AX15:AZ15"/>
    <mergeCell ref="A11:A51"/>
    <mergeCell ref="B11:E11"/>
    <mergeCell ref="F11:H11"/>
    <mergeCell ref="BA11:BB12"/>
    <mergeCell ref="B12:E12"/>
    <mergeCell ref="F12:H12"/>
    <mergeCell ref="I12:K12"/>
    <mergeCell ref="Y12:AD12"/>
    <mergeCell ref="AE12:AJ12"/>
    <mergeCell ref="AK12:AP12"/>
    <mergeCell ref="F14:H14"/>
    <mergeCell ref="I14:K14"/>
    <mergeCell ref="Y14:AD14"/>
    <mergeCell ref="AE14:AJ14"/>
    <mergeCell ref="AK14:AP14"/>
    <mergeCell ref="AQ14:AV14"/>
    <mergeCell ref="AQ12:AV12"/>
    <mergeCell ref="B13:E13"/>
    <mergeCell ref="F13:H13"/>
    <mergeCell ref="I13:K13"/>
    <mergeCell ref="Y13:AD13"/>
    <mergeCell ref="AE13:AJ13"/>
    <mergeCell ref="AK13:AP13"/>
    <mergeCell ref="AQ13:AV13"/>
    <mergeCell ref="F10:H10"/>
    <mergeCell ref="I10:X11"/>
    <mergeCell ref="Y10:AD11"/>
    <mergeCell ref="AE10:AJ11"/>
    <mergeCell ref="AK10:AP11"/>
    <mergeCell ref="AQ10:AV11"/>
    <mergeCell ref="Y7:AJ7"/>
    <mergeCell ref="AK7:AV7"/>
    <mergeCell ref="AB8:AD8"/>
    <mergeCell ref="AN8:AP8"/>
    <mergeCell ref="AK9:AP9"/>
    <mergeCell ref="AQ9:AV9"/>
    <mergeCell ref="F7:H8"/>
    <mergeCell ref="A2:O2"/>
    <mergeCell ref="P2:AO2"/>
    <mergeCell ref="B9:E9"/>
    <mergeCell ref="F9:H9"/>
    <mergeCell ref="I9:K9"/>
    <mergeCell ref="L9:X9"/>
    <mergeCell ref="Y9:AD9"/>
    <mergeCell ref="AE9:AJ9"/>
    <mergeCell ref="Y5:AJ5"/>
    <mergeCell ref="I7:X8"/>
    <mergeCell ref="B7:E8"/>
    <mergeCell ref="AK5:AV5"/>
    <mergeCell ref="AW7:AZ9"/>
    <mergeCell ref="BA7:BB9"/>
    <mergeCell ref="A7:A8"/>
    <mergeCell ref="Y6:Z6"/>
    <mergeCell ref="AA6:AB6"/>
    <mergeCell ref="AC6:AD6"/>
    <mergeCell ref="AE6:AF6"/>
    <mergeCell ref="AG6:AH6"/>
    <mergeCell ref="AI6:AJ6"/>
    <mergeCell ref="AO6:AV6"/>
    <mergeCell ref="AK6:AL6"/>
    <mergeCell ref="AM6:AN6"/>
  </mergeCells>
  <phoneticPr fontId="3"/>
  <dataValidations count="5">
    <dataValidation type="list" allowBlank="1" showInputMessage="1" showErrorMessage="1" sqref="A55:E62" xr:uid="{7C925A5A-B18E-4D8F-BD88-86ECB19D541D}">
      <formula1>"構造の安定,火災時の安全,劣化の軽減,維持管理・更新,温熱環境,空気環境,光・視環境,音環境,高齢者等配慮,防犯,その他"</formula1>
    </dataValidation>
    <dataValidation type="list" showInputMessage="1" showErrorMessage="1" sqref="AW10:AW15" xr:uid="{2DC71CD6-F793-4F40-9859-CAE739FEBFD2}">
      <formula1>"□,■"</formula1>
    </dataValidation>
    <dataValidation type="list" allowBlank="1" showInputMessage="1" showErrorMessage="1" sqref="Y12:AV14 Y15 AE15 Y17 AE17 AK15 AQ15 AK17 AQ17 Y19 AE19 AK19 AQ19 Y21 AE21 AK21 AQ21 Y23 AE23 AK23 AQ23 Y25 AE25 AK25 AQ25 Y27 AE27 AK27 AQ27 Y29 AE29 AK29 AQ29 Y31 AE31 AK31 AQ31 Y33 AE33 AK33 AQ33 Y35:AV38 Y41:AV45" xr:uid="{0BD4E987-9CA5-4446-BFE4-79A75AFCC7B4}">
      <formula1>"""□"",""■"""</formula1>
    </dataValidation>
    <dataValidation type="list" allowBlank="1" showInputMessage="1" showErrorMessage="1" sqref="BA14:BB14 F55:F62 AJ55:AJ62 P59 P57 P55 P61 AF55:AF62 K55:K62" xr:uid="{42D05093-9DC1-43DA-985F-76C467B28D56}">
      <formula1>"□,■"</formula1>
    </dataValidation>
    <dataValidation type="list" allowBlank="1" showInputMessage="1" showErrorMessage="1" sqref="AO6" xr:uid="{7B078BED-6A1C-4E0C-BC02-C89281AD13C8}">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1FA12-3ECE-4902-A47C-7CF560478870}">
  <sheetPr>
    <tabColor rgb="FFFFFF00"/>
  </sheetPr>
  <dimension ref="A1:BI55"/>
  <sheetViews>
    <sheetView view="pageBreakPreview" zoomScaleNormal="100" zoomScaleSheetLayoutView="100" workbookViewId="0">
      <selection activeCell="P2" sqref="P2:AO2"/>
    </sheetView>
  </sheetViews>
  <sheetFormatPr defaultColWidth="9" defaultRowHeight="13.5"/>
  <cols>
    <col min="1" max="55" width="2.625" style="4" customWidth="1"/>
    <col min="56" max="16384" width="9" style="4"/>
  </cols>
  <sheetData>
    <row r="1" spans="1:61"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1418</v>
      </c>
    </row>
    <row r="2" spans="1:61"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c r="BB2" s="929" t="s">
        <v>1419</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B5" s="2"/>
      <c r="C5" s="2"/>
      <c r="D5" s="2"/>
      <c r="E5" s="2"/>
      <c r="F5" s="3"/>
      <c r="G5" s="2"/>
      <c r="H5" s="10"/>
      <c r="I5" s="107"/>
      <c r="J5" s="2"/>
      <c r="K5" s="2"/>
      <c r="L5" s="2"/>
      <c r="M5" s="2"/>
      <c r="N5" s="2"/>
      <c r="O5" s="2"/>
      <c r="P5" s="2"/>
      <c r="Q5" s="2"/>
      <c r="R5" s="2"/>
      <c r="S5" s="2"/>
      <c r="T5" s="2"/>
      <c r="U5" s="2"/>
      <c r="V5" s="2"/>
      <c r="W5" s="2"/>
      <c r="X5" s="2"/>
      <c r="Y5" s="2305" t="s">
        <v>1063</v>
      </c>
      <c r="Z5" s="1739"/>
      <c r="AA5" s="1739"/>
      <c r="AB5" s="1739"/>
      <c r="AC5" s="1739"/>
      <c r="AD5" s="1739"/>
      <c r="AE5" s="1739"/>
      <c r="AF5" s="1739"/>
      <c r="AG5" s="1739"/>
      <c r="AH5" s="1739"/>
      <c r="AI5" s="1739"/>
      <c r="AJ5" s="1739"/>
      <c r="AK5" s="2628">
        <v>101</v>
      </c>
      <c r="AL5" s="2629"/>
      <c r="AM5" s="2629"/>
      <c r="AN5" s="2629"/>
      <c r="AO5" s="2629"/>
      <c r="AP5" s="2629"/>
      <c r="AQ5" s="2629"/>
      <c r="AR5" s="2629"/>
      <c r="AS5" s="2629"/>
      <c r="AT5" s="2629"/>
      <c r="AU5" s="2629"/>
      <c r="AV5" s="2630"/>
    </row>
    <row r="6" spans="1:61" ht="27" customHeight="1" thickBot="1">
      <c r="A6" s="8"/>
      <c r="B6" s="2"/>
      <c r="C6" s="2"/>
      <c r="D6" s="2"/>
      <c r="E6" s="2"/>
      <c r="F6" s="3"/>
      <c r="G6" s="2"/>
      <c r="H6" s="10"/>
      <c r="I6" s="107"/>
      <c r="J6" s="2"/>
      <c r="K6" s="2"/>
      <c r="L6" s="2"/>
      <c r="M6" s="2"/>
      <c r="N6" s="2"/>
      <c r="O6" s="2"/>
      <c r="P6" s="2"/>
      <c r="Q6" s="2"/>
      <c r="R6" s="2"/>
      <c r="S6" s="2"/>
      <c r="T6" s="2"/>
      <c r="U6" s="2"/>
      <c r="V6" s="2"/>
      <c r="W6" s="2"/>
      <c r="X6" s="2"/>
      <c r="Y6" s="2600"/>
      <c r="Z6" s="2084"/>
      <c r="AA6" s="2084"/>
      <c r="AB6" s="2084"/>
      <c r="AC6" s="2084"/>
      <c r="AD6" s="2084"/>
      <c r="AE6" s="2084"/>
      <c r="AF6" s="2084"/>
      <c r="AG6" s="2084"/>
      <c r="AH6" s="2084"/>
      <c r="AI6" s="2084"/>
      <c r="AJ6" s="2084"/>
      <c r="AK6" s="2084"/>
      <c r="AL6" s="2084"/>
      <c r="AM6" s="2084"/>
      <c r="AN6" s="2084"/>
      <c r="AO6" s="2601" t="s">
        <v>1606</v>
      </c>
      <c r="AP6" s="2602"/>
      <c r="AQ6" s="2602"/>
      <c r="AR6" s="2602"/>
      <c r="AS6" s="2602"/>
      <c r="AT6" s="2602"/>
      <c r="AU6" s="2602"/>
      <c r="AV6" s="2603"/>
    </row>
    <row r="7" spans="1:61" ht="13.5" customHeight="1">
      <c r="A7" s="158"/>
      <c r="B7" s="1772" t="s">
        <v>8</v>
      </c>
      <c r="C7" s="1736"/>
      <c r="D7" s="1736"/>
      <c r="E7" s="2081"/>
      <c r="F7" s="1736" t="s">
        <v>11</v>
      </c>
      <c r="G7" s="1736"/>
      <c r="H7" s="1737"/>
      <c r="I7" s="1696"/>
      <c r="J7" s="1688"/>
      <c r="K7" s="1688"/>
      <c r="L7" s="1688"/>
      <c r="M7" s="1688"/>
      <c r="N7" s="1688"/>
      <c r="O7" s="1688"/>
      <c r="P7" s="1688"/>
      <c r="Q7" s="1688"/>
      <c r="R7" s="1688"/>
      <c r="S7" s="1688"/>
      <c r="T7" s="1688"/>
      <c r="U7" s="1688"/>
      <c r="V7" s="1688"/>
      <c r="W7" s="1688"/>
      <c r="X7" s="1689"/>
      <c r="Y7" s="1979" t="s">
        <v>1326</v>
      </c>
      <c r="Z7" s="1691"/>
      <c r="AA7" s="1691"/>
      <c r="AB7" s="1691"/>
      <c r="AC7" s="1691"/>
      <c r="AD7" s="1691"/>
      <c r="AE7" s="1691"/>
      <c r="AF7" s="1691"/>
      <c r="AG7" s="1691"/>
      <c r="AH7" s="1691"/>
      <c r="AI7" s="1691"/>
      <c r="AJ7" s="1692"/>
      <c r="AK7" s="1979" t="s">
        <v>1327</v>
      </c>
      <c r="AL7" s="1691"/>
      <c r="AM7" s="1691"/>
      <c r="AN7" s="1691"/>
      <c r="AO7" s="1691"/>
      <c r="AP7" s="1691"/>
      <c r="AQ7" s="1691"/>
      <c r="AR7" s="1691"/>
      <c r="AS7" s="1691"/>
      <c r="AT7" s="1691"/>
      <c r="AU7" s="1691"/>
      <c r="AV7" s="1692"/>
      <c r="AW7" s="1696"/>
      <c r="AX7" s="1688"/>
      <c r="AY7" s="1688"/>
      <c r="AZ7" s="1689"/>
      <c r="BA7" s="1749"/>
      <c r="BB7" s="1750"/>
    </row>
    <row r="8" spans="1:61" ht="13.5" customHeight="1">
      <c r="A8" s="980"/>
      <c r="B8" s="122"/>
      <c r="C8" s="116"/>
      <c r="D8" s="116"/>
      <c r="E8" s="859"/>
      <c r="F8" s="116"/>
      <c r="G8" s="116"/>
      <c r="H8" s="117"/>
      <c r="I8" s="1979"/>
      <c r="J8" s="1691"/>
      <c r="K8" s="1691"/>
      <c r="L8" s="1691"/>
      <c r="M8" s="1691"/>
      <c r="N8" s="1691"/>
      <c r="O8" s="1691"/>
      <c r="P8" s="1691"/>
      <c r="Q8" s="1691"/>
      <c r="R8" s="1691"/>
      <c r="S8" s="1691"/>
      <c r="T8" s="1691"/>
      <c r="U8" s="1691"/>
      <c r="V8" s="1691"/>
      <c r="W8" s="1691"/>
      <c r="X8" s="1692"/>
      <c r="Y8" s="186"/>
      <c r="Z8" s="22"/>
      <c r="AA8" s="22"/>
      <c r="AB8" s="2376" t="str">
        <f>IF($AK$5="","",IFERROR(IF(AND(VLOOKUP($AK$5,自己評価書!$B$35:$FY514,125,FALSE)=0,VLOOKUP($AK$5,自己評価書!$B$35:$FY514,126,FALSE)=0),"■","□"),"□"))</f>
        <v>■</v>
      </c>
      <c r="AC8" s="2376"/>
      <c r="AD8" s="2376"/>
      <c r="AE8" s="22" t="s">
        <v>943</v>
      </c>
      <c r="AF8" s="22"/>
      <c r="AG8" s="22"/>
      <c r="AH8" s="22"/>
      <c r="AI8" s="22"/>
      <c r="AJ8" s="49"/>
      <c r="AK8" s="186"/>
      <c r="AL8" s="22"/>
      <c r="AM8" s="22"/>
      <c r="AN8" s="2391" t="str">
        <f>IF($AK$5="","",IFERROR(IF(AND(VLOOKUP($AK$5,自己評価書!$B$35:$FY514,127,FALSE)=0,VLOOKUP($AK$5,自己評価書!$B$35:$FY514,128,FALSE)=0),"■","□"),"□"))</f>
        <v>■</v>
      </c>
      <c r="AO8" s="2391"/>
      <c r="AP8" s="2391"/>
      <c r="AQ8" s="22" t="s">
        <v>943</v>
      </c>
      <c r="AR8" s="22"/>
      <c r="AS8" s="22"/>
      <c r="AT8" s="22"/>
      <c r="AU8" s="22"/>
      <c r="AV8" s="49"/>
      <c r="AW8" s="1650"/>
      <c r="AX8" s="1651"/>
      <c r="AY8" s="1651"/>
      <c r="AZ8" s="1652"/>
      <c r="BA8" s="2218"/>
      <c r="BB8" s="2219"/>
    </row>
    <row r="9" spans="1:61" ht="27" customHeight="1" thickBot="1">
      <c r="A9" s="159"/>
      <c r="B9" s="1775" t="s">
        <v>14</v>
      </c>
      <c r="C9" s="1673"/>
      <c r="D9" s="1673"/>
      <c r="E9" s="2088"/>
      <c r="F9" s="1673" t="s">
        <v>15</v>
      </c>
      <c r="G9" s="1673"/>
      <c r="H9" s="1674"/>
      <c r="I9" s="1675" t="s">
        <v>15</v>
      </c>
      <c r="J9" s="1676"/>
      <c r="K9" s="1677"/>
      <c r="L9" s="1741" t="s">
        <v>16</v>
      </c>
      <c r="M9" s="1742"/>
      <c r="N9" s="1742"/>
      <c r="O9" s="1742"/>
      <c r="P9" s="1742"/>
      <c r="Q9" s="1742"/>
      <c r="R9" s="1742"/>
      <c r="S9" s="1742"/>
      <c r="T9" s="1742"/>
      <c r="U9" s="1742"/>
      <c r="V9" s="1742"/>
      <c r="W9" s="1742"/>
      <c r="X9" s="1743"/>
      <c r="Y9" s="2023" t="s">
        <v>1328</v>
      </c>
      <c r="Z9" s="2023"/>
      <c r="AA9" s="2023"/>
      <c r="AB9" s="2023"/>
      <c r="AC9" s="2023"/>
      <c r="AD9" s="2625"/>
      <c r="AE9" s="1743" t="s">
        <v>1329</v>
      </c>
      <c r="AF9" s="2023"/>
      <c r="AG9" s="2023"/>
      <c r="AH9" s="2023"/>
      <c r="AI9" s="2023"/>
      <c r="AJ9" s="2023"/>
      <c r="AK9" s="2023" t="s">
        <v>1328</v>
      </c>
      <c r="AL9" s="2023"/>
      <c r="AM9" s="2023"/>
      <c r="AN9" s="2023"/>
      <c r="AO9" s="2023"/>
      <c r="AP9" s="2625"/>
      <c r="AQ9" s="1743" t="s">
        <v>1329</v>
      </c>
      <c r="AR9" s="2023"/>
      <c r="AS9" s="2023"/>
      <c r="AT9" s="2023"/>
      <c r="AU9" s="2023"/>
      <c r="AV9" s="2023"/>
      <c r="AW9" s="1963"/>
      <c r="AX9" s="1964"/>
      <c r="AY9" s="1964"/>
      <c r="AZ9" s="1965"/>
      <c r="BA9" s="1751"/>
      <c r="BB9" s="1752"/>
    </row>
    <row r="10" spans="1:61" ht="13.5" customHeight="1">
      <c r="A10" s="969" t="s">
        <v>1355</v>
      </c>
      <c r="B10" s="85" t="s">
        <v>811</v>
      </c>
      <c r="C10" s="18"/>
      <c r="D10" s="18"/>
      <c r="E10" s="123"/>
      <c r="F10" s="1667" t="s">
        <v>1330</v>
      </c>
      <c r="G10" s="1646"/>
      <c r="H10" s="1647"/>
      <c r="I10" s="2098" t="s">
        <v>1333</v>
      </c>
      <c r="J10" s="2099"/>
      <c r="K10" s="2099"/>
      <c r="L10" s="2099"/>
      <c r="M10" s="2099"/>
      <c r="N10" s="2099"/>
      <c r="O10" s="2099"/>
      <c r="P10" s="2099"/>
      <c r="Q10" s="2099"/>
      <c r="R10" s="2099"/>
      <c r="S10" s="2099"/>
      <c r="T10" s="2099"/>
      <c r="U10" s="2099"/>
      <c r="V10" s="2099"/>
      <c r="W10" s="2099"/>
      <c r="X10" s="2100"/>
      <c r="Y10" s="2612"/>
      <c r="Z10" s="2607"/>
      <c r="AA10" s="2607"/>
      <c r="AB10" s="2607"/>
      <c r="AC10" s="2607"/>
      <c r="AD10" s="2613"/>
      <c r="AE10" s="2606"/>
      <c r="AF10" s="2607"/>
      <c r="AG10" s="2607"/>
      <c r="AH10" s="2607"/>
      <c r="AI10" s="2607"/>
      <c r="AJ10" s="2608"/>
      <c r="AK10" s="2612"/>
      <c r="AL10" s="2607"/>
      <c r="AM10" s="2607"/>
      <c r="AN10" s="2607"/>
      <c r="AO10" s="2607"/>
      <c r="AP10" s="2613"/>
      <c r="AQ10" s="2606"/>
      <c r="AR10" s="2607"/>
      <c r="AS10" s="2607"/>
      <c r="AT10" s="2607"/>
      <c r="AU10" s="2607"/>
      <c r="AV10" s="2608"/>
      <c r="AW10" s="16" t="s">
        <v>22</v>
      </c>
      <c r="AX10" s="18" t="s">
        <v>164</v>
      </c>
      <c r="AY10" s="18"/>
      <c r="AZ10" s="20"/>
      <c r="BA10" s="114"/>
      <c r="BB10" s="119"/>
    </row>
    <row r="11" spans="1:61" ht="13.5" customHeight="1">
      <c r="A11" s="2626" t="s">
        <v>1356</v>
      </c>
      <c r="B11" s="1904" t="s">
        <v>1420</v>
      </c>
      <c r="C11" s="1905"/>
      <c r="D11" s="1905"/>
      <c r="E11" s="2398"/>
      <c r="F11" s="1667" t="s">
        <v>1331</v>
      </c>
      <c r="G11" s="1646"/>
      <c r="H11" s="1647"/>
      <c r="I11" s="2135"/>
      <c r="J11" s="1889"/>
      <c r="K11" s="1889"/>
      <c r="L11" s="1889"/>
      <c r="M11" s="1889"/>
      <c r="N11" s="1889"/>
      <c r="O11" s="1889"/>
      <c r="P11" s="1889"/>
      <c r="Q11" s="1889"/>
      <c r="R11" s="1889"/>
      <c r="S11" s="1889"/>
      <c r="T11" s="1889"/>
      <c r="U11" s="1889"/>
      <c r="V11" s="1889"/>
      <c r="W11" s="1889"/>
      <c r="X11" s="1991"/>
      <c r="Y11" s="2614"/>
      <c r="Z11" s="2610"/>
      <c r="AA11" s="2610"/>
      <c r="AB11" s="2610"/>
      <c r="AC11" s="2610"/>
      <c r="AD11" s="2615"/>
      <c r="AE11" s="2609"/>
      <c r="AF11" s="2610"/>
      <c r="AG11" s="2610"/>
      <c r="AH11" s="2610"/>
      <c r="AI11" s="2610"/>
      <c r="AJ11" s="2611"/>
      <c r="AK11" s="2614"/>
      <c r="AL11" s="2610"/>
      <c r="AM11" s="2610"/>
      <c r="AN11" s="2610"/>
      <c r="AO11" s="2610"/>
      <c r="AP11" s="2615"/>
      <c r="AQ11" s="2609"/>
      <c r="AR11" s="2610"/>
      <c r="AS11" s="2610"/>
      <c r="AT11" s="2610"/>
      <c r="AU11" s="2610"/>
      <c r="AV11" s="2611"/>
      <c r="AW11" s="16" t="s">
        <v>22</v>
      </c>
      <c r="AX11" s="18" t="s">
        <v>143</v>
      </c>
      <c r="AZ11" s="20"/>
      <c r="BA11" s="1746" t="s">
        <v>25</v>
      </c>
      <c r="BB11" s="1747"/>
    </row>
    <row r="12" spans="1:61" ht="13.5" customHeight="1">
      <c r="A12" s="2626"/>
      <c r="B12" s="2001" t="s">
        <v>1421</v>
      </c>
      <c r="C12" s="1704"/>
      <c r="D12" s="1704"/>
      <c r="E12" s="2389"/>
      <c r="F12" s="1667" t="s">
        <v>664</v>
      </c>
      <c r="G12" s="1646"/>
      <c r="H12" s="1647"/>
      <c r="I12" s="1937" t="s">
        <v>1334</v>
      </c>
      <c r="J12" s="1935"/>
      <c r="K12" s="1936"/>
      <c r="L12" s="738" t="s">
        <v>1335</v>
      </c>
      <c r="M12" s="738"/>
      <c r="N12" s="738"/>
      <c r="O12" s="738"/>
      <c r="P12" s="738"/>
      <c r="Q12" s="738"/>
      <c r="R12" s="738"/>
      <c r="S12" s="738"/>
      <c r="T12" s="738"/>
      <c r="U12" s="738"/>
      <c r="V12" s="738"/>
      <c r="W12" s="738"/>
      <c r="X12" s="931"/>
      <c r="Y12" s="2060" t="s">
        <v>22</v>
      </c>
      <c r="Z12" s="2061"/>
      <c r="AA12" s="2061"/>
      <c r="AB12" s="2061"/>
      <c r="AC12" s="2061"/>
      <c r="AD12" s="2061"/>
      <c r="AE12" s="2604" t="s">
        <v>596</v>
      </c>
      <c r="AF12" s="2605"/>
      <c r="AG12" s="2605"/>
      <c r="AH12" s="2605"/>
      <c r="AI12" s="2605"/>
      <c r="AJ12" s="2605"/>
      <c r="AK12" s="2060" t="s">
        <v>22</v>
      </c>
      <c r="AL12" s="2061"/>
      <c r="AM12" s="2061"/>
      <c r="AN12" s="2061"/>
      <c r="AO12" s="2061"/>
      <c r="AP12" s="2061"/>
      <c r="AQ12" s="2604" t="s">
        <v>596</v>
      </c>
      <c r="AR12" s="2605"/>
      <c r="AS12" s="2605"/>
      <c r="AT12" s="2605"/>
      <c r="AU12" s="2605"/>
      <c r="AV12" s="2605"/>
      <c r="AW12" s="16" t="s">
        <v>22</v>
      </c>
      <c r="AX12" s="18" t="s">
        <v>487</v>
      </c>
      <c r="AZ12" s="20"/>
      <c r="BA12" s="1746"/>
      <c r="BB12" s="1747"/>
    </row>
    <row r="13" spans="1:61" ht="13.5" customHeight="1">
      <c r="A13" s="2626"/>
      <c r="B13" s="2672" t="s">
        <v>1422</v>
      </c>
      <c r="C13" s="2673"/>
      <c r="D13" s="2673"/>
      <c r="E13" s="2674"/>
      <c r="F13" s="1667" t="s">
        <v>1332</v>
      </c>
      <c r="G13" s="1646"/>
      <c r="H13" s="1647"/>
      <c r="I13" s="1645" t="s">
        <v>1424</v>
      </c>
      <c r="J13" s="1646"/>
      <c r="K13" s="1647"/>
      <c r="L13" s="960" t="s">
        <v>1337</v>
      </c>
      <c r="M13" s="961"/>
      <c r="N13" s="961"/>
      <c r="O13" s="961"/>
      <c r="P13" s="961"/>
      <c r="Q13" s="961"/>
      <c r="R13" s="961"/>
      <c r="S13" s="961"/>
      <c r="T13" s="961"/>
      <c r="U13" s="961"/>
      <c r="V13" s="961"/>
      <c r="W13" s="961"/>
      <c r="X13" s="961"/>
      <c r="Y13" s="1886" t="s">
        <v>22</v>
      </c>
      <c r="Z13" s="1890"/>
      <c r="AA13" s="1890"/>
      <c r="AB13" s="1890"/>
      <c r="AC13" s="1890"/>
      <c r="AD13" s="1890"/>
      <c r="AE13" s="2644" t="s">
        <v>596</v>
      </c>
      <c r="AF13" s="2645"/>
      <c r="AG13" s="2645"/>
      <c r="AH13" s="2645"/>
      <c r="AI13" s="2645"/>
      <c r="AJ13" s="2645"/>
      <c r="AK13" s="1886" t="s">
        <v>22</v>
      </c>
      <c r="AL13" s="1890"/>
      <c r="AM13" s="1890"/>
      <c r="AN13" s="1890"/>
      <c r="AO13" s="1890"/>
      <c r="AP13" s="1890"/>
      <c r="AQ13" s="2644" t="s">
        <v>596</v>
      </c>
      <c r="AR13" s="2645"/>
      <c r="AS13" s="2645"/>
      <c r="AT13" s="2645"/>
      <c r="AU13" s="2645"/>
      <c r="AV13" s="2645"/>
      <c r="AW13" s="16" t="s">
        <v>22</v>
      </c>
      <c r="AX13" s="18" t="s">
        <v>142</v>
      </c>
      <c r="AZ13" s="20"/>
      <c r="BA13" s="429"/>
      <c r="BB13" s="430"/>
    </row>
    <row r="14" spans="1:61" ht="13.5" customHeight="1">
      <c r="A14" s="2626"/>
      <c r="B14" s="1008"/>
      <c r="C14" s="1129"/>
      <c r="D14" s="1129"/>
      <c r="E14" s="1009"/>
      <c r="F14" s="108"/>
      <c r="G14" s="116"/>
      <c r="H14" s="117"/>
      <c r="I14" s="1645" t="s">
        <v>667</v>
      </c>
      <c r="J14" s="1646"/>
      <c r="K14" s="1647"/>
      <c r="L14" s="974" t="s">
        <v>1338</v>
      </c>
      <c r="M14" s="975"/>
      <c r="N14" s="975"/>
      <c r="O14" s="975"/>
      <c r="P14" s="975"/>
      <c r="Q14" s="975"/>
      <c r="R14" s="975"/>
      <c r="S14" s="975"/>
      <c r="T14" s="975"/>
      <c r="U14" s="975"/>
      <c r="V14" s="975"/>
      <c r="W14" s="975"/>
      <c r="X14" s="975"/>
      <c r="Y14" s="2268" t="s">
        <v>22</v>
      </c>
      <c r="Z14" s="2269"/>
      <c r="AA14" s="2269"/>
      <c r="AB14" s="2269"/>
      <c r="AC14" s="2269"/>
      <c r="AD14" s="2269"/>
      <c r="AE14" s="2646" t="s">
        <v>596</v>
      </c>
      <c r="AF14" s="2656"/>
      <c r="AG14" s="2656"/>
      <c r="AH14" s="2656"/>
      <c r="AI14" s="2656"/>
      <c r="AJ14" s="2656"/>
      <c r="AK14" s="2268" t="s">
        <v>22</v>
      </c>
      <c r="AL14" s="2269"/>
      <c r="AM14" s="2269"/>
      <c r="AN14" s="2269"/>
      <c r="AO14" s="2269"/>
      <c r="AP14" s="2269"/>
      <c r="AQ14" s="2646" t="s">
        <v>596</v>
      </c>
      <c r="AR14" s="2656"/>
      <c r="AS14" s="2656"/>
      <c r="AT14" s="2656"/>
      <c r="AU14" s="2656"/>
      <c r="AV14" s="2656"/>
      <c r="AW14" s="16" t="s">
        <v>22</v>
      </c>
      <c r="AX14" s="1641"/>
      <c r="AY14" s="1641"/>
      <c r="AZ14" s="1642"/>
      <c r="BA14" s="1744" t="s">
        <v>27</v>
      </c>
      <c r="BB14" s="1745"/>
    </row>
    <row r="15" spans="1:61" ht="13.5" customHeight="1">
      <c r="A15" s="2626"/>
      <c r="B15" s="945"/>
      <c r="C15" s="923"/>
      <c r="D15" s="923"/>
      <c r="E15" s="923"/>
      <c r="F15" s="1667" t="s">
        <v>1331</v>
      </c>
      <c r="G15" s="1646"/>
      <c r="H15" s="1647"/>
      <c r="I15" s="2570"/>
      <c r="J15" s="2571"/>
      <c r="K15" s="2572"/>
      <c r="L15" s="984" t="s">
        <v>1423</v>
      </c>
      <c r="M15" s="985"/>
      <c r="N15" s="985"/>
      <c r="O15" s="985"/>
      <c r="P15" s="985"/>
      <c r="Q15" s="985"/>
      <c r="R15" s="985"/>
      <c r="S15" s="985"/>
      <c r="T15" s="985"/>
      <c r="U15" s="985"/>
      <c r="V15" s="985"/>
      <c r="W15" s="985"/>
      <c r="X15" s="985"/>
      <c r="Y15" s="2381" t="s">
        <v>22</v>
      </c>
      <c r="Z15" s="2382"/>
      <c r="AA15" s="2382"/>
      <c r="AB15" s="2382"/>
      <c r="AC15" s="2382"/>
      <c r="AD15" s="2382"/>
      <c r="AE15" s="2647" t="s">
        <v>596</v>
      </c>
      <c r="AF15" s="2648"/>
      <c r="AG15" s="2648"/>
      <c r="AH15" s="2648"/>
      <c r="AI15" s="2648"/>
      <c r="AJ15" s="2648"/>
      <c r="AK15" s="2381" t="s">
        <v>22</v>
      </c>
      <c r="AL15" s="2382"/>
      <c r="AM15" s="2382"/>
      <c r="AN15" s="2382"/>
      <c r="AO15" s="2382"/>
      <c r="AP15" s="2382"/>
      <c r="AQ15" s="2647" t="s">
        <v>596</v>
      </c>
      <c r="AR15" s="2648"/>
      <c r="AS15" s="2648"/>
      <c r="AT15" s="2648"/>
      <c r="AU15" s="2648"/>
      <c r="AV15" s="2648"/>
      <c r="AW15" s="16" t="s">
        <v>22</v>
      </c>
      <c r="AX15" s="1641"/>
      <c r="AY15" s="1641"/>
      <c r="AZ15" s="1642"/>
      <c r="BA15" s="210"/>
      <c r="BB15" s="403"/>
    </row>
    <row r="16" spans="1:61" ht="13.5" customHeight="1">
      <c r="A16" s="2626"/>
      <c r="B16" s="945"/>
      <c r="C16" s="923"/>
      <c r="D16" s="923"/>
      <c r="E16" s="923"/>
      <c r="F16" s="940"/>
      <c r="G16" s="128"/>
      <c r="H16" s="128"/>
      <c r="I16" s="1645" t="s">
        <v>1339</v>
      </c>
      <c r="J16" s="1646"/>
      <c r="K16" s="1647"/>
      <c r="L16" s="2619" t="s">
        <v>1343</v>
      </c>
      <c r="M16" s="2620"/>
      <c r="N16" s="961" t="s">
        <v>1340</v>
      </c>
      <c r="O16" s="961"/>
      <c r="P16" s="961"/>
      <c r="Q16" s="961"/>
      <c r="R16" s="961"/>
      <c r="S16" s="961"/>
      <c r="T16" s="961"/>
      <c r="U16" s="961"/>
      <c r="V16" s="961"/>
      <c r="W16" s="961"/>
      <c r="X16" s="962"/>
      <c r="Y16" s="2635" t="s">
        <v>22</v>
      </c>
      <c r="Z16" s="2636"/>
      <c r="AA16" s="2636"/>
      <c r="AB16" s="2636"/>
      <c r="AC16" s="2636"/>
      <c r="AD16" s="2636"/>
      <c r="AE16" s="2636" t="s">
        <v>596</v>
      </c>
      <c r="AF16" s="2636"/>
      <c r="AG16" s="2636"/>
      <c r="AH16" s="2636"/>
      <c r="AI16" s="2636"/>
      <c r="AJ16" s="2649"/>
      <c r="AK16" s="2635" t="s">
        <v>22</v>
      </c>
      <c r="AL16" s="2636"/>
      <c r="AM16" s="2636"/>
      <c r="AN16" s="2636"/>
      <c r="AO16" s="2636"/>
      <c r="AP16" s="2636"/>
      <c r="AQ16" s="2636" t="s">
        <v>596</v>
      </c>
      <c r="AR16" s="2636"/>
      <c r="AS16" s="2636"/>
      <c r="AT16" s="2636"/>
      <c r="AU16" s="2636"/>
      <c r="AV16" s="2649"/>
      <c r="AW16" s="958"/>
      <c r="AX16" s="958"/>
      <c r="AY16" s="958"/>
      <c r="AZ16" s="129"/>
      <c r="BA16" s="210"/>
      <c r="BB16" s="403"/>
    </row>
    <row r="17" spans="1:54" ht="13.5" customHeight="1">
      <c r="A17" s="2626"/>
      <c r="B17" s="945"/>
      <c r="C17" s="923"/>
      <c r="D17" s="923"/>
      <c r="E17" s="923"/>
      <c r="F17" s="940"/>
      <c r="G17" s="128"/>
      <c r="H17" s="128"/>
      <c r="I17" s="1645"/>
      <c r="J17" s="1646"/>
      <c r="K17" s="1647"/>
      <c r="L17" s="2621"/>
      <c r="M17" s="2622"/>
      <c r="N17" s="977" t="s">
        <v>1341</v>
      </c>
      <c r="O17" s="977"/>
      <c r="P17" s="977"/>
      <c r="Q17" s="977"/>
      <c r="R17" s="977"/>
      <c r="S17" s="977"/>
      <c r="T17" s="977"/>
      <c r="U17" s="977"/>
      <c r="V17" s="977"/>
      <c r="W17" s="977"/>
      <c r="X17" s="978"/>
      <c r="Y17" s="2617"/>
      <c r="Z17" s="2618"/>
      <c r="AA17" s="2618"/>
      <c r="AB17" s="2618"/>
      <c r="AC17" s="2618"/>
      <c r="AD17" s="2618"/>
      <c r="AE17" s="2618"/>
      <c r="AF17" s="2618"/>
      <c r="AG17" s="2618"/>
      <c r="AH17" s="2618"/>
      <c r="AI17" s="2618"/>
      <c r="AJ17" s="2646"/>
      <c r="AK17" s="2617"/>
      <c r="AL17" s="2618"/>
      <c r="AM17" s="2618"/>
      <c r="AN17" s="2618"/>
      <c r="AO17" s="2618"/>
      <c r="AP17" s="2618"/>
      <c r="AQ17" s="2618"/>
      <c r="AR17" s="2618"/>
      <c r="AS17" s="2618"/>
      <c r="AT17" s="2618"/>
      <c r="AU17" s="2618"/>
      <c r="AV17" s="2646"/>
      <c r="AW17" s="958"/>
      <c r="AX17" s="958"/>
      <c r="AY17" s="958"/>
      <c r="AZ17" s="129"/>
      <c r="BA17" s="210"/>
      <c r="BB17" s="403"/>
    </row>
    <row r="18" spans="1:54" ht="13.5" customHeight="1">
      <c r="A18" s="2626"/>
      <c r="B18" s="945"/>
      <c r="C18" s="923"/>
      <c r="D18" s="923"/>
      <c r="E18" s="923"/>
      <c r="F18" s="940"/>
      <c r="G18" s="128"/>
      <c r="H18" s="128"/>
      <c r="I18" s="2195"/>
      <c r="J18" s="2196"/>
      <c r="K18" s="2197"/>
      <c r="L18" s="2621"/>
      <c r="M18" s="2622"/>
      <c r="N18" s="986" t="s">
        <v>1342</v>
      </c>
      <c r="O18" s="986"/>
      <c r="P18" s="986"/>
      <c r="Q18" s="986"/>
      <c r="R18" s="986"/>
      <c r="S18" s="986"/>
      <c r="T18" s="986"/>
      <c r="U18" s="986"/>
      <c r="V18" s="986"/>
      <c r="W18" s="986"/>
      <c r="X18" s="987"/>
      <c r="Y18" s="2617" t="s">
        <v>22</v>
      </c>
      <c r="Z18" s="2618"/>
      <c r="AA18" s="2618"/>
      <c r="AB18" s="2618"/>
      <c r="AC18" s="2618"/>
      <c r="AD18" s="2618"/>
      <c r="AE18" s="2618" t="s">
        <v>596</v>
      </c>
      <c r="AF18" s="2618"/>
      <c r="AG18" s="2618"/>
      <c r="AH18" s="2618"/>
      <c r="AI18" s="2618"/>
      <c r="AJ18" s="2646"/>
      <c r="AK18" s="2617" t="s">
        <v>22</v>
      </c>
      <c r="AL18" s="2618"/>
      <c r="AM18" s="2618"/>
      <c r="AN18" s="2618"/>
      <c r="AO18" s="2618"/>
      <c r="AP18" s="2618"/>
      <c r="AQ18" s="2618" t="s">
        <v>596</v>
      </c>
      <c r="AR18" s="2618"/>
      <c r="AS18" s="2618"/>
      <c r="AT18" s="2618"/>
      <c r="AU18" s="2618"/>
      <c r="AV18" s="2646"/>
      <c r="AW18" s="958"/>
      <c r="AX18" s="958"/>
      <c r="AY18" s="958"/>
      <c r="AZ18" s="129"/>
      <c r="BA18" s="210"/>
      <c r="BB18" s="403"/>
    </row>
    <row r="19" spans="1:54" ht="13.5" customHeight="1">
      <c r="A19" s="2626"/>
      <c r="B19" s="945"/>
      <c r="C19" s="923"/>
      <c r="D19" s="923"/>
      <c r="E19" s="923"/>
      <c r="F19" s="940"/>
      <c r="G19" s="128"/>
      <c r="H19" s="128"/>
      <c r="I19" s="1645"/>
      <c r="J19" s="1646"/>
      <c r="K19" s="1647"/>
      <c r="L19" s="2623"/>
      <c r="M19" s="2624"/>
      <c r="N19" s="943" t="s">
        <v>1341</v>
      </c>
      <c r="O19" s="943"/>
      <c r="P19" s="943"/>
      <c r="Q19" s="943"/>
      <c r="R19" s="943"/>
      <c r="S19" s="943"/>
      <c r="T19" s="943"/>
      <c r="U19" s="943"/>
      <c r="V19" s="943"/>
      <c r="W19" s="943"/>
      <c r="X19" s="944"/>
      <c r="Y19" s="2637"/>
      <c r="Z19" s="2638"/>
      <c r="AA19" s="2638"/>
      <c r="AB19" s="2638"/>
      <c r="AC19" s="2638"/>
      <c r="AD19" s="2638"/>
      <c r="AE19" s="2638"/>
      <c r="AF19" s="2638"/>
      <c r="AG19" s="2638"/>
      <c r="AH19" s="2638"/>
      <c r="AI19" s="2638"/>
      <c r="AJ19" s="2647"/>
      <c r="AK19" s="2637"/>
      <c r="AL19" s="2638"/>
      <c r="AM19" s="2638"/>
      <c r="AN19" s="2638"/>
      <c r="AO19" s="2638"/>
      <c r="AP19" s="2638"/>
      <c r="AQ19" s="2638"/>
      <c r="AR19" s="2638"/>
      <c r="AS19" s="2638"/>
      <c r="AT19" s="2638"/>
      <c r="AU19" s="2638"/>
      <c r="AV19" s="2647"/>
      <c r="AW19" s="958"/>
      <c r="AX19" s="958"/>
      <c r="AY19" s="958"/>
      <c r="AZ19" s="129"/>
      <c r="BA19" s="210"/>
      <c r="BB19" s="403"/>
    </row>
    <row r="20" spans="1:54" ht="13.5" customHeight="1">
      <c r="A20" s="2626"/>
      <c r="B20" s="945"/>
      <c r="C20" s="923"/>
      <c r="D20" s="923"/>
      <c r="E20" s="923"/>
      <c r="F20" s="940"/>
      <c r="G20" s="128"/>
      <c r="H20" s="128"/>
      <c r="I20" s="2616"/>
      <c r="J20" s="1868"/>
      <c r="K20" s="1972"/>
      <c r="L20" s="2619" t="s">
        <v>1344</v>
      </c>
      <c r="M20" s="2641"/>
      <c r="N20" s="2657" t="s">
        <v>1345</v>
      </c>
      <c r="O20" s="2657"/>
      <c r="P20" s="2657"/>
      <c r="Q20" s="2657"/>
      <c r="R20" s="2657"/>
      <c r="S20" s="2657"/>
      <c r="T20" s="2657"/>
      <c r="U20" s="2657"/>
      <c r="V20" s="2657"/>
      <c r="W20" s="2657"/>
      <c r="X20" s="2658"/>
      <c r="Y20" s="2635" t="s">
        <v>22</v>
      </c>
      <c r="Z20" s="2636"/>
      <c r="AA20" s="2636"/>
      <c r="AB20" s="2636"/>
      <c r="AC20" s="2636"/>
      <c r="AD20" s="2636"/>
      <c r="AE20" s="2636" t="s">
        <v>596</v>
      </c>
      <c r="AF20" s="2636"/>
      <c r="AG20" s="2636"/>
      <c r="AH20" s="2636"/>
      <c r="AI20" s="2636"/>
      <c r="AJ20" s="2649"/>
      <c r="AK20" s="2635" t="s">
        <v>22</v>
      </c>
      <c r="AL20" s="2636"/>
      <c r="AM20" s="2636"/>
      <c r="AN20" s="2636"/>
      <c r="AO20" s="2636"/>
      <c r="AP20" s="2636"/>
      <c r="AQ20" s="2636" t="s">
        <v>596</v>
      </c>
      <c r="AR20" s="2636"/>
      <c r="AS20" s="2636"/>
      <c r="AT20" s="2636"/>
      <c r="AU20" s="2636"/>
      <c r="AV20" s="2649"/>
      <c r="AW20" s="958"/>
      <c r="AX20" s="958"/>
      <c r="AY20" s="958"/>
      <c r="AZ20" s="129"/>
      <c r="BA20" s="210"/>
      <c r="BB20" s="403"/>
    </row>
    <row r="21" spans="1:54" ht="13.5" customHeight="1">
      <c r="A21" s="2626"/>
      <c r="B21" s="945"/>
      <c r="C21" s="923"/>
      <c r="D21" s="923"/>
      <c r="E21" s="923"/>
      <c r="F21" s="940"/>
      <c r="G21" s="128"/>
      <c r="H21" s="128"/>
      <c r="I21" s="2195"/>
      <c r="J21" s="2196"/>
      <c r="K21" s="2197"/>
      <c r="L21" s="2642"/>
      <c r="M21" s="2643"/>
      <c r="N21" s="2659"/>
      <c r="O21" s="2659"/>
      <c r="P21" s="2659"/>
      <c r="Q21" s="2659"/>
      <c r="R21" s="2659"/>
      <c r="S21" s="2659"/>
      <c r="T21" s="2659"/>
      <c r="U21" s="2659"/>
      <c r="V21" s="2659"/>
      <c r="W21" s="2659"/>
      <c r="X21" s="2660"/>
      <c r="Y21" s="2639"/>
      <c r="Z21" s="2640"/>
      <c r="AA21" s="2640"/>
      <c r="AB21" s="2640"/>
      <c r="AC21" s="2640"/>
      <c r="AD21" s="2640"/>
      <c r="AE21" s="2640"/>
      <c r="AF21" s="2640"/>
      <c r="AG21" s="2640"/>
      <c r="AH21" s="2640"/>
      <c r="AI21" s="2640"/>
      <c r="AJ21" s="2650"/>
      <c r="AK21" s="2639"/>
      <c r="AL21" s="2640"/>
      <c r="AM21" s="2640"/>
      <c r="AN21" s="2640"/>
      <c r="AO21" s="2640"/>
      <c r="AP21" s="2640"/>
      <c r="AQ21" s="2640"/>
      <c r="AR21" s="2640"/>
      <c r="AS21" s="2640"/>
      <c r="AT21" s="2640"/>
      <c r="AU21" s="2640"/>
      <c r="AV21" s="2650"/>
      <c r="AW21" s="958"/>
      <c r="AX21" s="958"/>
      <c r="AY21" s="958"/>
      <c r="AZ21" s="129"/>
      <c r="BA21" s="210"/>
      <c r="BB21" s="403"/>
    </row>
    <row r="22" spans="1:54" ht="13.5" customHeight="1">
      <c r="A22" s="2626"/>
      <c r="B22" s="945"/>
      <c r="C22" s="923"/>
      <c r="D22" s="923"/>
      <c r="E22" s="923"/>
      <c r="F22" s="940"/>
      <c r="G22" s="128"/>
      <c r="H22" s="128"/>
      <c r="I22" s="833"/>
      <c r="J22" s="834"/>
      <c r="K22" s="835"/>
      <c r="L22" s="2642"/>
      <c r="M22" s="2643"/>
      <c r="N22" s="986" t="s">
        <v>1346</v>
      </c>
      <c r="O22" s="986"/>
      <c r="P22" s="986"/>
      <c r="Q22" s="986"/>
      <c r="R22" s="986"/>
      <c r="S22" s="986"/>
      <c r="T22" s="986"/>
      <c r="U22" s="986"/>
      <c r="V22" s="986"/>
      <c r="W22" s="986"/>
      <c r="X22" s="987"/>
      <c r="Y22" s="2617" t="s">
        <v>22</v>
      </c>
      <c r="Z22" s="2618"/>
      <c r="AA22" s="2618"/>
      <c r="AB22" s="2618"/>
      <c r="AC22" s="2618"/>
      <c r="AD22" s="2618"/>
      <c r="AE22" s="2618" t="s">
        <v>596</v>
      </c>
      <c r="AF22" s="2618"/>
      <c r="AG22" s="2618"/>
      <c r="AH22" s="2618"/>
      <c r="AI22" s="2618"/>
      <c r="AJ22" s="2646"/>
      <c r="AK22" s="2617" t="s">
        <v>22</v>
      </c>
      <c r="AL22" s="2618"/>
      <c r="AM22" s="2618"/>
      <c r="AN22" s="2618"/>
      <c r="AO22" s="2618"/>
      <c r="AP22" s="2618"/>
      <c r="AQ22" s="2618" t="s">
        <v>596</v>
      </c>
      <c r="AR22" s="2618"/>
      <c r="AS22" s="2618"/>
      <c r="AT22" s="2618"/>
      <c r="AU22" s="2618"/>
      <c r="AV22" s="2646"/>
      <c r="AW22" s="958"/>
      <c r="AX22" s="958"/>
      <c r="AY22" s="958"/>
      <c r="AZ22" s="129"/>
      <c r="BA22" s="210"/>
      <c r="BB22" s="403"/>
    </row>
    <row r="23" spans="1:54" ht="13.5" customHeight="1">
      <c r="A23" s="2626"/>
      <c r="B23" s="945"/>
      <c r="C23" s="923"/>
      <c r="D23" s="923"/>
      <c r="E23" s="923"/>
      <c r="F23" s="940"/>
      <c r="G23" s="128"/>
      <c r="H23" s="128"/>
      <c r="I23" s="833"/>
      <c r="J23" s="834"/>
      <c r="K23" s="835"/>
      <c r="L23" s="2642"/>
      <c r="M23" s="2643"/>
      <c r="N23" s="977" t="s">
        <v>1341</v>
      </c>
      <c r="O23" s="977"/>
      <c r="P23" s="977"/>
      <c r="Q23" s="977"/>
      <c r="R23" s="977"/>
      <c r="S23" s="977"/>
      <c r="T23" s="977"/>
      <c r="U23" s="977"/>
      <c r="V23" s="977"/>
      <c r="W23" s="977"/>
      <c r="X23" s="978"/>
      <c r="Y23" s="2617"/>
      <c r="Z23" s="2618"/>
      <c r="AA23" s="2618"/>
      <c r="AB23" s="2618"/>
      <c r="AC23" s="2618"/>
      <c r="AD23" s="2618"/>
      <c r="AE23" s="2618"/>
      <c r="AF23" s="2618"/>
      <c r="AG23" s="2618"/>
      <c r="AH23" s="2618"/>
      <c r="AI23" s="2618"/>
      <c r="AJ23" s="2646"/>
      <c r="AK23" s="2617"/>
      <c r="AL23" s="2618"/>
      <c r="AM23" s="2618"/>
      <c r="AN23" s="2618"/>
      <c r="AO23" s="2618"/>
      <c r="AP23" s="2618"/>
      <c r="AQ23" s="2618"/>
      <c r="AR23" s="2618"/>
      <c r="AS23" s="2618"/>
      <c r="AT23" s="2618"/>
      <c r="AU23" s="2618"/>
      <c r="AV23" s="2646"/>
      <c r="AW23" s="958"/>
      <c r="AX23" s="958"/>
      <c r="AY23" s="958"/>
      <c r="AZ23" s="129"/>
      <c r="BA23" s="210"/>
      <c r="BB23" s="403"/>
    </row>
    <row r="24" spans="1:54" ht="13.5" customHeight="1">
      <c r="A24" s="2626"/>
      <c r="B24" s="945"/>
      <c r="C24" s="923"/>
      <c r="D24" s="923"/>
      <c r="E24" s="923"/>
      <c r="F24" s="940"/>
      <c r="G24" s="128"/>
      <c r="H24" s="128"/>
      <c r="I24" s="833"/>
      <c r="J24" s="834"/>
      <c r="K24" s="835"/>
      <c r="L24" s="2642"/>
      <c r="M24" s="2643"/>
      <c r="N24" s="958" t="s">
        <v>1347</v>
      </c>
      <c r="O24" s="958"/>
      <c r="P24" s="958"/>
      <c r="Q24" s="958"/>
      <c r="R24" s="958"/>
      <c r="S24" s="958"/>
      <c r="T24" s="958"/>
      <c r="U24" s="958"/>
      <c r="V24" s="958"/>
      <c r="W24" s="958"/>
      <c r="X24" s="959"/>
      <c r="Y24" s="2653" t="s">
        <v>22</v>
      </c>
      <c r="Z24" s="2651"/>
      <c r="AA24" s="2651"/>
      <c r="AB24" s="2651"/>
      <c r="AC24" s="2651"/>
      <c r="AD24" s="2651"/>
      <c r="AE24" s="2651" t="s">
        <v>596</v>
      </c>
      <c r="AF24" s="2651"/>
      <c r="AG24" s="2651"/>
      <c r="AH24" s="2651"/>
      <c r="AI24" s="2651"/>
      <c r="AJ24" s="2652"/>
      <c r="AK24" s="2653" t="s">
        <v>22</v>
      </c>
      <c r="AL24" s="2651"/>
      <c r="AM24" s="2651"/>
      <c r="AN24" s="2651"/>
      <c r="AO24" s="2651"/>
      <c r="AP24" s="2651"/>
      <c r="AQ24" s="2651" t="s">
        <v>596</v>
      </c>
      <c r="AR24" s="2651"/>
      <c r="AS24" s="2651"/>
      <c r="AT24" s="2651"/>
      <c r="AU24" s="2651"/>
      <c r="AV24" s="2652"/>
      <c r="AW24" s="958"/>
      <c r="AX24" s="958"/>
      <c r="AY24" s="958"/>
      <c r="AZ24" s="129"/>
      <c r="BA24" s="210"/>
      <c r="BB24" s="403"/>
    </row>
    <row r="25" spans="1:54" ht="13.5" customHeight="1">
      <c r="A25" s="2626"/>
      <c r="B25" s="945"/>
      <c r="C25" s="923"/>
      <c r="D25" s="923"/>
      <c r="E25" s="923"/>
      <c r="F25" s="940"/>
      <c r="G25" s="128"/>
      <c r="H25" s="128"/>
      <c r="I25" s="833"/>
      <c r="J25" s="834"/>
      <c r="K25" s="835"/>
      <c r="L25" s="2642"/>
      <c r="M25" s="2643"/>
      <c r="N25" s="958" t="s">
        <v>1341</v>
      </c>
      <c r="O25" s="958"/>
      <c r="P25" s="958"/>
      <c r="Q25" s="958"/>
      <c r="R25" s="958"/>
      <c r="S25" s="958"/>
      <c r="T25" s="958"/>
      <c r="U25" s="958"/>
      <c r="V25" s="958"/>
      <c r="W25" s="958"/>
      <c r="X25" s="959"/>
      <c r="Y25" s="2639"/>
      <c r="Z25" s="2640"/>
      <c r="AA25" s="2640"/>
      <c r="AB25" s="2640"/>
      <c r="AC25" s="2640"/>
      <c r="AD25" s="2640"/>
      <c r="AE25" s="2640"/>
      <c r="AF25" s="2640"/>
      <c r="AG25" s="2640"/>
      <c r="AH25" s="2640"/>
      <c r="AI25" s="2640"/>
      <c r="AJ25" s="2650"/>
      <c r="AK25" s="2639"/>
      <c r="AL25" s="2640"/>
      <c r="AM25" s="2640"/>
      <c r="AN25" s="2640"/>
      <c r="AO25" s="2640"/>
      <c r="AP25" s="2640"/>
      <c r="AQ25" s="2640"/>
      <c r="AR25" s="2640"/>
      <c r="AS25" s="2640"/>
      <c r="AT25" s="2640"/>
      <c r="AU25" s="2640"/>
      <c r="AV25" s="2650"/>
      <c r="AW25" s="958"/>
      <c r="AX25" s="958"/>
      <c r="AY25" s="958"/>
      <c r="AZ25" s="129"/>
      <c r="BA25" s="210"/>
      <c r="BB25" s="403"/>
    </row>
    <row r="26" spans="1:54" ht="13.5" customHeight="1">
      <c r="A26" s="2626"/>
      <c r="B26" s="945"/>
      <c r="C26" s="923"/>
      <c r="D26" s="923"/>
      <c r="E26" s="923"/>
      <c r="F26" s="940"/>
      <c r="G26" s="128"/>
      <c r="H26" s="128"/>
      <c r="I26" s="833"/>
      <c r="J26" s="834"/>
      <c r="K26" s="835"/>
      <c r="L26" s="2642"/>
      <c r="M26" s="2643"/>
      <c r="N26" s="986" t="s">
        <v>1348</v>
      </c>
      <c r="O26" s="986"/>
      <c r="P26" s="986"/>
      <c r="Q26" s="986"/>
      <c r="R26" s="986"/>
      <c r="S26" s="986"/>
      <c r="T26" s="986"/>
      <c r="U26" s="986"/>
      <c r="V26" s="986"/>
      <c r="W26" s="986"/>
      <c r="X26" s="987"/>
      <c r="Y26" s="2617" t="s">
        <v>22</v>
      </c>
      <c r="Z26" s="2618"/>
      <c r="AA26" s="2618"/>
      <c r="AB26" s="2618"/>
      <c r="AC26" s="2618"/>
      <c r="AD26" s="2618"/>
      <c r="AE26" s="2618" t="s">
        <v>596</v>
      </c>
      <c r="AF26" s="2618"/>
      <c r="AG26" s="2618"/>
      <c r="AH26" s="2618"/>
      <c r="AI26" s="2618"/>
      <c r="AJ26" s="2646"/>
      <c r="AK26" s="2617" t="s">
        <v>22</v>
      </c>
      <c r="AL26" s="2618"/>
      <c r="AM26" s="2618"/>
      <c r="AN26" s="2618"/>
      <c r="AO26" s="2618"/>
      <c r="AP26" s="2618"/>
      <c r="AQ26" s="2618" t="s">
        <v>596</v>
      </c>
      <c r="AR26" s="2618"/>
      <c r="AS26" s="2618"/>
      <c r="AT26" s="2618"/>
      <c r="AU26" s="2618"/>
      <c r="AV26" s="2646"/>
      <c r="AW26" s="958"/>
      <c r="AX26" s="958"/>
      <c r="AY26" s="958"/>
      <c r="AZ26" s="129"/>
      <c r="BA26" s="210"/>
      <c r="BB26" s="403"/>
    </row>
    <row r="27" spans="1:54" ht="13.5" customHeight="1">
      <c r="A27" s="2626"/>
      <c r="B27" s="945"/>
      <c r="C27" s="923"/>
      <c r="D27" s="923"/>
      <c r="E27" s="923"/>
      <c r="F27" s="940"/>
      <c r="G27" s="128"/>
      <c r="H27" s="128"/>
      <c r="I27" s="833"/>
      <c r="J27" s="834"/>
      <c r="K27" s="835"/>
      <c r="L27" s="2642"/>
      <c r="M27" s="2643"/>
      <c r="N27" s="958" t="s">
        <v>1341</v>
      </c>
      <c r="O27" s="958"/>
      <c r="P27" s="958"/>
      <c r="Q27" s="958"/>
      <c r="R27" s="958"/>
      <c r="S27" s="958"/>
      <c r="T27" s="958"/>
      <c r="U27" s="958"/>
      <c r="V27" s="958"/>
      <c r="W27" s="958"/>
      <c r="X27" s="959"/>
      <c r="Y27" s="2639"/>
      <c r="Z27" s="2640"/>
      <c r="AA27" s="2640"/>
      <c r="AB27" s="2640"/>
      <c r="AC27" s="2640"/>
      <c r="AD27" s="2640"/>
      <c r="AE27" s="2640"/>
      <c r="AF27" s="2640"/>
      <c r="AG27" s="2640"/>
      <c r="AH27" s="2640"/>
      <c r="AI27" s="2640"/>
      <c r="AJ27" s="2650"/>
      <c r="AK27" s="2639"/>
      <c r="AL27" s="2640"/>
      <c r="AM27" s="2640"/>
      <c r="AN27" s="2640"/>
      <c r="AO27" s="2640"/>
      <c r="AP27" s="2640"/>
      <c r="AQ27" s="2640"/>
      <c r="AR27" s="2640"/>
      <c r="AS27" s="2640"/>
      <c r="AT27" s="2640"/>
      <c r="AU27" s="2640"/>
      <c r="AV27" s="2650"/>
      <c r="AW27" s="958"/>
      <c r="AX27" s="958"/>
      <c r="AY27" s="958"/>
      <c r="AZ27" s="129"/>
      <c r="BA27" s="210"/>
      <c r="BB27" s="403"/>
    </row>
    <row r="28" spans="1:54" ht="13.5" customHeight="1">
      <c r="A28" s="2626"/>
      <c r="B28" s="945"/>
      <c r="C28" s="923"/>
      <c r="D28" s="923"/>
      <c r="E28" s="923"/>
      <c r="F28" s="940"/>
      <c r="G28" s="128"/>
      <c r="H28" s="128"/>
      <c r="I28" s="833"/>
      <c r="J28" s="834"/>
      <c r="K28" s="835"/>
      <c r="L28" s="2642"/>
      <c r="M28" s="2643"/>
      <c r="N28" s="986" t="s">
        <v>1349</v>
      </c>
      <c r="O28" s="986"/>
      <c r="P28" s="986"/>
      <c r="Q28" s="986"/>
      <c r="R28" s="986"/>
      <c r="S28" s="986"/>
      <c r="T28" s="986"/>
      <c r="U28" s="986"/>
      <c r="V28" s="986"/>
      <c r="W28" s="986"/>
      <c r="X28" s="987"/>
      <c r="Y28" s="2617" t="s">
        <v>22</v>
      </c>
      <c r="Z28" s="2618"/>
      <c r="AA28" s="2618"/>
      <c r="AB28" s="2618"/>
      <c r="AC28" s="2618"/>
      <c r="AD28" s="2618"/>
      <c r="AE28" s="2618" t="s">
        <v>596</v>
      </c>
      <c r="AF28" s="2618"/>
      <c r="AG28" s="2618"/>
      <c r="AH28" s="2618"/>
      <c r="AI28" s="2618"/>
      <c r="AJ28" s="2646"/>
      <c r="AK28" s="2617" t="s">
        <v>22</v>
      </c>
      <c r="AL28" s="2618"/>
      <c r="AM28" s="2618"/>
      <c r="AN28" s="2618"/>
      <c r="AO28" s="2618"/>
      <c r="AP28" s="2618"/>
      <c r="AQ28" s="2618" t="s">
        <v>596</v>
      </c>
      <c r="AR28" s="2618"/>
      <c r="AS28" s="2618"/>
      <c r="AT28" s="2618"/>
      <c r="AU28" s="2618"/>
      <c r="AV28" s="2646"/>
      <c r="AW28" s="958"/>
      <c r="AX28" s="958"/>
      <c r="AY28" s="958"/>
      <c r="AZ28" s="129"/>
      <c r="BA28" s="210"/>
      <c r="BB28" s="403"/>
    </row>
    <row r="29" spans="1:54" ht="13.5" customHeight="1">
      <c r="A29" s="2626"/>
      <c r="B29" s="945"/>
      <c r="C29" s="923"/>
      <c r="D29" s="923"/>
      <c r="E29" s="923"/>
      <c r="F29" s="940"/>
      <c r="G29" s="128"/>
      <c r="H29" s="128"/>
      <c r="I29" s="833"/>
      <c r="J29" s="834"/>
      <c r="K29" s="835"/>
      <c r="L29" s="2642"/>
      <c r="M29" s="2643"/>
      <c r="N29" s="977" t="s">
        <v>1341</v>
      </c>
      <c r="O29" s="977"/>
      <c r="P29" s="977"/>
      <c r="Q29" s="977"/>
      <c r="R29" s="977"/>
      <c r="S29" s="977"/>
      <c r="T29" s="977"/>
      <c r="U29" s="977"/>
      <c r="V29" s="977"/>
      <c r="W29" s="977"/>
      <c r="X29" s="978"/>
      <c r="Y29" s="2617"/>
      <c r="Z29" s="2618"/>
      <c r="AA29" s="2618"/>
      <c r="AB29" s="2618"/>
      <c r="AC29" s="2618"/>
      <c r="AD29" s="2618"/>
      <c r="AE29" s="2618"/>
      <c r="AF29" s="2618"/>
      <c r="AG29" s="2618"/>
      <c r="AH29" s="2618"/>
      <c r="AI29" s="2618"/>
      <c r="AJ29" s="2646"/>
      <c r="AK29" s="2617"/>
      <c r="AL29" s="2618"/>
      <c r="AM29" s="2618"/>
      <c r="AN29" s="2618"/>
      <c r="AO29" s="2618"/>
      <c r="AP29" s="2618"/>
      <c r="AQ29" s="2618"/>
      <c r="AR29" s="2618"/>
      <c r="AS29" s="2618"/>
      <c r="AT29" s="2618"/>
      <c r="AU29" s="2618"/>
      <c r="AV29" s="2646"/>
      <c r="AW29" s="958"/>
      <c r="AX29" s="958"/>
      <c r="AY29" s="958"/>
      <c r="AZ29" s="129"/>
      <c r="BA29" s="210"/>
      <c r="BB29" s="403"/>
    </row>
    <row r="30" spans="1:54" ht="13.5" customHeight="1">
      <c r="A30" s="2626"/>
      <c r="B30" s="945"/>
      <c r="C30" s="923"/>
      <c r="D30" s="923"/>
      <c r="E30" s="923"/>
      <c r="F30" s="940"/>
      <c r="G30" s="128"/>
      <c r="H30" s="128"/>
      <c r="I30" s="833"/>
      <c r="J30" s="834"/>
      <c r="K30" s="835"/>
      <c r="L30" s="2642"/>
      <c r="M30" s="2643"/>
      <c r="N30" s="958" t="s">
        <v>1350</v>
      </c>
      <c r="O30" s="958"/>
      <c r="P30" s="958"/>
      <c r="Q30" s="958"/>
      <c r="R30" s="958"/>
      <c r="S30" s="958"/>
      <c r="T30" s="958"/>
      <c r="U30" s="958"/>
      <c r="V30" s="958"/>
      <c r="W30" s="958"/>
      <c r="X30" s="959"/>
      <c r="Y30" s="2653" t="s">
        <v>22</v>
      </c>
      <c r="Z30" s="2651"/>
      <c r="AA30" s="2651"/>
      <c r="AB30" s="2651"/>
      <c r="AC30" s="2651"/>
      <c r="AD30" s="2651"/>
      <c r="AE30" s="2651" t="s">
        <v>596</v>
      </c>
      <c r="AF30" s="2651"/>
      <c r="AG30" s="2651"/>
      <c r="AH30" s="2651"/>
      <c r="AI30" s="2651"/>
      <c r="AJ30" s="2652"/>
      <c r="AK30" s="2653" t="s">
        <v>22</v>
      </c>
      <c r="AL30" s="2651"/>
      <c r="AM30" s="2651"/>
      <c r="AN30" s="2651"/>
      <c r="AO30" s="2651"/>
      <c r="AP30" s="2651"/>
      <c r="AQ30" s="2651" t="s">
        <v>596</v>
      </c>
      <c r="AR30" s="2651"/>
      <c r="AS30" s="2651"/>
      <c r="AT30" s="2651"/>
      <c r="AU30" s="2651"/>
      <c r="AV30" s="2652"/>
      <c r="AW30" s="958"/>
      <c r="AX30" s="958"/>
      <c r="AY30" s="958"/>
      <c r="AZ30" s="129"/>
      <c r="BA30" s="210"/>
      <c r="BB30" s="403"/>
    </row>
    <row r="31" spans="1:54" ht="13.5" customHeight="1">
      <c r="A31" s="2626"/>
      <c r="B31" s="945"/>
      <c r="C31" s="923"/>
      <c r="D31" s="923"/>
      <c r="E31" s="923"/>
      <c r="F31" s="940"/>
      <c r="G31" s="128"/>
      <c r="H31" s="128"/>
      <c r="I31" s="833"/>
      <c r="J31" s="834"/>
      <c r="K31" s="835"/>
      <c r="L31" s="2642"/>
      <c r="M31" s="2643"/>
      <c r="N31" s="977" t="s">
        <v>1341</v>
      </c>
      <c r="O31" s="977"/>
      <c r="P31" s="977"/>
      <c r="Q31" s="977"/>
      <c r="R31" s="977"/>
      <c r="S31" s="977"/>
      <c r="T31" s="977"/>
      <c r="U31" s="977"/>
      <c r="V31" s="977"/>
      <c r="W31" s="977"/>
      <c r="X31" s="978"/>
      <c r="Y31" s="2617"/>
      <c r="Z31" s="2618"/>
      <c r="AA31" s="2618"/>
      <c r="AB31" s="2618"/>
      <c r="AC31" s="2618"/>
      <c r="AD31" s="2618"/>
      <c r="AE31" s="2618"/>
      <c r="AF31" s="2618"/>
      <c r="AG31" s="2618"/>
      <c r="AH31" s="2618"/>
      <c r="AI31" s="2618"/>
      <c r="AJ31" s="2646"/>
      <c r="AK31" s="2617"/>
      <c r="AL31" s="2618"/>
      <c r="AM31" s="2618"/>
      <c r="AN31" s="2618"/>
      <c r="AO31" s="2618"/>
      <c r="AP31" s="2618"/>
      <c r="AQ31" s="2618"/>
      <c r="AR31" s="2618"/>
      <c r="AS31" s="2618"/>
      <c r="AT31" s="2618"/>
      <c r="AU31" s="2618"/>
      <c r="AV31" s="2646"/>
      <c r="AW31" s="958"/>
      <c r="AX31" s="958"/>
      <c r="AY31" s="958"/>
      <c r="AZ31" s="129"/>
      <c r="BA31" s="210"/>
      <c r="BB31" s="403"/>
    </row>
    <row r="32" spans="1:54" ht="13.5" customHeight="1">
      <c r="A32" s="2626"/>
      <c r="B32" s="945"/>
      <c r="C32" s="923"/>
      <c r="D32" s="923"/>
      <c r="E32" s="923"/>
      <c r="F32" s="940"/>
      <c r="G32" s="128"/>
      <c r="H32" s="128"/>
      <c r="I32" s="833"/>
      <c r="J32" s="834"/>
      <c r="K32" s="835"/>
      <c r="L32" s="2642"/>
      <c r="M32" s="2643"/>
      <c r="N32" s="958" t="s">
        <v>1351</v>
      </c>
      <c r="O32" s="958"/>
      <c r="P32" s="958"/>
      <c r="Q32" s="958"/>
      <c r="R32" s="958"/>
      <c r="S32" s="958"/>
      <c r="T32" s="958"/>
      <c r="U32" s="958"/>
      <c r="V32" s="958"/>
      <c r="W32" s="958"/>
      <c r="X32" s="959"/>
      <c r="Y32" s="2653" t="s">
        <v>22</v>
      </c>
      <c r="Z32" s="2651"/>
      <c r="AA32" s="2651"/>
      <c r="AB32" s="2651"/>
      <c r="AC32" s="2651"/>
      <c r="AD32" s="2651"/>
      <c r="AE32" s="2651" t="s">
        <v>596</v>
      </c>
      <c r="AF32" s="2651"/>
      <c r="AG32" s="2651"/>
      <c r="AH32" s="2651"/>
      <c r="AI32" s="2651"/>
      <c r="AJ32" s="2652"/>
      <c r="AK32" s="2653" t="s">
        <v>22</v>
      </c>
      <c r="AL32" s="2651"/>
      <c r="AM32" s="2651"/>
      <c r="AN32" s="2651"/>
      <c r="AO32" s="2651"/>
      <c r="AP32" s="2651"/>
      <c r="AQ32" s="2651" t="s">
        <v>596</v>
      </c>
      <c r="AR32" s="2651"/>
      <c r="AS32" s="2651"/>
      <c r="AT32" s="2651"/>
      <c r="AU32" s="2651"/>
      <c r="AV32" s="2652"/>
      <c r="AW32" s="958"/>
      <c r="AX32" s="958"/>
      <c r="AY32" s="958"/>
      <c r="AZ32" s="129"/>
      <c r="BA32" s="210"/>
      <c r="BB32" s="403"/>
    </row>
    <row r="33" spans="1:54" ht="13.5" customHeight="1">
      <c r="A33" s="2626"/>
      <c r="B33" s="945"/>
      <c r="C33" s="923"/>
      <c r="D33" s="923"/>
      <c r="E33" s="923"/>
      <c r="F33" s="940"/>
      <c r="G33" s="128"/>
      <c r="H33" s="128"/>
      <c r="I33" s="833"/>
      <c r="J33" s="834"/>
      <c r="K33" s="835"/>
      <c r="L33" s="2642"/>
      <c r="M33" s="2643"/>
      <c r="N33" s="958" t="s">
        <v>1352</v>
      </c>
      <c r="O33" s="958"/>
      <c r="P33" s="958"/>
      <c r="Q33" s="958"/>
      <c r="R33" s="958"/>
      <c r="S33" s="958"/>
      <c r="T33" s="958"/>
      <c r="U33" s="958"/>
      <c r="V33" s="958"/>
      <c r="W33" s="958"/>
      <c r="X33" s="959"/>
      <c r="Y33" s="2639"/>
      <c r="Z33" s="2640"/>
      <c r="AA33" s="2640"/>
      <c r="AB33" s="2640"/>
      <c r="AC33" s="2640"/>
      <c r="AD33" s="2640"/>
      <c r="AE33" s="2640"/>
      <c r="AF33" s="2640"/>
      <c r="AG33" s="2640"/>
      <c r="AH33" s="2640"/>
      <c r="AI33" s="2640"/>
      <c r="AJ33" s="2650"/>
      <c r="AK33" s="2639"/>
      <c r="AL33" s="2640"/>
      <c r="AM33" s="2640"/>
      <c r="AN33" s="2640"/>
      <c r="AO33" s="2640"/>
      <c r="AP33" s="2640"/>
      <c r="AQ33" s="2640"/>
      <c r="AR33" s="2640"/>
      <c r="AS33" s="2640"/>
      <c r="AT33" s="2640"/>
      <c r="AU33" s="2640"/>
      <c r="AV33" s="2650"/>
      <c r="AW33" s="958"/>
      <c r="AX33" s="958"/>
      <c r="AY33" s="958"/>
      <c r="AZ33" s="129"/>
      <c r="BA33" s="210"/>
      <c r="BB33" s="403"/>
    </row>
    <row r="34" spans="1:54" ht="13.5" customHeight="1">
      <c r="A34" s="2626"/>
      <c r="B34" s="945"/>
      <c r="C34" s="923"/>
      <c r="D34" s="923"/>
      <c r="E34" s="923"/>
      <c r="F34" s="940"/>
      <c r="G34" s="128"/>
      <c r="H34" s="128"/>
      <c r="I34" s="833"/>
      <c r="J34" s="834"/>
      <c r="K34" s="835"/>
      <c r="L34" s="2631" t="s">
        <v>1353</v>
      </c>
      <c r="M34" s="2632"/>
      <c r="N34" s="986" t="s">
        <v>1354</v>
      </c>
      <c r="O34" s="986"/>
      <c r="P34" s="986"/>
      <c r="Q34" s="986"/>
      <c r="R34" s="986"/>
      <c r="S34" s="986"/>
      <c r="T34" s="986"/>
      <c r="U34" s="986"/>
      <c r="V34" s="986"/>
      <c r="W34" s="986"/>
      <c r="X34" s="987"/>
      <c r="Y34" s="2617" t="s">
        <v>22</v>
      </c>
      <c r="Z34" s="2618"/>
      <c r="AA34" s="2618"/>
      <c r="AB34" s="2618"/>
      <c r="AC34" s="2618"/>
      <c r="AD34" s="2618"/>
      <c r="AE34" s="2618" t="s">
        <v>596</v>
      </c>
      <c r="AF34" s="2618"/>
      <c r="AG34" s="2618"/>
      <c r="AH34" s="2618"/>
      <c r="AI34" s="2618"/>
      <c r="AJ34" s="2646"/>
      <c r="AK34" s="2617" t="s">
        <v>22</v>
      </c>
      <c r="AL34" s="2618"/>
      <c r="AM34" s="2618"/>
      <c r="AN34" s="2618"/>
      <c r="AO34" s="2618"/>
      <c r="AP34" s="2618"/>
      <c r="AQ34" s="2618" t="s">
        <v>596</v>
      </c>
      <c r="AR34" s="2618"/>
      <c r="AS34" s="2618"/>
      <c r="AT34" s="2618"/>
      <c r="AU34" s="2618"/>
      <c r="AV34" s="2646"/>
      <c r="AW34" s="958"/>
      <c r="AX34" s="958"/>
      <c r="AY34" s="958"/>
      <c r="AZ34" s="129"/>
      <c r="BA34" s="210"/>
      <c r="BB34" s="403"/>
    </row>
    <row r="35" spans="1:54" ht="13.5" customHeight="1">
      <c r="A35" s="2626"/>
      <c r="B35" s="945"/>
      <c r="C35" s="923"/>
      <c r="D35" s="923"/>
      <c r="E35" s="923"/>
      <c r="F35" s="940"/>
      <c r="G35" s="128"/>
      <c r="H35" s="128"/>
      <c r="I35" s="833"/>
      <c r="J35" s="834"/>
      <c r="K35" s="835"/>
      <c r="L35" s="2633"/>
      <c r="M35" s="2634"/>
      <c r="N35" s="977"/>
      <c r="O35" s="977"/>
      <c r="P35" s="977"/>
      <c r="Q35" s="977"/>
      <c r="R35" s="977"/>
      <c r="S35" s="977"/>
      <c r="T35" s="977"/>
      <c r="U35" s="977"/>
      <c r="V35" s="977"/>
      <c r="W35" s="977"/>
      <c r="X35" s="978"/>
      <c r="Y35" s="2617"/>
      <c r="Z35" s="2618"/>
      <c r="AA35" s="2618"/>
      <c r="AB35" s="2618"/>
      <c r="AC35" s="2618"/>
      <c r="AD35" s="2618"/>
      <c r="AE35" s="2618"/>
      <c r="AF35" s="2618"/>
      <c r="AG35" s="2618"/>
      <c r="AH35" s="2618"/>
      <c r="AI35" s="2618"/>
      <c r="AJ35" s="2646"/>
      <c r="AK35" s="2617"/>
      <c r="AL35" s="2618"/>
      <c r="AM35" s="2618"/>
      <c r="AN35" s="2618"/>
      <c r="AO35" s="2618"/>
      <c r="AP35" s="2618"/>
      <c r="AQ35" s="2618"/>
      <c r="AR35" s="2618"/>
      <c r="AS35" s="2618"/>
      <c r="AT35" s="2618"/>
      <c r="AU35" s="2618"/>
      <c r="AV35" s="2646"/>
      <c r="AW35" s="958"/>
      <c r="AX35" s="958"/>
      <c r="AY35" s="958"/>
      <c r="AZ35" s="129"/>
      <c r="BA35" s="210"/>
      <c r="BB35" s="403"/>
    </row>
    <row r="36" spans="1:54" ht="13.5" customHeight="1">
      <c r="A36" s="2626"/>
      <c r="B36" s="945"/>
      <c r="C36" s="923"/>
      <c r="D36" s="923"/>
      <c r="E36" s="923"/>
      <c r="F36" s="940"/>
      <c r="G36" s="128"/>
      <c r="H36" s="128"/>
      <c r="I36" s="981"/>
      <c r="J36" s="982"/>
      <c r="K36" s="983"/>
      <c r="L36" s="22" t="s">
        <v>1335</v>
      </c>
      <c r="M36" s="22"/>
      <c r="N36" s="22"/>
      <c r="O36" s="22"/>
      <c r="P36" s="22"/>
      <c r="Q36" s="22"/>
      <c r="R36" s="22"/>
      <c r="S36" s="22"/>
      <c r="T36" s="22"/>
      <c r="U36" s="22"/>
      <c r="V36" s="22"/>
      <c r="W36" s="22"/>
      <c r="X36" s="49"/>
      <c r="Y36" s="1887" t="s">
        <v>22</v>
      </c>
      <c r="Z36" s="1891"/>
      <c r="AA36" s="1891"/>
      <c r="AB36" s="1891"/>
      <c r="AC36" s="1891"/>
      <c r="AD36" s="1891"/>
      <c r="AE36" s="2661" t="s">
        <v>596</v>
      </c>
      <c r="AF36" s="2368"/>
      <c r="AG36" s="2368"/>
      <c r="AH36" s="2368"/>
      <c r="AI36" s="2368"/>
      <c r="AJ36" s="2368"/>
      <c r="AK36" s="1887" t="s">
        <v>22</v>
      </c>
      <c r="AL36" s="1891"/>
      <c r="AM36" s="1891"/>
      <c r="AN36" s="1891"/>
      <c r="AO36" s="1891"/>
      <c r="AP36" s="1891"/>
      <c r="AQ36" s="2661" t="s">
        <v>596</v>
      </c>
      <c r="AR36" s="2368"/>
      <c r="AS36" s="2368"/>
      <c r="AT36" s="2368"/>
      <c r="AU36" s="2368"/>
      <c r="AV36" s="2368"/>
      <c r="AW36" s="958"/>
      <c r="AX36" s="958"/>
      <c r="AY36" s="958"/>
      <c r="AZ36" s="129"/>
      <c r="BA36" s="210"/>
      <c r="BB36" s="403"/>
    </row>
    <row r="37" spans="1:54" ht="13.5" customHeight="1">
      <c r="A37" s="2626"/>
      <c r="B37" s="945"/>
      <c r="C37" s="923"/>
      <c r="D37" s="923"/>
      <c r="E37" s="923"/>
      <c r="F37" s="940"/>
      <c r="G37" s="128"/>
      <c r="H37" s="128"/>
      <c r="I37" s="2317" t="s">
        <v>1360</v>
      </c>
      <c r="J37" s="2318"/>
      <c r="K37" s="2588"/>
      <c r="L37" s="960" t="s">
        <v>1361</v>
      </c>
      <c r="M37" s="961"/>
      <c r="N37" s="961"/>
      <c r="O37" s="961"/>
      <c r="P37" s="961"/>
      <c r="Q37" s="961"/>
      <c r="R37" s="961"/>
      <c r="S37" s="961"/>
      <c r="T37" s="961"/>
      <c r="U37" s="961"/>
      <c r="V37" s="961"/>
      <c r="W37" s="961"/>
      <c r="X37" s="961"/>
      <c r="Y37" s="1886" t="s">
        <v>22</v>
      </c>
      <c r="Z37" s="1890"/>
      <c r="AA37" s="1890"/>
      <c r="AB37" s="1890"/>
      <c r="AC37" s="1890"/>
      <c r="AD37" s="1890"/>
      <c r="AE37" s="2644" t="s">
        <v>596</v>
      </c>
      <c r="AF37" s="2645"/>
      <c r="AG37" s="2645"/>
      <c r="AH37" s="2645"/>
      <c r="AI37" s="2645"/>
      <c r="AJ37" s="2645"/>
      <c r="AK37" s="1886" t="s">
        <v>22</v>
      </c>
      <c r="AL37" s="1890"/>
      <c r="AM37" s="1890"/>
      <c r="AN37" s="1890"/>
      <c r="AO37" s="1890"/>
      <c r="AP37" s="1890"/>
      <c r="AQ37" s="2644" t="s">
        <v>596</v>
      </c>
      <c r="AR37" s="2645"/>
      <c r="AS37" s="2645"/>
      <c r="AT37" s="2645"/>
      <c r="AU37" s="2645"/>
      <c r="AV37" s="2645"/>
      <c r="AW37" s="958"/>
      <c r="AX37" s="958"/>
      <c r="AY37" s="958"/>
      <c r="AZ37" s="129"/>
      <c r="BA37" s="210"/>
      <c r="BB37" s="403"/>
    </row>
    <row r="38" spans="1:54" ht="13.5" customHeight="1">
      <c r="A38" s="2626"/>
      <c r="B38" s="945"/>
      <c r="C38" s="923"/>
      <c r="D38" s="923"/>
      <c r="E38" s="923"/>
      <c r="F38" s="940"/>
      <c r="G38" s="128"/>
      <c r="H38" s="128"/>
      <c r="I38" s="833"/>
      <c r="J38" s="834"/>
      <c r="K38" s="835"/>
      <c r="L38" s="974" t="s">
        <v>1362</v>
      </c>
      <c r="M38" s="975"/>
      <c r="N38" s="975"/>
      <c r="O38" s="975"/>
      <c r="P38" s="975"/>
      <c r="Q38" s="975"/>
      <c r="R38" s="975"/>
      <c r="S38" s="975"/>
      <c r="T38" s="975"/>
      <c r="U38" s="975"/>
      <c r="V38" s="975"/>
      <c r="W38" s="975"/>
      <c r="X38" s="975"/>
      <c r="Y38" s="2268" t="s">
        <v>22</v>
      </c>
      <c r="Z38" s="2269"/>
      <c r="AA38" s="2269"/>
      <c r="AB38" s="2269"/>
      <c r="AC38" s="2269"/>
      <c r="AD38" s="2269"/>
      <c r="AE38" s="2646" t="s">
        <v>596</v>
      </c>
      <c r="AF38" s="2656"/>
      <c r="AG38" s="2656"/>
      <c r="AH38" s="2656"/>
      <c r="AI38" s="2656"/>
      <c r="AJ38" s="2656"/>
      <c r="AK38" s="2268" t="s">
        <v>22</v>
      </c>
      <c r="AL38" s="2269"/>
      <c r="AM38" s="2269"/>
      <c r="AN38" s="2269"/>
      <c r="AO38" s="2269"/>
      <c r="AP38" s="2269"/>
      <c r="AQ38" s="2646" t="s">
        <v>596</v>
      </c>
      <c r="AR38" s="2656"/>
      <c r="AS38" s="2656"/>
      <c r="AT38" s="2656"/>
      <c r="AU38" s="2656"/>
      <c r="AV38" s="2656"/>
      <c r="AW38" s="958"/>
      <c r="AX38" s="958"/>
      <c r="AY38" s="958"/>
      <c r="AZ38" s="129"/>
      <c r="BA38" s="210"/>
      <c r="BB38" s="403"/>
    </row>
    <row r="39" spans="1:54" ht="13.5" customHeight="1">
      <c r="A39" s="2626"/>
      <c r="B39" s="945"/>
      <c r="C39" s="923"/>
      <c r="D39" s="923"/>
      <c r="E39" s="923"/>
      <c r="F39" s="940"/>
      <c r="G39" s="128"/>
      <c r="H39" s="128"/>
      <c r="I39" s="981"/>
      <c r="J39" s="982"/>
      <c r="K39" s="983"/>
      <c r="L39" s="942" t="s">
        <v>1363</v>
      </c>
      <c r="M39" s="943"/>
      <c r="N39" s="943"/>
      <c r="O39" s="943"/>
      <c r="P39" s="943"/>
      <c r="Q39" s="943"/>
      <c r="R39" s="943"/>
      <c r="S39" s="943"/>
      <c r="T39" s="943"/>
      <c r="U39" s="943"/>
      <c r="V39" s="943"/>
      <c r="W39" s="943"/>
      <c r="X39" s="943"/>
      <c r="Y39" s="1887" t="s">
        <v>22</v>
      </c>
      <c r="Z39" s="1891"/>
      <c r="AA39" s="1891"/>
      <c r="AB39" s="1891"/>
      <c r="AC39" s="1891"/>
      <c r="AD39" s="1891"/>
      <c r="AE39" s="2661" t="s">
        <v>596</v>
      </c>
      <c r="AF39" s="2368"/>
      <c r="AG39" s="2368"/>
      <c r="AH39" s="2368"/>
      <c r="AI39" s="2368"/>
      <c r="AJ39" s="2368"/>
      <c r="AK39" s="1887" t="s">
        <v>22</v>
      </c>
      <c r="AL39" s="1891"/>
      <c r="AM39" s="1891"/>
      <c r="AN39" s="1891"/>
      <c r="AO39" s="1891"/>
      <c r="AP39" s="1891"/>
      <c r="AQ39" s="2661" t="s">
        <v>596</v>
      </c>
      <c r="AR39" s="2368"/>
      <c r="AS39" s="2368"/>
      <c r="AT39" s="2368"/>
      <c r="AU39" s="2368"/>
      <c r="AV39" s="2368"/>
      <c r="AW39" s="958"/>
      <c r="AX39" s="958"/>
      <c r="AY39" s="958"/>
      <c r="AZ39" s="129"/>
      <c r="BA39" s="210"/>
      <c r="BB39" s="403"/>
    </row>
    <row r="40" spans="1:54" ht="13.5" customHeight="1">
      <c r="A40" s="2626"/>
      <c r="B40" s="945"/>
      <c r="C40" s="923"/>
      <c r="D40" s="923"/>
      <c r="E40" s="923"/>
      <c r="F40" s="940"/>
      <c r="G40" s="128"/>
      <c r="H40" s="128"/>
      <c r="I40" s="2317" t="s">
        <v>1425</v>
      </c>
      <c r="J40" s="2318"/>
      <c r="K40" s="2588"/>
      <c r="L40" s="2252" t="s">
        <v>1428</v>
      </c>
      <c r="M40" s="2253"/>
      <c r="N40" s="961" t="s">
        <v>1431</v>
      </c>
      <c r="O40" s="961"/>
      <c r="P40" s="961"/>
      <c r="Q40" s="961"/>
      <c r="R40" s="961"/>
      <c r="S40" s="961"/>
      <c r="T40" s="961"/>
      <c r="U40" s="961"/>
      <c r="V40" s="961"/>
      <c r="W40" s="961"/>
      <c r="X40" s="961"/>
      <c r="Y40" s="2685"/>
      <c r="Z40" s="2686"/>
      <c r="AA40" s="2686"/>
      <c r="AB40" s="2686"/>
      <c r="AC40" s="2686"/>
      <c r="AD40" s="2687"/>
      <c r="AE40" s="2691"/>
      <c r="AF40" s="2686"/>
      <c r="AG40" s="2686"/>
      <c r="AH40" s="2686"/>
      <c r="AI40" s="2686"/>
      <c r="AJ40" s="2692"/>
      <c r="AK40" s="2685"/>
      <c r="AL40" s="2686"/>
      <c r="AM40" s="2686"/>
      <c r="AN40" s="2686"/>
      <c r="AO40" s="2686"/>
      <c r="AP40" s="2687"/>
      <c r="AQ40" s="2691"/>
      <c r="AR40" s="2686"/>
      <c r="AS40" s="2686"/>
      <c r="AT40" s="2686"/>
      <c r="AU40" s="2686"/>
      <c r="AV40" s="2695"/>
      <c r="AW40" s="958"/>
      <c r="AX40" s="958"/>
      <c r="AY40" s="958"/>
      <c r="AZ40" s="129"/>
      <c r="BA40" s="210"/>
      <c r="BB40" s="403"/>
    </row>
    <row r="41" spans="1:54" ht="13.5" customHeight="1">
      <c r="A41" s="2626"/>
      <c r="B41" s="945"/>
      <c r="C41" s="923"/>
      <c r="D41" s="923"/>
      <c r="E41" s="923"/>
      <c r="F41" s="940"/>
      <c r="G41" s="128"/>
      <c r="H41" s="128"/>
      <c r="I41" s="866"/>
      <c r="J41" s="672"/>
      <c r="K41" s="979"/>
      <c r="L41" s="2633"/>
      <c r="M41" s="2634"/>
      <c r="N41" s="958" t="s">
        <v>1432</v>
      </c>
      <c r="O41" s="958"/>
      <c r="P41" s="958"/>
      <c r="Q41" s="958"/>
      <c r="R41" s="958"/>
      <c r="S41" s="958"/>
      <c r="T41" s="958"/>
      <c r="U41" s="958"/>
      <c r="V41" s="958"/>
      <c r="W41" s="958"/>
      <c r="X41" s="958"/>
      <c r="Y41" s="2688"/>
      <c r="Z41" s="2689"/>
      <c r="AA41" s="2689"/>
      <c r="AB41" s="2689"/>
      <c r="AC41" s="2689"/>
      <c r="AD41" s="2690"/>
      <c r="AE41" s="2693"/>
      <c r="AF41" s="2689"/>
      <c r="AG41" s="2689"/>
      <c r="AH41" s="2689"/>
      <c r="AI41" s="2689"/>
      <c r="AJ41" s="2694"/>
      <c r="AK41" s="2688"/>
      <c r="AL41" s="2689"/>
      <c r="AM41" s="2689"/>
      <c r="AN41" s="2689"/>
      <c r="AO41" s="2689"/>
      <c r="AP41" s="2690"/>
      <c r="AQ41" s="2693"/>
      <c r="AR41" s="2689"/>
      <c r="AS41" s="2689"/>
      <c r="AT41" s="2689"/>
      <c r="AU41" s="2689"/>
      <c r="AV41" s="2696"/>
      <c r="AW41" s="958"/>
      <c r="AX41" s="958"/>
      <c r="AY41" s="958"/>
      <c r="AZ41" s="129"/>
      <c r="BA41" s="210"/>
      <c r="BB41" s="403"/>
    </row>
    <row r="42" spans="1:54" ht="13.5" customHeight="1">
      <c r="A42" s="2626"/>
      <c r="B42" s="945"/>
      <c r="C42" s="923"/>
      <c r="D42" s="923"/>
      <c r="E42" s="923"/>
      <c r="F42" s="940"/>
      <c r="G42" s="128"/>
      <c r="H42" s="128"/>
      <c r="I42" s="833"/>
      <c r="J42" s="834"/>
      <c r="K42" s="835"/>
      <c r="L42" s="2677" t="s">
        <v>1426</v>
      </c>
      <c r="M42" s="2678"/>
      <c r="N42" s="975" t="s">
        <v>1429</v>
      </c>
      <c r="O42" s="975"/>
      <c r="P42" s="975"/>
      <c r="Q42" s="975"/>
      <c r="R42" s="975"/>
      <c r="S42" s="975"/>
      <c r="T42" s="975"/>
      <c r="U42" s="975"/>
      <c r="V42" s="975"/>
      <c r="W42" s="975"/>
      <c r="X42" s="975"/>
      <c r="Y42" s="2681"/>
      <c r="Z42" s="2682"/>
      <c r="AA42" s="2682"/>
      <c r="AB42" s="2682"/>
      <c r="AC42" s="2682"/>
      <c r="AD42" s="2682"/>
      <c r="AE42" s="2683"/>
      <c r="AF42" s="2684"/>
      <c r="AG42" s="2684"/>
      <c r="AH42" s="2684"/>
      <c r="AI42" s="2684"/>
      <c r="AJ42" s="2684"/>
      <c r="AK42" s="2681"/>
      <c r="AL42" s="2682"/>
      <c r="AM42" s="2682"/>
      <c r="AN42" s="2682"/>
      <c r="AO42" s="2682"/>
      <c r="AP42" s="2682"/>
      <c r="AQ42" s="2683"/>
      <c r="AR42" s="2684"/>
      <c r="AS42" s="2684"/>
      <c r="AT42" s="2684"/>
      <c r="AU42" s="2684"/>
      <c r="AV42" s="2684"/>
      <c r="AW42" s="958"/>
      <c r="AX42" s="958"/>
      <c r="AY42" s="958"/>
      <c r="AZ42" s="129"/>
      <c r="BA42" s="210"/>
      <c r="BB42" s="403"/>
    </row>
    <row r="43" spans="1:54" ht="13.5" customHeight="1">
      <c r="A43" s="2626"/>
      <c r="B43" s="945"/>
      <c r="C43" s="923"/>
      <c r="D43" s="923"/>
      <c r="E43" s="923"/>
      <c r="F43" s="940"/>
      <c r="G43" s="128"/>
      <c r="H43" s="128"/>
      <c r="I43" s="981"/>
      <c r="J43" s="982"/>
      <c r="K43" s="983"/>
      <c r="L43" s="2679" t="s">
        <v>1427</v>
      </c>
      <c r="M43" s="2680"/>
      <c r="N43" s="943" t="s">
        <v>1430</v>
      </c>
      <c r="O43" s="943"/>
      <c r="P43" s="943"/>
      <c r="Q43" s="943"/>
      <c r="R43" s="943"/>
      <c r="S43" s="943"/>
      <c r="T43" s="943"/>
      <c r="U43" s="943"/>
      <c r="V43" s="943"/>
      <c r="W43" s="943"/>
      <c r="X43" s="943"/>
      <c r="Y43" s="2303"/>
      <c r="Z43" s="1748"/>
      <c r="AA43" s="1748"/>
      <c r="AB43" s="1748"/>
      <c r="AC43" s="1748"/>
      <c r="AD43" s="1748"/>
      <c r="AE43" s="2675"/>
      <c r="AF43" s="2676"/>
      <c r="AG43" s="2676"/>
      <c r="AH43" s="2676"/>
      <c r="AI43" s="2676"/>
      <c r="AJ43" s="2676"/>
      <c r="AK43" s="2303"/>
      <c r="AL43" s="1748"/>
      <c r="AM43" s="1748"/>
      <c r="AN43" s="1748"/>
      <c r="AO43" s="1748"/>
      <c r="AP43" s="1748"/>
      <c r="AQ43" s="2675"/>
      <c r="AR43" s="2676"/>
      <c r="AS43" s="2676"/>
      <c r="AT43" s="2676"/>
      <c r="AU43" s="2676"/>
      <c r="AV43" s="2676"/>
      <c r="AW43" s="958"/>
      <c r="AX43" s="958"/>
      <c r="AY43" s="958"/>
      <c r="AZ43" s="129"/>
      <c r="BA43" s="210"/>
      <c r="BB43" s="403"/>
    </row>
    <row r="44" spans="1:54" ht="13.5" customHeight="1" thickBot="1">
      <c r="A44" s="2627"/>
      <c r="B44" s="1741" t="s">
        <v>1061</v>
      </c>
      <c r="C44" s="1742"/>
      <c r="D44" s="1742"/>
      <c r="E44" s="1742"/>
      <c r="F44" s="1742"/>
      <c r="G44" s="1742"/>
      <c r="H44" s="1742"/>
      <c r="I44" s="1742"/>
      <c r="J44" s="1742"/>
      <c r="K44" s="1742"/>
      <c r="L44" s="1742"/>
      <c r="M44" s="1742"/>
      <c r="N44" s="1742"/>
      <c r="O44" s="1742"/>
      <c r="P44" s="1742"/>
      <c r="Q44" s="1742"/>
      <c r="R44" s="1742"/>
      <c r="S44" s="1742"/>
      <c r="T44" s="1742"/>
      <c r="U44" s="1743"/>
      <c r="V44" s="1741" t="s">
        <v>1433</v>
      </c>
      <c r="W44" s="1742"/>
      <c r="X44" s="1743"/>
      <c r="Y44" s="2134" t="str" cm="1">
        <f t="array" ref="Y44">IF($AK$5="","",IFERROR(_xlfn.IFS(VLOOKUP($AK$5,自己評価書!$B$35:$FY497,125,FALSE)="0","",VLOOKUP($AK$5,自己評価書!$B$35:$FY497,125,FALSE)="a","27",VLOOKUP($AK$5,自己評価書!$B$35:$FY497,125,FALSE)="b","20",VLOOKUP($AK$5,自己評価書!$B$35:$FY497,125,FALSE)="c","15",VLOOKUP($AK$5,自己評価書!$B$35:$FY497,125,FALSE)="d","11",VLOOKUP($AK$5,自己評価書!$B$35:$FY497,125,FALSE)="e","その他"),""))</f>
        <v/>
      </c>
      <c r="Z44" s="2111"/>
      <c r="AA44" s="2111"/>
      <c r="AB44" s="2111"/>
      <c r="AC44" s="2111"/>
      <c r="AD44" s="2111"/>
      <c r="AE44" s="2654" t="str" cm="1">
        <f t="array" ref="AE44">IF($AK$5="","",IFERROR(_xlfn.IFS(VLOOKUP($AK$5,自己評価書!$B$35:$FY497,126,FALSE)="0","",VLOOKUP($AK$5,自己評価書!$B$35:$FY497,126,FALSE)="a","27",VLOOKUP($AK$5,自己評価書!$B$35:$FY497,126,FALSE)="b","20",VLOOKUP($AK$5,自己評価書!$B$35:$FY497,126,FALSE)="c","15",VLOOKUP($AK$5,自己評価書!$B$35:$FY497,126,FALSE)="d","11",VLOOKUP($AK$5,自己評価書!$B$35:$FY497,126,FALSE)="e","その他"),""))</f>
        <v/>
      </c>
      <c r="AF44" s="2655"/>
      <c r="AG44" s="2655"/>
      <c r="AH44" s="2655"/>
      <c r="AI44" s="2655"/>
      <c r="AJ44" s="2655"/>
      <c r="AK44" s="2134" t="str" cm="1">
        <f t="array" ref="AK44">IF($AK$5="","",IFERROR(_xlfn.IFS(VLOOKUP($AK$5,自己評価書!$B$35:$FY497,127,FALSE)="0","",VLOOKUP($AK$5,自己評価書!$B$35:$FY497,127,FALSE)="a","27",VLOOKUP($AK$5,自己評価書!$B$35:$FY497,127,FALSE)="b","20",VLOOKUP($AK$5,自己評価書!$B$35:$FY497,127,FALSE)="c","15",VLOOKUP($AK$5,自己評価書!$B$35:$FY497,127,FALSE)="d","11",VLOOKUP($AK$5,自己評価書!$B$35:$FY497,127,FALSE)="e","その他"),""))</f>
        <v/>
      </c>
      <c r="AL44" s="2111"/>
      <c r="AM44" s="2111"/>
      <c r="AN44" s="2111"/>
      <c r="AO44" s="2111"/>
      <c r="AP44" s="2111"/>
      <c r="AQ44" s="2654" t="str" cm="1">
        <f t="array" ref="AQ44">IF($AK$5="","",IFERROR(_xlfn.IFS(VLOOKUP($AK$5,自己評価書!$B$35:$FY497,128,FALSE)="0","",VLOOKUP($AK$5,自己評価書!$B$35:$FY497,128,FALSE)="a","27",VLOOKUP($AK$5,自己評価書!$B$35:$FY497,128,FALSE)="b","20",VLOOKUP($AK$5,自己評価書!$B$35:$FY497,128,FALSE)="c","15",VLOOKUP($AK$5,自己評価書!$B$35:$FY497,128,FALSE)="d","11",VLOOKUP($AK$5,自己評価書!$B$35:$FY497,128,FALSE)="e","その他"),""))</f>
        <v/>
      </c>
      <c r="AR44" s="2655"/>
      <c r="AS44" s="2655"/>
      <c r="AT44" s="2655"/>
      <c r="AU44" s="2655"/>
      <c r="AV44" s="2662"/>
      <c r="AW44" s="475"/>
      <c r="AX44" s="411"/>
      <c r="AY44" s="411"/>
      <c r="AZ44" s="615"/>
      <c r="BA44" s="475"/>
      <c r="BB44" s="701"/>
    </row>
    <row r="46" spans="1:54" ht="14.25" thickBot="1">
      <c r="A46" s="218" t="s">
        <v>175</v>
      </c>
      <c r="B46" s="107"/>
      <c r="C46" s="18"/>
      <c r="D46" s="18"/>
      <c r="E46" s="18"/>
      <c r="F46" s="116"/>
      <c r="G46" s="116"/>
      <c r="H46" s="116"/>
      <c r="I46" s="116"/>
      <c r="J46" s="116"/>
      <c r="K46" s="116"/>
      <c r="L46" s="116"/>
      <c r="M46" s="116"/>
      <c r="N46" s="30"/>
      <c r="O46" s="197"/>
      <c r="P46" s="128"/>
      <c r="Q46" s="128"/>
      <c r="R46" s="128"/>
      <c r="S46" s="18"/>
      <c r="T46" s="128"/>
      <c r="U46" s="128"/>
      <c r="V46" s="128"/>
      <c r="W46" s="18"/>
      <c r="X46" s="30"/>
      <c r="Y46" s="30"/>
      <c r="Z46" s="30"/>
      <c r="AA46" s="30"/>
      <c r="AB46" s="30"/>
      <c r="AC46" s="30"/>
      <c r="AD46" s="30"/>
      <c r="AE46" s="30"/>
      <c r="AF46" s="107"/>
      <c r="AG46" s="107"/>
      <c r="AH46" s="18"/>
      <c r="AI46" s="18"/>
      <c r="AJ46" s="18"/>
      <c r="AK46" s="107"/>
      <c r="AL46" s="107"/>
      <c r="AM46" s="107"/>
    </row>
    <row r="47" spans="1:54">
      <c r="A47" s="1897" t="s">
        <v>176</v>
      </c>
      <c r="B47" s="1894"/>
      <c r="C47" s="1894"/>
      <c r="D47" s="1894"/>
      <c r="E47" s="1894"/>
      <c r="F47" s="1894" t="s">
        <v>177</v>
      </c>
      <c r="G47" s="1894"/>
      <c r="H47" s="1894"/>
      <c r="I47" s="1894"/>
      <c r="J47" s="1894"/>
      <c r="K47" s="1894"/>
      <c r="L47" s="1894"/>
      <c r="M47" s="1894"/>
      <c r="N47" s="1894"/>
      <c r="O47" s="1894"/>
      <c r="P47" s="1894"/>
      <c r="Q47" s="1894"/>
      <c r="R47" s="1894"/>
      <c r="S47" s="1894"/>
      <c r="T47" s="1738" t="s">
        <v>178</v>
      </c>
      <c r="U47" s="1739"/>
      <c r="V47" s="1739"/>
      <c r="W47" s="1739"/>
      <c r="X47" s="1739"/>
      <c r="Y47" s="1739"/>
      <c r="Z47" s="1739"/>
      <c r="AA47" s="1739"/>
      <c r="AB47" s="1739"/>
      <c r="AC47" s="1739"/>
      <c r="AD47" s="1739"/>
      <c r="AE47" s="1740"/>
      <c r="AF47" s="1894" t="s">
        <v>179</v>
      </c>
      <c r="AG47" s="1894"/>
      <c r="AH47" s="1894"/>
      <c r="AI47" s="1894"/>
      <c r="AJ47" s="1894"/>
      <c r="AK47" s="1894"/>
      <c r="AL47" s="1894"/>
      <c r="AM47" s="1894"/>
      <c r="AN47" s="1894"/>
      <c r="AO47" s="1895"/>
    </row>
    <row r="48" spans="1:54">
      <c r="A48" s="1874"/>
      <c r="B48" s="1875"/>
      <c r="C48" s="1875"/>
      <c r="D48" s="1875"/>
      <c r="E48" s="1876"/>
      <c r="F48" s="41" t="s">
        <v>22</v>
      </c>
      <c r="G48" s="43" t="s">
        <v>180</v>
      </c>
      <c r="H48" s="124"/>
      <c r="I48" s="124"/>
      <c r="J48" s="124"/>
      <c r="K48" s="118" t="s">
        <v>22</v>
      </c>
      <c r="L48" s="43" t="s">
        <v>36</v>
      </c>
      <c r="M48" s="124"/>
      <c r="N48" s="124"/>
      <c r="O48" s="124"/>
      <c r="P48" s="111" t="s">
        <v>22</v>
      </c>
      <c r="Q48" s="43" t="s">
        <v>181</v>
      </c>
      <c r="R48" s="43"/>
      <c r="S48" s="180"/>
      <c r="T48" s="1880"/>
      <c r="U48" s="1881"/>
      <c r="V48" s="1881"/>
      <c r="W48" s="1881"/>
      <c r="X48" s="1881"/>
      <c r="Y48" s="1881"/>
      <c r="Z48" s="1881"/>
      <c r="AA48" s="1881"/>
      <c r="AB48" s="1881"/>
      <c r="AC48" s="1881"/>
      <c r="AD48" s="1881"/>
      <c r="AE48" s="1882"/>
      <c r="AF48" s="1886" t="s">
        <v>22</v>
      </c>
      <c r="AG48" s="1888" t="s">
        <v>182</v>
      </c>
      <c r="AH48" s="1888"/>
      <c r="AI48" s="1888"/>
      <c r="AJ48" s="1890" t="s">
        <v>22</v>
      </c>
      <c r="AK48" s="1868" t="s">
        <v>183</v>
      </c>
      <c r="AL48" s="1868"/>
      <c r="AM48" s="1868"/>
      <c r="AN48" s="1868"/>
      <c r="AO48" s="1872"/>
    </row>
    <row r="49" spans="1:41">
      <c r="A49" s="1896"/>
      <c r="B49" s="1855"/>
      <c r="C49" s="1855"/>
      <c r="D49" s="1855"/>
      <c r="E49" s="1856"/>
      <c r="F49" s="67" t="s">
        <v>22</v>
      </c>
      <c r="G49" s="126" t="s">
        <v>184</v>
      </c>
      <c r="H49" s="131"/>
      <c r="I49" s="131"/>
      <c r="J49" s="131"/>
      <c r="K49" s="109" t="s">
        <v>22</v>
      </c>
      <c r="L49" s="126" t="s">
        <v>185</v>
      </c>
      <c r="M49" s="131"/>
      <c r="N49" s="131"/>
      <c r="O49" s="131"/>
      <c r="P49" s="131"/>
      <c r="Q49" s="131"/>
      <c r="R49" s="131"/>
      <c r="S49" s="211"/>
      <c r="T49" s="1860"/>
      <c r="U49" s="1861"/>
      <c r="V49" s="1861"/>
      <c r="W49" s="1861"/>
      <c r="X49" s="1861"/>
      <c r="Y49" s="1861"/>
      <c r="Z49" s="1861"/>
      <c r="AA49" s="1861"/>
      <c r="AB49" s="1861"/>
      <c r="AC49" s="1861"/>
      <c r="AD49" s="1861"/>
      <c r="AE49" s="1862"/>
      <c r="AF49" s="1866"/>
      <c r="AG49" s="1868"/>
      <c r="AH49" s="1868"/>
      <c r="AI49" s="1868"/>
      <c r="AJ49" s="1870"/>
      <c r="AK49" s="1868"/>
      <c r="AL49" s="1868"/>
      <c r="AM49" s="1868"/>
      <c r="AN49" s="1868"/>
      <c r="AO49" s="1872"/>
    </row>
    <row r="50" spans="1:41">
      <c r="A50" s="1874"/>
      <c r="B50" s="1875"/>
      <c r="C50" s="1875"/>
      <c r="D50" s="1875"/>
      <c r="E50" s="1876"/>
      <c r="F50" s="41" t="s">
        <v>22</v>
      </c>
      <c r="G50" s="43" t="s">
        <v>180</v>
      </c>
      <c r="H50" s="124"/>
      <c r="I50" s="124"/>
      <c r="J50" s="124"/>
      <c r="K50" s="496" t="s">
        <v>22</v>
      </c>
      <c r="L50" s="43" t="s">
        <v>36</v>
      </c>
      <c r="M50" s="124"/>
      <c r="N50" s="124"/>
      <c r="O50" s="124"/>
      <c r="P50" s="130" t="s">
        <v>22</v>
      </c>
      <c r="Q50" s="43" t="s">
        <v>181</v>
      </c>
      <c r="R50" s="43"/>
      <c r="S50" s="180"/>
      <c r="T50" s="1880"/>
      <c r="U50" s="1881"/>
      <c r="V50" s="1881"/>
      <c r="W50" s="1881"/>
      <c r="X50" s="1881"/>
      <c r="Y50" s="1881"/>
      <c r="Z50" s="1881"/>
      <c r="AA50" s="1881"/>
      <c r="AB50" s="1881"/>
      <c r="AC50" s="1881"/>
      <c r="AD50" s="1881"/>
      <c r="AE50" s="1882"/>
      <c r="AF50" s="1886" t="s">
        <v>22</v>
      </c>
      <c r="AG50" s="1888" t="s">
        <v>182</v>
      </c>
      <c r="AH50" s="1888"/>
      <c r="AI50" s="1888"/>
      <c r="AJ50" s="1890" t="s">
        <v>22</v>
      </c>
      <c r="AK50" s="1888" t="s">
        <v>183</v>
      </c>
      <c r="AL50" s="1888"/>
      <c r="AM50" s="1888"/>
      <c r="AN50" s="1888"/>
      <c r="AO50" s="1892"/>
    </row>
    <row r="51" spans="1:41">
      <c r="A51" s="1877"/>
      <c r="B51" s="1878"/>
      <c r="C51" s="1878"/>
      <c r="D51" s="1878"/>
      <c r="E51" s="1879"/>
      <c r="F51" s="52" t="s">
        <v>22</v>
      </c>
      <c r="G51" s="54" t="s">
        <v>184</v>
      </c>
      <c r="H51" s="219"/>
      <c r="I51" s="219"/>
      <c r="J51" s="219"/>
      <c r="K51" s="220" t="s">
        <v>22</v>
      </c>
      <c r="L51" s="54" t="s">
        <v>185</v>
      </c>
      <c r="M51" s="219"/>
      <c r="N51" s="219"/>
      <c r="O51" s="219"/>
      <c r="P51" s="219"/>
      <c r="Q51" s="219"/>
      <c r="R51" s="219"/>
      <c r="S51" s="221"/>
      <c r="T51" s="1883"/>
      <c r="U51" s="1884"/>
      <c r="V51" s="1884"/>
      <c r="W51" s="1884"/>
      <c r="X51" s="1884"/>
      <c r="Y51" s="1884"/>
      <c r="Z51" s="1884"/>
      <c r="AA51" s="1884"/>
      <c r="AB51" s="1884"/>
      <c r="AC51" s="1884"/>
      <c r="AD51" s="1884"/>
      <c r="AE51" s="1885"/>
      <c r="AF51" s="1887"/>
      <c r="AG51" s="1889"/>
      <c r="AH51" s="1889"/>
      <c r="AI51" s="1889"/>
      <c r="AJ51" s="1891"/>
      <c r="AK51" s="1889"/>
      <c r="AL51" s="1889"/>
      <c r="AM51" s="1889"/>
      <c r="AN51" s="1889"/>
      <c r="AO51" s="1893"/>
    </row>
    <row r="52" spans="1:41">
      <c r="A52" s="1854"/>
      <c r="B52" s="1855"/>
      <c r="C52" s="1855"/>
      <c r="D52" s="1855"/>
      <c r="E52" s="1856"/>
      <c r="F52" s="16" t="s">
        <v>22</v>
      </c>
      <c r="G52" s="128" t="s">
        <v>180</v>
      </c>
      <c r="H52" s="107"/>
      <c r="I52" s="107"/>
      <c r="J52" s="107"/>
      <c r="K52" s="118" t="s">
        <v>22</v>
      </c>
      <c r="L52" s="128" t="s">
        <v>36</v>
      </c>
      <c r="M52" s="107"/>
      <c r="N52" s="107"/>
      <c r="O52" s="107"/>
      <c r="P52" s="111" t="s">
        <v>22</v>
      </c>
      <c r="Q52" s="128" t="s">
        <v>181</v>
      </c>
      <c r="R52" s="128"/>
      <c r="S52" s="115"/>
      <c r="T52" s="1860"/>
      <c r="U52" s="1861"/>
      <c r="V52" s="1861"/>
      <c r="W52" s="1861"/>
      <c r="X52" s="1861"/>
      <c r="Y52" s="1861"/>
      <c r="Z52" s="1861"/>
      <c r="AA52" s="1861"/>
      <c r="AB52" s="1861"/>
      <c r="AC52" s="1861"/>
      <c r="AD52" s="1861"/>
      <c r="AE52" s="1862"/>
      <c r="AF52" s="1866" t="s">
        <v>22</v>
      </c>
      <c r="AG52" s="1868" t="s">
        <v>182</v>
      </c>
      <c r="AH52" s="1868"/>
      <c r="AI52" s="1868"/>
      <c r="AJ52" s="1870" t="s">
        <v>22</v>
      </c>
      <c r="AK52" s="1868" t="s">
        <v>183</v>
      </c>
      <c r="AL52" s="1868"/>
      <c r="AM52" s="1868"/>
      <c r="AN52" s="1868"/>
      <c r="AO52" s="1872"/>
    </row>
    <row r="53" spans="1:41">
      <c r="A53" s="1896"/>
      <c r="B53" s="1855"/>
      <c r="C53" s="1855"/>
      <c r="D53" s="1855"/>
      <c r="E53" s="1856"/>
      <c r="F53" s="67" t="s">
        <v>22</v>
      </c>
      <c r="G53" s="126" t="s">
        <v>184</v>
      </c>
      <c r="H53" s="131"/>
      <c r="I53" s="131"/>
      <c r="J53" s="131"/>
      <c r="K53" s="109" t="s">
        <v>22</v>
      </c>
      <c r="L53" s="126" t="s">
        <v>185</v>
      </c>
      <c r="M53" s="131"/>
      <c r="N53" s="131"/>
      <c r="O53" s="131"/>
      <c r="P53" s="131"/>
      <c r="Q53" s="131"/>
      <c r="R53" s="131"/>
      <c r="S53" s="211"/>
      <c r="T53" s="1860"/>
      <c r="U53" s="1861"/>
      <c r="V53" s="1861"/>
      <c r="W53" s="1861"/>
      <c r="X53" s="1861"/>
      <c r="Y53" s="1861"/>
      <c r="Z53" s="1861"/>
      <c r="AA53" s="1861"/>
      <c r="AB53" s="1861"/>
      <c r="AC53" s="1861"/>
      <c r="AD53" s="1861"/>
      <c r="AE53" s="1862"/>
      <c r="AF53" s="1866"/>
      <c r="AG53" s="1868"/>
      <c r="AH53" s="1868"/>
      <c r="AI53" s="1868"/>
      <c r="AJ53" s="1870"/>
      <c r="AK53" s="1868"/>
      <c r="AL53" s="1868"/>
      <c r="AM53" s="1868"/>
      <c r="AN53" s="1868"/>
      <c r="AO53" s="1872"/>
    </row>
    <row r="54" spans="1:41">
      <c r="A54" s="1874"/>
      <c r="B54" s="1875"/>
      <c r="C54" s="1875"/>
      <c r="D54" s="1875"/>
      <c r="E54" s="1876"/>
      <c r="F54" s="41" t="s">
        <v>22</v>
      </c>
      <c r="G54" s="43" t="s">
        <v>180</v>
      </c>
      <c r="H54" s="124"/>
      <c r="I54" s="124"/>
      <c r="J54" s="124"/>
      <c r="K54" s="496" t="s">
        <v>22</v>
      </c>
      <c r="L54" s="43" t="s">
        <v>36</v>
      </c>
      <c r="M54" s="124"/>
      <c r="N54" s="124"/>
      <c r="O54" s="124"/>
      <c r="P54" s="130" t="s">
        <v>22</v>
      </c>
      <c r="Q54" s="43" t="s">
        <v>181</v>
      </c>
      <c r="R54" s="43"/>
      <c r="S54" s="180"/>
      <c r="T54" s="1880"/>
      <c r="U54" s="1881"/>
      <c r="V54" s="1881"/>
      <c r="W54" s="1881"/>
      <c r="X54" s="1881"/>
      <c r="Y54" s="1881"/>
      <c r="Z54" s="1881"/>
      <c r="AA54" s="1881"/>
      <c r="AB54" s="1881"/>
      <c r="AC54" s="1881"/>
      <c r="AD54" s="1881"/>
      <c r="AE54" s="1882"/>
      <c r="AF54" s="1886" t="s">
        <v>22</v>
      </c>
      <c r="AG54" s="1888" t="s">
        <v>182</v>
      </c>
      <c r="AH54" s="1888"/>
      <c r="AI54" s="1888"/>
      <c r="AJ54" s="1890" t="s">
        <v>22</v>
      </c>
      <c r="AK54" s="1888" t="s">
        <v>183</v>
      </c>
      <c r="AL54" s="1888"/>
      <c r="AM54" s="1888"/>
      <c r="AN54" s="1888"/>
      <c r="AO54" s="1892"/>
    </row>
    <row r="55" spans="1:41">
      <c r="A55" s="1877"/>
      <c r="B55" s="1878"/>
      <c r="C55" s="1878"/>
      <c r="D55" s="1878"/>
      <c r="E55" s="1879"/>
      <c r="F55" s="52" t="s">
        <v>22</v>
      </c>
      <c r="G55" s="54" t="s">
        <v>184</v>
      </c>
      <c r="H55" s="219"/>
      <c r="I55" s="219"/>
      <c r="J55" s="219"/>
      <c r="K55" s="220" t="s">
        <v>22</v>
      </c>
      <c r="L55" s="54" t="s">
        <v>185</v>
      </c>
      <c r="M55" s="219"/>
      <c r="N55" s="219"/>
      <c r="O55" s="219"/>
      <c r="P55" s="219"/>
      <c r="Q55" s="219"/>
      <c r="R55" s="219"/>
      <c r="S55" s="221"/>
      <c r="T55" s="1883"/>
      <c r="U55" s="1884"/>
      <c r="V55" s="1884"/>
      <c r="W55" s="1884"/>
      <c r="X55" s="1884"/>
      <c r="Y55" s="1884"/>
      <c r="Z55" s="1884"/>
      <c r="AA55" s="1884"/>
      <c r="AB55" s="1884"/>
      <c r="AC55" s="1884"/>
      <c r="AD55" s="1884"/>
      <c r="AE55" s="1885"/>
      <c r="AF55" s="1887"/>
      <c r="AG55" s="1889"/>
      <c r="AH55" s="1889"/>
      <c r="AI55" s="1889"/>
      <c r="AJ55" s="1891"/>
      <c r="AK55" s="1889"/>
      <c r="AL55" s="1889"/>
      <c r="AM55" s="1889"/>
      <c r="AN55" s="1889"/>
      <c r="AO55" s="1893"/>
    </row>
  </sheetData>
  <sheetProtection algorithmName="SHA-512" hashValue="HIpD1ZrHvbAtWtWmRvSTwhyK4LwAZM5ojKHfsUScLC0m4WF5qaKn6Bar+izoKYlUZiYwPl9uOCT7sZAWJNCjsg==" saltValue="7wfpI/lvOJAelSr/R5l2og==" spinCount="100000" sheet="1" objects="1" scenarios="1"/>
  <mergeCells count="185">
    <mergeCell ref="L40:M41"/>
    <mergeCell ref="L42:M42"/>
    <mergeCell ref="L43:M43"/>
    <mergeCell ref="Y14:AD14"/>
    <mergeCell ref="AE14:AJ14"/>
    <mergeCell ref="AK14:AP14"/>
    <mergeCell ref="AQ14:AV14"/>
    <mergeCell ref="I14:K14"/>
    <mergeCell ref="I40:K40"/>
    <mergeCell ref="Y42:AD42"/>
    <mergeCell ref="AE42:AJ42"/>
    <mergeCell ref="AK42:AP42"/>
    <mergeCell ref="AQ42:AV42"/>
    <mergeCell ref="Y40:AD41"/>
    <mergeCell ref="AE40:AJ41"/>
    <mergeCell ref="AK40:AP41"/>
    <mergeCell ref="AQ40:AV41"/>
    <mergeCell ref="Y39:AD39"/>
    <mergeCell ref="AE39:AJ39"/>
    <mergeCell ref="AK39:AP39"/>
    <mergeCell ref="AQ39:AV39"/>
    <mergeCell ref="I37:K37"/>
    <mergeCell ref="Y37:AD37"/>
    <mergeCell ref="AE37:AJ37"/>
    <mergeCell ref="A54:E55"/>
    <mergeCell ref="T54:AE55"/>
    <mergeCell ref="AF54:AF55"/>
    <mergeCell ref="AG54:AI55"/>
    <mergeCell ref="AJ54:AJ55"/>
    <mergeCell ref="AK54:AO55"/>
    <mergeCell ref="A52:E53"/>
    <mergeCell ref="T52:AE53"/>
    <mergeCell ref="AF52:AF53"/>
    <mergeCell ref="AG52:AI53"/>
    <mergeCell ref="AJ52:AJ53"/>
    <mergeCell ref="AK52:AO53"/>
    <mergeCell ref="A50:E51"/>
    <mergeCell ref="T50:AE51"/>
    <mergeCell ref="AF50:AF51"/>
    <mergeCell ref="AG50:AI51"/>
    <mergeCell ref="AJ50:AJ51"/>
    <mergeCell ref="AK50:AO51"/>
    <mergeCell ref="A47:E47"/>
    <mergeCell ref="F47:S47"/>
    <mergeCell ref="T47:AE47"/>
    <mergeCell ref="AF47:AO47"/>
    <mergeCell ref="A48:E49"/>
    <mergeCell ref="T48:AE49"/>
    <mergeCell ref="AF48:AF49"/>
    <mergeCell ref="AG48:AI49"/>
    <mergeCell ref="AJ48:AJ49"/>
    <mergeCell ref="AK48:AO49"/>
    <mergeCell ref="B44:U44"/>
    <mergeCell ref="V44:X44"/>
    <mergeCell ref="Y44:AD44"/>
    <mergeCell ref="AE44:AJ44"/>
    <mergeCell ref="AK44:AP44"/>
    <mergeCell ref="AQ44:AV44"/>
    <mergeCell ref="Y43:AD43"/>
    <mergeCell ref="AE43:AJ43"/>
    <mergeCell ref="AK43:AP43"/>
    <mergeCell ref="AQ43:AV43"/>
    <mergeCell ref="Y38:AD38"/>
    <mergeCell ref="AE38:AJ38"/>
    <mergeCell ref="AK38:AP38"/>
    <mergeCell ref="AQ38:AV38"/>
    <mergeCell ref="L34:M35"/>
    <mergeCell ref="Y34:AD35"/>
    <mergeCell ref="AE34:AJ35"/>
    <mergeCell ref="AK34:AP35"/>
    <mergeCell ref="AQ34:AV35"/>
    <mergeCell ref="Y36:AD36"/>
    <mergeCell ref="AE36:AJ36"/>
    <mergeCell ref="AK36:AP36"/>
    <mergeCell ref="AQ36:AV36"/>
    <mergeCell ref="Y26:AD27"/>
    <mergeCell ref="AE26:AJ27"/>
    <mergeCell ref="AK26:AP27"/>
    <mergeCell ref="AQ26:AV27"/>
    <mergeCell ref="Y28:AD29"/>
    <mergeCell ref="AE28:AJ29"/>
    <mergeCell ref="AK28:AP29"/>
    <mergeCell ref="AQ28:AV29"/>
    <mergeCell ref="AK37:AP37"/>
    <mergeCell ref="AQ37:AV37"/>
    <mergeCell ref="AQ20:AV21"/>
    <mergeCell ref="I21:K21"/>
    <mergeCell ref="Y22:AD23"/>
    <mergeCell ref="AE22:AJ23"/>
    <mergeCell ref="AK22:AP23"/>
    <mergeCell ref="AQ22:AV23"/>
    <mergeCell ref="I20:K20"/>
    <mergeCell ref="L20:M33"/>
    <mergeCell ref="N20:X21"/>
    <mergeCell ref="Y20:AD21"/>
    <mergeCell ref="AE20:AJ21"/>
    <mergeCell ref="AK20:AP21"/>
    <mergeCell ref="Y24:AD25"/>
    <mergeCell ref="AE24:AJ25"/>
    <mergeCell ref="AK24:AP25"/>
    <mergeCell ref="Y30:AD31"/>
    <mergeCell ref="AE30:AJ31"/>
    <mergeCell ref="AK30:AP31"/>
    <mergeCell ref="AQ30:AV31"/>
    <mergeCell ref="Y32:AD33"/>
    <mergeCell ref="AE32:AJ33"/>
    <mergeCell ref="AK32:AP33"/>
    <mergeCell ref="AQ32:AV33"/>
    <mergeCell ref="AQ24:AV25"/>
    <mergeCell ref="Y18:AD19"/>
    <mergeCell ref="AE18:AJ19"/>
    <mergeCell ref="AK18:AP19"/>
    <mergeCell ref="AQ18:AV19"/>
    <mergeCell ref="I19:K19"/>
    <mergeCell ref="AQ15:AV15"/>
    <mergeCell ref="BA14:BB14"/>
    <mergeCell ref="I16:K16"/>
    <mergeCell ref="L16:M19"/>
    <mergeCell ref="Y16:AD17"/>
    <mergeCell ref="AE16:AJ17"/>
    <mergeCell ref="AK16:AP17"/>
    <mergeCell ref="AQ16:AV17"/>
    <mergeCell ref="I17:K17"/>
    <mergeCell ref="AX14:AZ14"/>
    <mergeCell ref="AX15:AZ15"/>
    <mergeCell ref="A11:A44"/>
    <mergeCell ref="B11:E11"/>
    <mergeCell ref="F11:H11"/>
    <mergeCell ref="BA11:BB12"/>
    <mergeCell ref="B12:E12"/>
    <mergeCell ref="F12:H12"/>
    <mergeCell ref="I12:K12"/>
    <mergeCell ref="Y12:AD12"/>
    <mergeCell ref="AE12:AJ12"/>
    <mergeCell ref="AK12:AP12"/>
    <mergeCell ref="F15:H15"/>
    <mergeCell ref="I15:K15"/>
    <mergeCell ref="Y15:AD15"/>
    <mergeCell ref="AE15:AJ15"/>
    <mergeCell ref="AK15:AP15"/>
    <mergeCell ref="AQ12:AV12"/>
    <mergeCell ref="B13:E13"/>
    <mergeCell ref="F13:H13"/>
    <mergeCell ref="I13:K13"/>
    <mergeCell ref="Y13:AD13"/>
    <mergeCell ref="AE13:AJ13"/>
    <mergeCell ref="AK13:AP13"/>
    <mergeCell ref="AQ13:AV13"/>
    <mergeCell ref="I18:K18"/>
    <mergeCell ref="F10:H10"/>
    <mergeCell ref="I10:X11"/>
    <mergeCell ref="Y10:AD11"/>
    <mergeCell ref="AE10:AJ11"/>
    <mergeCell ref="AK10:AP11"/>
    <mergeCell ref="AQ10:AV11"/>
    <mergeCell ref="BA7:BB9"/>
    <mergeCell ref="Y7:AJ7"/>
    <mergeCell ref="AK7:AV7"/>
    <mergeCell ref="AB8:AD8"/>
    <mergeCell ref="AN8:AP8"/>
    <mergeCell ref="AW7:AZ9"/>
    <mergeCell ref="AK9:AP9"/>
    <mergeCell ref="AQ9:AV9"/>
    <mergeCell ref="A2:O2"/>
    <mergeCell ref="P2:AO2"/>
    <mergeCell ref="B9:E9"/>
    <mergeCell ref="F9:H9"/>
    <mergeCell ref="I9:K9"/>
    <mergeCell ref="L9:X9"/>
    <mergeCell ref="Y9:AD9"/>
    <mergeCell ref="B7:E7"/>
    <mergeCell ref="F7:H7"/>
    <mergeCell ref="I7:X8"/>
    <mergeCell ref="Y5:AJ5"/>
    <mergeCell ref="AE9:AJ9"/>
    <mergeCell ref="Y6:Z6"/>
    <mergeCell ref="AA6:AB6"/>
    <mergeCell ref="AC6:AD6"/>
    <mergeCell ref="AE6:AF6"/>
    <mergeCell ref="AG6:AH6"/>
    <mergeCell ref="AI6:AJ6"/>
    <mergeCell ref="AK5:AV5"/>
    <mergeCell ref="AK6:AL6"/>
    <mergeCell ref="AM6:AN6"/>
    <mergeCell ref="AO6:AV6"/>
  </mergeCells>
  <phoneticPr fontId="3"/>
  <dataValidations disablePrompts="1" count="5">
    <dataValidation type="list" allowBlank="1" showInputMessage="1" showErrorMessage="1" sqref="BA14:BB14 F48:F55 AJ48:AJ55 P52 P50 P48 P54 AF48:AF55 K48:K55" xr:uid="{195DF6D9-886B-4A52-9599-E2C9A35A1825}">
      <formula1>"□,■"</formula1>
    </dataValidation>
    <dataValidation type="list" allowBlank="1" showInputMessage="1" showErrorMessage="1" sqref="Y12:AV15 Y16 AE16 Y18 AE18 AK16 AQ16 AK18 AQ18 Y20 AE20 AK20 AQ20 Y22 AE22 AK22 AQ22 Y24 AE24 AK24 AQ24 Y26 AE26 AK26 AQ26 Y28 AE28 AK28 AQ28 Y30 AE30 AK30 AQ30 Y32 AE32 AK32 AQ32 Y34 AE34 AK34 AQ34 Y36:AV39" xr:uid="{DB51BEB7-3021-4FF0-82E8-2D4E63E8AD8A}">
      <formula1>"""□"",""■"""</formula1>
    </dataValidation>
    <dataValidation type="list" showInputMessage="1" showErrorMessage="1" sqref="AW10:AW15" xr:uid="{860C0CAE-100B-4832-977F-AC2A0CBD4B3E}">
      <formula1>"□,■"</formula1>
    </dataValidation>
    <dataValidation type="list" allowBlank="1" showInputMessage="1" showErrorMessage="1" sqref="A48:E55" xr:uid="{8A634EA5-6B65-4864-A977-842D0B9571A6}">
      <formula1>"構造の安定,火災時の安全,劣化の軽減,維持管理・更新,温熱環境,空気環境,光・視環境,音環境,高齢者等配慮,防犯,その他"</formula1>
    </dataValidation>
    <dataValidation type="list" allowBlank="1" showInputMessage="1" showErrorMessage="1" sqref="AO6" xr:uid="{D71DA1A4-A1BD-4DB9-A47F-0BCD213C1350}">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rgb="FFFF0000"/>
  </sheetPr>
  <dimension ref="A1:T30"/>
  <sheetViews>
    <sheetView zoomScaleNormal="100" workbookViewId="0">
      <selection activeCell="H8" sqref="H8"/>
    </sheetView>
  </sheetViews>
  <sheetFormatPr defaultRowHeight="13.5"/>
  <cols>
    <col min="2" max="2" width="9" style="459"/>
  </cols>
  <sheetData>
    <row r="1" spans="1:20">
      <c r="E1" t="s">
        <v>429</v>
      </c>
      <c r="H1" s="1640" t="str">
        <f>IF(自己評価書!H2="","",自己評価書!H2)</f>
        <v>○○共同住宅新築工事</v>
      </c>
      <c r="I1" s="1640"/>
      <c r="J1" s="1640"/>
      <c r="K1" s="1640"/>
    </row>
    <row r="2" spans="1:20">
      <c r="A2" t="s">
        <v>638</v>
      </c>
    </row>
    <row r="3" spans="1:20" ht="50.1" customHeight="1">
      <c r="B3" s="460" t="str">
        <f>IF(A4="","","タイプ名")</f>
        <v/>
      </c>
      <c r="C3" s="461" t="str">
        <f>IF(C4="","",VLOOKUP(C4,自己評価書!$B$35:$FY$147,7))</f>
        <v/>
      </c>
      <c r="D3" s="461" t="str">
        <f>IF(D4="","",VLOOKUP(D4,自己評価書!$B$35:$FY$147,7))</f>
        <v/>
      </c>
      <c r="E3" s="461" t="str">
        <f>IF(E4="","",VLOOKUP(E4,自己評価書!$B$35:$FY$147,7))</f>
        <v/>
      </c>
      <c r="F3" s="461" t="str">
        <f>IF(F4="","",VLOOKUP(F4,自己評価書!$B$35:$FY$147,7))</f>
        <v/>
      </c>
      <c r="G3" s="461" t="str">
        <f>IF(G4="","",VLOOKUP(G4,自己評価書!$B$35:$FY$147,7))</f>
        <v/>
      </c>
      <c r="H3" s="461" t="str">
        <f>IF(H4="","",VLOOKUP(H4,自己評価書!$B$35:$FY$147,7))</f>
        <v/>
      </c>
      <c r="I3" s="461" t="str">
        <f>IF(I4="","",VLOOKUP(I4,自己評価書!$B$35:$FY$147,7))</f>
        <v/>
      </c>
      <c r="J3" s="461" t="str">
        <f>IF(J4="","",VLOOKUP(J4,自己評価書!$B$35:$FY$147,7))</f>
        <v/>
      </c>
      <c r="K3" s="461" t="str">
        <f>IF(K4="","",VLOOKUP(K4,自己評価書!$B$35:$FY$147,7))</f>
        <v/>
      </c>
      <c r="L3" s="461" t="str">
        <f>IF(L4="","",VLOOKUP(L4,自己評価書!$B$35:$FY$147,7))</f>
        <v/>
      </c>
      <c r="M3" s="461" t="str">
        <f>IF(M4="","",VLOOKUP(M4,自己評価書!$B$35:$FY$147,7))</f>
        <v/>
      </c>
    </row>
    <row r="4" spans="1:20" ht="20.100000000000001" customHeight="1">
      <c r="A4" s="479"/>
      <c r="B4" s="460" t="str">
        <f>IF(A4="","","部屋番号")</f>
        <v/>
      </c>
      <c r="C4" s="478"/>
      <c r="D4" s="478"/>
      <c r="E4" s="478"/>
      <c r="F4" s="478"/>
      <c r="G4" s="478"/>
      <c r="H4" s="478"/>
      <c r="I4" s="478"/>
      <c r="J4" s="478"/>
      <c r="K4" s="478"/>
      <c r="L4" s="478"/>
      <c r="M4" s="478"/>
    </row>
    <row r="5" spans="1:20" ht="50.1" customHeight="1">
      <c r="B5" s="460" t="str">
        <f>IF(A6="","","タイプ名")</f>
        <v>タイプ名</v>
      </c>
      <c r="C5" s="461" t="str">
        <f>IF(C6="","",VLOOKUP(C6,自己評価書!$B$35:$FY$147,7,FALSE))</f>
        <v>A</v>
      </c>
      <c r="D5" s="461" t="str">
        <f>IF(D6="","",VLOOKUP(D6,自己評価書!$B$35:$FY$147,7,FALSE))</f>
        <v/>
      </c>
      <c r="E5" s="461" t="str">
        <f>IF(E6="","",VLOOKUP(E6,自己評価書!$B$35:$FY$147,7,FALSE))</f>
        <v/>
      </c>
      <c r="F5" s="461" t="str">
        <f>IF(F6="","",VLOOKUP(F6,自己評価書!$B$35:$FY$147,7,FALSE))</f>
        <v/>
      </c>
      <c r="G5" s="461" t="str">
        <f>IF(G6="","",VLOOKUP(G6,自己評価書!$B$35:$FY$147,7,FALSE))</f>
        <v/>
      </c>
      <c r="H5" s="461" t="str">
        <f>IF(H6="","",VLOOKUP(H6,自己評価書!$B$35:$FY$147,7,FALSE))</f>
        <v/>
      </c>
      <c r="I5" s="461" t="str">
        <f>IF(I6="","",VLOOKUP(I6,自己評価書!$B$35:$FY$147,7,FALSE))</f>
        <v/>
      </c>
      <c r="J5" s="461" t="str">
        <f>IF(J6="","",VLOOKUP(J6,自己評価書!$B$35:$FY$147,7,FALSE))</f>
        <v/>
      </c>
      <c r="K5" s="461" t="str">
        <f>IF(K6="","",VLOOKUP(K6,自己評価書!$B$35:$FY$147,7,FALSE))</f>
        <v/>
      </c>
      <c r="L5" s="461" t="str">
        <f>IF(L6="","",VLOOKUP(L6,自己評価書!$B$35:$FY$147,7,FALSE))</f>
        <v/>
      </c>
      <c r="M5" s="461" t="str">
        <f>IF(M6="","",VLOOKUP(M6,自己評価書!$B$35:$FY$147,7,FALSE))</f>
        <v/>
      </c>
    </row>
    <row r="6" spans="1:20" ht="20.100000000000001" customHeight="1">
      <c r="A6" s="479" t="s">
        <v>637</v>
      </c>
      <c r="B6" s="460" t="str">
        <f>IF(A6="","","部屋番号")</f>
        <v>部屋番号</v>
      </c>
      <c r="C6" s="478">
        <v>101</v>
      </c>
      <c r="D6" s="478"/>
      <c r="E6" s="478"/>
      <c r="F6" s="478"/>
      <c r="G6" s="478"/>
      <c r="H6" s="478"/>
      <c r="I6" s="478"/>
      <c r="J6" s="478"/>
      <c r="K6" s="478"/>
      <c r="L6" s="478"/>
      <c r="M6" s="478"/>
    </row>
    <row r="7" spans="1:20" ht="50.1" customHeight="1">
      <c r="B7" s="460" t="str">
        <f>IF(A8="","","タイプ名")</f>
        <v/>
      </c>
      <c r="C7" s="461" t="str">
        <f>IF(C8="","",VLOOKUP(C8,自己評価書!$B$35:$FY$147,7,FALSE))</f>
        <v/>
      </c>
      <c r="D7" s="461" t="str">
        <f>IF(D8="","",VLOOKUP(D8,自己評価書!$B$35:$FY$147,7,FALSE))</f>
        <v/>
      </c>
      <c r="E7" s="461" t="str">
        <f>IF(E8="","",VLOOKUP(E8,自己評価書!$B$35:$FY$147,7,FALSE))</f>
        <v/>
      </c>
      <c r="F7" s="461" t="str">
        <f>IF(F8="","",VLOOKUP(F8,自己評価書!$B$35:$FY$147,7,FALSE))</f>
        <v/>
      </c>
      <c r="G7" s="461" t="str">
        <f>IF(G8="","",VLOOKUP(G8,自己評価書!$B$35:$FY$147,7,FALSE))</f>
        <v/>
      </c>
      <c r="H7" s="461" t="str">
        <f>IF(H8="","",VLOOKUP(H8,自己評価書!$B$35:$FY$147,7,FALSE))</f>
        <v/>
      </c>
      <c r="I7" s="461" t="str">
        <f>IF(I8="","",VLOOKUP(I8,自己評価書!$B$35:$FY$147,7,FALSE))</f>
        <v/>
      </c>
      <c r="J7" s="461" t="str">
        <f>IF(J8="","",VLOOKUP(J8,自己評価書!$B$35:$FY$147,7,FALSE))</f>
        <v/>
      </c>
      <c r="K7" s="461" t="str">
        <f>IF(K8="","",VLOOKUP(K8,自己評価書!$B$35:$FY$147,7,FALSE))</f>
        <v/>
      </c>
      <c r="L7" s="461" t="str">
        <f>IF(L8="","",VLOOKUP(L8,自己評価書!$B$35:$FY$147,7,FALSE))</f>
        <v/>
      </c>
      <c r="M7" s="461" t="str">
        <f>IF(M8="","",VLOOKUP(M8,自己評価書!$B$35:$FY$147,7,FALSE))</f>
        <v/>
      </c>
    </row>
    <row r="8" spans="1:20" ht="20.100000000000001" customHeight="1">
      <c r="A8" s="479"/>
      <c r="B8" s="460" t="str">
        <f>IF(A8="","","部屋番号")</f>
        <v/>
      </c>
      <c r="C8" s="478"/>
      <c r="D8" s="478"/>
      <c r="E8" s="478"/>
      <c r="F8" s="478"/>
      <c r="G8" s="478"/>
      <c r="H8" s="478"/>
      <c r="I8" s="478"/>
      <c r="J8" s="478"/>
      <c r="K8" s="478"/>
      <c r="L8" s="478"/>
      <c r="M8" s="478"/>
    </row>
    <row r="9" spans="1:20" ht="50.1" customHeight="1">
      <c r="B9" s="460" t="str">
        <f>IF(A10="","","タイプ名")</f>
        <v/>
      </c>
      <c r="C9" s="461" t="str">
        <f>IF(C10="","",VLOOKUP(C10,自己評価書!$B$35:$FY$147,7,FALSE))</f>
        <v/>
      </c>
      <c r="D9" s="461" t="str">
        <f>IF(D10="","",VLOOKUP(D10,自己評価書!$B$35:$FY$147,7,FALSE))</f>
        <v/>
      </c>
      <c r="E9" s="461" t="str">
        <f>IF(E10="","",VLOOKUP(E10,自己評価書!$B$35:$FY$147,7,FALSE))</f>
        <v/>
      </c>
      <c r="F9" s="461" t="str">
        <f>IF(F10="","",VLOOKUP(F10,自己評価書!$B$35:$FY$147,7,FALSE))</f>
        <v/>
      </c>
      <c r="G9" s="461" t="str">
        <f>IF(G10="","",VLOOKUP(G10,自己評価書!$B$35:$FY$147,7,FALSE))</f>
        <v/>
      </c>
      <c r="H9" s="461" t="str">
        <f>IF(H10="","",VLOOKUP(H10,自己評価書!$B$35:$FY$147,7,FALSE))</f>
        <v/>
      </c>
      <c r="I9" s="461" t="str">
        <f>IF(I10="","",VLOOKUP(I10,自己評価書!$B$35:$FY$147,7,FALSE))</f>
        <v/>
      </c>
      <c r="J9" s="461" t="str">
        <f>IF(J10="","",VLOOKUP(J10,自己評価書!$B$35:$FY$147,7,FALSE))</f>
        <v/>
      </c>
      <c r="K9" s="461" t="str">
        <f>IF(K10="","",VLOOKUP(K10,自己評価書!$B$35:$FY$147,7,FALSE))</f>
        <v/>
      </c>
      <c r="L9" s="461" t="str">
        <f>IF(L10="","",VLOOKUP(L10,自己評価書!$B$35:$FY$147,7,FALSE))</f>
        <v/>
      </c>
      <c r="M9" s="461" t="str">
        <f>IF(M10="","",VLOOKUP(M10,自己評価書!$B$35:$FY$147,7,FALSE))</f>
        <v/>
      </c>
    </row>
    <row r="10" spans="1:20" ht="20.100000000000001" customHeight="1">
      <c r="A10" s="479"/>
      <c r="B10" s="460" t="str">
        <f>IF(A10="","","部屋番号")</f>
        <v/>
      </c>
      <c r="C10" s="478"/>
      <c r="D10" s="478"/>
      <c r="E10" s="478"/>
      <c r="F10" s="478"/>
      <c r="G10" s="478"/>
      <c r="H10" s="478"/>
      <c r="I10" s="478"/>
      <c r="J10" s="478"/>
      <c r="K10" s="478"/>
      <c r="L10" s="478"/>
      <c r="M10" s="478"/>
    </row>
    <row r="11" spans="1:20" ht="50.1" customHeight="1">
      <c r="B11" s="460" t="str">
        <f>IF(A12="","","タイプ名")</f>
        <v/>
      </c>
      <c r="C11" s="461" t="str">
        <f>IF(C12="","",VLOOKUP(C12,自己評価書!$B$35:$FY$147,7,FALSE))</f>
        <v/>
      </c>
      <c r="D11" s="461" t="str">
        <f>IF(D12="","",VLOOKUP(D12,自己評価書!$B$35:$FY$147,7,FALSE))</f>
        <v/>
      </c>
      <c r="E11" s="461" t="str">
        <f>IF(E12="","",VLOOKUP(E12,自己評価書!$B$35:$FY$147,7,FALSE))</f>
        <v/>
      </c>
      <c r="F11" s="461" t="str">
        <f>IF(F12="","",VLOOKUP(F12,自己評価書!$B$35:$FY$147,7,FALSE))</f>
        <v/>
      </c>
      <c r="G11" s="461" t="str">
        <f>IF(G12="","",VLOOKUP(G12,自己評価書!$B$35:$FY$147,7,FALSE))</f>
        <v/>
      </c>
      <c r="H11" s="461" t="str">
        <f>IF(H12="","",VLOOKUP(H12,自己評価書!$B$35:$FY$147,7,FALSE))</f>
        <v/>
      </c>
      <c r="I11" s="461" t="str">
        <f>IF(I12="","",VLOOKUP(I12,自己評価書!$B$35:$FY$147,7,FALSE))</f>
        <v/>
      </c>
      <c r="J11" s="461" t="str">
        <f>IF(J12="","",VLOOKUP(J12,自己評価書!$B$35:$FY$147,7,FALSE))</f>
        <v/>
      </c>
      <c r="K11" s="461" t="str">
        <f>IF(K12="","",VLOOKUP(K12,自己評価書!$B$35:$FY$147,7,FALSE))</f>
        <v/>
      </c>
      <c r="L11" s="461" t="str">
        <f>IF(L12="","",VLOOKUP(L12,自己評価書!$B$35:$FY$147,7,FALSE))</f>
        <v/>
      </c>
      <c r="M11" s="461" t="str">
        <f>IF(M12="","",VLOOKUP(M12,自己評価書!$B$35:$FY$147,7,FALSE))</f>
        <v/>
      </c>
    </row>
    <row r="12" spans="1:20" ht="20.100000000000001" customHeight="1">
      <c r="A12" s="479"/>
      <c r="B12" s="460" t="str">
        <f>IF(A12="","","部屋番号")</f>
        <v/>
      </c>
      <c r="C12" s="478"/>
      <c r="D12" s="478"/>
      <c r="E12" s="478"/>
      <c r="F12" s="478"/>
      <c r="G12" s="478"/>
      <c r="H12" s="478"/>
      <c r="I12" s="478"/>
      <c r="J12" s="478"/>
      <c r="K12" s="478"/>
      <c r="L12" s="478"/>
      <c r="M12" s="478"/>
    </row>
    <row r="13" spans="1:20" ht="50.1" customHeight="1">
      <c r="B13" s="460" t="str">
        <f>IF(A14="","","タイプ名")</f>
        <v/>
      </c>
      <c r="C13" s="461" t="str">
        <f>IF(C14="","",VLOOKUP(C14,自己評価書!$B$35:$FY$147,7,FALSE))</f>
        <v/>
      </c>
      <c r="D13" s="461" t="str">
        <f>IF(D14="","",VLOOKUP(D14,自己評価書!$B$35:$FY$147,7,FALSE))</f>
        <v/>
      </c>
      <c r="E13" s="461" t="str">
        <f>IF(E14="","",VLOOKUP(E14,自己評価書!$B$35:$FY$147,7,FALSE))</f>
        <v/>
      </c>
      <c r="F13" s="461" t="str">
        <f>IF(F14="","",VLOOKUP(F14,自己評価書!$B$35:$FY$147,7,FALSE))</f>
        <v/>
      </c>
      <c r="G13" s="461" t="str">
        <f>IF(G14="","",VLOOKUP(G14,自己評価書!$B$35:$FY$147,7,FALSE))</f>
        <v/>
      </c>
      <c r="H13" s="461" t="str">
        <f>IF(H14="","",VLOOKUP(H14,自己評価書!$B$35:$FY$147,7,FALSE))</f>
        <v/>
      </c>
      <c r="I13" s="461" t="str">
        <f>IF(I14="","",VLOOKUP(I14,自己評価書!$B$35:$FY$147,7,FALSE))</f>
        <v/>
      </c>
      <c r="J13" s="461" t="str">
        <f>IF(J14="","",VLOOKUP(J14,自己評価書!$B$35:$FY$147,7,FALSE))</f>
        <v/>
      </c>
      <c r="K13" s="461" t="str">
        <f>IF(K14="","",VLOOKUP(K14,自己評価書!$B$35:$FY$147,7,FALSE))</f>
        <v/>
      </c>
      <c r="L13" s="461" t="str">
        <f>IF(L14="","",VLOOKUP(L14,自己評価書!$B$35:$FY$147,7,FALSE))</f>
        <v/>
      </c>
      <c r="M13" s="461" t="str">
        <f>IF(M14="","",VLOOKUP(M14,自己評価書!$B$35:$FY$147,7,FALSE))</f>
        <v/>
      </c>
      <c r="Q13" s="458"/>
      <c r="R13" s="458"/>
      <c r="S13" s="458"/>
      <c r="T13" s="458"/>
    </row>
    <row r="14" spans="1:20" ht="20.100000000000001" customHeight="1">
      <c r="A14" s="479"/>
      <c r="B14" s="460" t="str">
        <f>IF(A14="","","部屋番号")</f>
        <v/>
      </c>
      <c r="C14" s="478"/>
      <c r="D14" s="478"/>
      <c r="E14" s="478"/>
      <c r="F14" s="478"/>
      <c r="G14" s="478"/>
      <c r="H14" s="478"/>
      <c r="I14" s="478"/>
      <c r="J14" s="478"/>
      <c r="K14" s="478"/>
      <c r="L14" s="478"/>
      <c r="M14" s="478"/>
      <c r="Q14" s="458"/>
      <c r="R14" s="458"/>
      <c r="S14" s="458"/>
      <c r="T14" s="458"/>
    </row>
    <row r="15" spans="1:20" ht="50.1" customHeight="1">
      <c r="B15" s="460" t="str">
        <f>IF(A16="","","タイプ名")</f>
        <v/>
      </c>
      <c r="C15" s="461" t="str">
        <f>IF(C16="","",VLOOKUP(C16,自己評価書!$B$35:$FY$147,7,FALSE))</f>
        <v/>
      </c>
      <c r="D15" s="461" t="str">
        <f>IF(D16="","",VLOOKUP(D16,自己評価書!$B$35:$FY$147,7,FALSE))</f>
        <v/>
      </c>
      <c r="E15" s="461" t="str">
        <f>IF(E16="","",VLOOKUP(E16,自己評価書!$B$35:$FY$147,7,FALSE))</f>
        <v/>
      </c>
      <c r="F15" s="461" t="str">
        <f>IF(F16="","",VLOOKUP(F16,自己評価書!$B$35:$FY$147,7,FALSE))</f>
        <v/>
      </c>
      <c r="G15" s="461" t="str">
        <f>IF(G16="","",VLOOKUP(G16,自己評価書!$B$35:$FY$147,7,FALSE))</f>
        <v/>
      </c>
      <c r="H15" s="461" t="str">
        <f>IF(H16="","",VLOOKUP(H16,自己評価書!$B$35:$FY$147,7,FALSE))</f>
        <v/>
      </c>
      <c r="I15" s="461" t="str">
        <f>IF(I16="","",VLOOKUP(I16,自己評価書!$B$35:$FY$147,7,FALSE))</f>
        <v/>
      </c>
      <c r="J15" s="461" t="str">
        <f>IF(J16="","",VLOOKUP(J16,自己評価書!$B$35:$FY$147,7,FALSE))</f>
        <v/>
      </c>
      <c r="K15" s="461" t="str">
        <f>IF(K16="","",VLOOKUP(K16,自己評価書!$B$35:$FY$147,7,FALSE))</f>
        <v/>
      </c>
      <c r="L15" s="461" t="str">
        <f>IF(L16="","",VLOOKUP(L16,自己評価書!$B$35:$FY$147,7,FALSE))</f>
        <v/>
      </c>
      <c r="M15" s="461" t="str">
        <f>IF(M16="","",VLOOKUP(M16,自己評価書!$B$35:$FY$147,7,FALSE))</f>
        <v/>
      </c>
      <c r="Q15" s="458"/>
      <c r="R15" s="458"/>
      <c r="S15" s="458"/>
      <c r="T15" s="458"/>
    </row>
    <row r="16" spans="1:20" ht="20.100000000000001" customHeight="1">
      <c r="A16" s="479"/>
      <c r="B16" s="460" t="str">
        <f>IF(A16="","","部屋番号")</f>
        <v/>
      </c>
      <c r="C16" s="478"/>
      <c r="D16" s="478"/>
      <c r="E16" s="478"/>
      <c r="F16" s="478"/>
      <c r="G16" s="478"/>
      <c r="H16" s="478"/>
      <c r="I16" s="478"/>
      <c r="J16" s="478"/>
      <c r="K16" s="478"/>
      <c r="L16" s="478"/>
      <c r="M16" s="478"/>
      <c r="Q16" s="458"/>
      <c r="R16" s="458"/>
      <c r="S16" s="458"/>
      <c r="T16" s="458"/>
    </row>
    <row r="17" spans="1:20" ht="20.100000000000001" customHeight="1">
      <c r="C17" s="458"/>
      <c r="D17" s="458"/>
      <c r="E17" s="458"/>
      <c r="F17" s="458"/>
      <c r="G17" s="458"/>
      <c r="H17" s="458"/>
      <c r="I17" s="458"/>
      <c r="J17" s="458"/>
      <c r="Q17" s="458"/>
      <c r="R17" s="458"/>
      <c r="S17" s="458"/>
      <c r="T17" s="458"/>
    </row>
    <row r="18" spans="1:20" ht="20.100000000000001" customHeight="1">
      <c r="C18" s="458"/>
      <c r="D18" s="458"/>
      <c r="E18" s="458"/>
      <c r="F18" s="458"/>
      <c r="G18" s="458"/>
      <c r="H18" s="458"/>
      <c r="I18" s="458"/>
      <c r="J18" s="458"/>
      <c r="Q18" s="458"/>
      <c r="R18" s="458"/>
      <c r="S18" s="458"/>
      <c r="T18" s="458"/>
    </row>
    <row r="19" spans="1:20" ht="20.100000000000001" customHeight="1">
      <c r="A19" t="s">
        <v>635</v>
      </c>
      <c r="C19" s="458"/>
      <c r="D19" s="458"/>
      <c r="E19" s="458"/>
      <c r="F19" s="458"/>
      <c r="G19" s="458"/>
      <c r="H19" s="458"/>
      <c r="I19" s="458"/>
      <c r="J19" s="458"/>
      <c r="Q19" s="458"/>
      <c r="R19" s="458"/>
      <c r="S19" s="458"/>
      <c r="T19" s="458"/>
    </row>
    <row r="21" spans="1:20" ht="50.1" customHeight="1">
      <c r="C21" s="470" t="s">
        <v>631</v>
      </c>
      <c r="D21" s="471" t="s">
        <v>632</v>
      </c>
      <c r="E21" s="471" t="s">
        <v>633</v>
      </c>
      <c r="F21" s="471" t="s">
        <v>634</v>
      </c>
      <c r="G21" s="458"/>
      <c r="H21" s="458"/>
      <c r="I21" s="464"/>
      <c r="J21" s="464"/>
      <c r="K21" s="465"/>
      <c r="L21" s="465"/>
      <c r="Q21" s="458"/>
      <c r="R21" s="458"/>
      <c r="S21" s="458"/>
      <c r="T21" s="458"/>
    </row>
    <row r="22" spans="1:20" ht="20.100000000000001" customHeight="1">
      <c r="A22" t="s">
        <v>430</v>
      </c>
      <c r="C22" s="472">
        <v>201</v>
      </c>
      <c r="D22" s="472">
        <v>202</v>
      </c>
      <c r="E22" s="472">
        <v>203</v>
      </c>
      <c r="F22" s="472">
        <v>204</v>
      </c>
      <c r="G22" s="458"/>
      <c r="H22" s="458"/>
      <c r="I22" s="463"/>
      <c r="J22" s="458"/>
      <c r="K22" s="458"/>
      <c r="L22" s="458"/>
      <c r="M22" s="458"/>
      <c r="Q22" s="458"/>
      <c r="R22" s="458"/>
      <c r="S22" s="458"/>
      <c r="T22" s="458"/>
    </row>
    <row r="23" spans="1:20" ht="50.1" customHeight="1">
      <c r="B23" s="462" t="s">
        <v>627</v>
      </c>
      <c r="C23" s="470" t="s">
        <v>628</v>
      </c>
      <c r="D23" s="471" t="s">
        <v>629</v>
      </c>
      <c r="E23" s="471" t="s">
        <v>629</v>
      </c>
      <c r="F23" s="471" t="s">
        <v>630</v>
      </c>
      <c r="G23" s="458" t="str">
        <f>IF(G24="","",VLOOKUP(G24,自己評価書!$B$35:$I$198,7))</f>
        <v/>
      </c>
      <c r="I23" s="462"/>
      <c r="J23" s="464"/>
      <c r="K23" s="464"/>
      <c r="L23" s="465"/>
      <c r="M23" s="465"/>
      <c r="Q23" s="458"/>
      <c r="R23" s="458"/>
      <c r="S23" s="458"/>
      <c r="T23" s="458"/>
    </row>
    <row r="24" spans="1:20" ht="20.100000000000001" customHeight="1">
      <c r="A24" t="s">
        <v>431</v>
      </c>
      <c r="B24" s="463" t="s">
        <v>626</v>
      </c>
      <c r="C24" s="472">
        <v>101</v>
      </c>
      <c r="D24" s="472">
        <v>102</v>
      </c>
      <c r="E24" s="472">
        <v>103</v>
      </c>
      <c r="F24" s="472">
        <v>104</v>
      </c>
      <c r="G24" s="458"/>
      <c r="H24" s="458"/>
      <c r="I24" s="462"/>
      <c r="J24" s="458"/>
      <c r="K24" s="458"/>
      <c r="L24" s="458"/>
      <c r="M24" s="458"/>
      <c r="Q24" s="458"/>
      <c r="R24" s="458"/>
      <c r="S24" s="458"/>
      <c r="T24" s="458"/>
    </row>
    <row r="25" spans="1:20" ht="50.1" customHeight="1">
      <c r="I25" s="463"/>
      <c r="J25" s="464"/>
      <c r="K25" s="466"/>
      <c r="L25" s="466"/>
      <c r="M25" s="466"/>
    </row>
    <row r="26" spans="1:20" ht="20.100000000000001" customHeight="1"/>
    <row r="27" spans="1:20" ht="20.100000000000001" customHeight="1">
      <c r="B27" s="463"/>
      <c r="C27" s="458"/>
      <c r="D27" s="458"/>
      <c r="E27" s="458"/>
      <c r="F27" s="458"/>
      <c r="G27" s="458"/>
      <c r="H27" s="458"/>
      <c r="Q27" s="458"/>
      <c r="R27" s="458"/>
      <c r="S27" s="458"/>
      <c r="T27" s="458"/>
    </row>
    <row r="28" spans="1:20" ht="50.1" customHeight="1">
      <c r="A28" s="476"/>
      <c r="B28" s="462"/>
      <c r="C28" s="464"/>
      <c r="D28" s="466"/>
      <c r="E28" s="466"/>
      <c r="F28" s="466"/>
      <c r="G28" s="458" t="str">
        <f>IF(G29="","",VLOOKUP(G29,自己評価書!$B$35:$I$198,7))</f>
        <v/>
      </c>
      <c r="Q28" s="458"/>
      <c r="R28" s="458"/>
      <c r="S28" s="458"/>
      <c r="T28" s="458"/>
    </row>
    <row r="29" spans="1:20" ht="20.100000000000001" customHeight="1">
      <c r="B29" s="462"/>
      <c r="C29" s="458"/>
      <c r="D29" s="458"/>
      <c r="E29" s="458"/>
      <c r="F29" s="458"/>
      <c r="G29" s="458"/>
      <c r="H29" s="458"/>
      <c r="Q29" s="458"/>
      <c r="R29" s="458"/>
      <c r="S29" s="458"/>
      <c r="T29" s="458"/>
    </row>
    <row r="30" spans="1:20" ht="50.1" customHeight="1">
      <c r="A30" s="476"/>
      <c r="B30" s="463"/>
      <c r="C30" s="464"/>
      <c r="D30" s="466"/>
      <c r="E30" s="466"/>
      <c r="F30" s="466"/>
    </row>
  </sheetData>
  <sheetProtection algorithmName="SHA-512" hashValue="GhSkKRLclovPRQ1Mp70BHlqK9j0qxpMi8hcFExwf+lAsNyqsR3fdI2OxnaIJZj9q9wVZPKiJJudCBkDU39EDwA==" saltValue="w1BczO68sLZIkmXku+QFlQ==" spinCount="100000" sheet="1" formatCells="0"/>
  <mergeCells count="1">
    <mergeCell ref="H1:K1"/>
  </mergeCells>
  <phoneticPr fontId="3"/>
  <conditionalFormatting sqref="A3:A16">
    <cfRule type="notContainsBlanks" dxfId="22" priority="2">
      <formula>LEN(TRIM(A3))&gt;0</formula>
    </cfRule>
  </conditionalFormatting>
  <conditionalFormatting sqref="B3:B16">
    <cfRule type="containsText" dxfId="21" priority="1" operator="containsText" text="部屋番号">
      <formula>NOT(ISERROR(SEARCH("部屋番号",B3)))</formula>
    </cfRule>
  </conditionalFormatting>
  <conditionalFormatting sqref="C3:M16">
    <cfRule type="notContainsBlanks" dxfId="20" priority="3">
      <formula>LEN(TRIM(C3))&gt;0</formula>
    </cfRule>
  </conditionalFormatting>
  <dataValidations count="1">
    <dataValidation type="list" allowBlank="1" showInputMessage="1" showErrorMessage="1" sqref="A4 A6 A8 A10 A12 A14 A16" xr:uid="{00000000-0002-0000-0200-000000000000}">
      <formula1>"1階,2階,3階,4階,5階,6階,7階"</formula1>
    </dataValidation>
  </dataValidations>
  <pageMargins left="0.70866141732283472" right="0.70866141732283472" top="0.74803149606299213" bottom="0.74803149606299213" header="0.31496062992125984" footer="0.31496062992125984"/>
  <pageSetup paperSize="9" orientation="landscape"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自己評価書!$B$35:$B$64</xm:f>
          </x14:formula1>
          <xm:sqref>C16:M16 C14:M14 C12:M12 C10:M10 C8:M8 C6:M6 C4:M4</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A99FA-9BC5-4B02-8243-B188A65DAE3D}">
  <sheetPr>
    <tabColor rgb="FFFFFF00"/>
  </sheetPr>
  <dimension ref="A1:BI85"/>
  <sheetViews>
    <sheetView view="pageBreakPreview" zoomScaleNormal="100" zoomScaleSheetLayoutView="100" workbookViewId="0">
      <selection activeCell="P2" sqref="P2:AO2"/>
    </sheetView>
  </sheetViews>
  <sheetFormatPr defaultColWidth="9" defaultRowHeight="13.5"/>
  <cols>
    <col min="1" max="55" width="2.625" style="4" customWidth="1"/>
    <col min="56" max="16384" width="9" style="4"/>
  </cols>
  <sheetData>
    <row r="1" spans="1:61"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1418</v>
      </c>
    </row>
    <row r="2" spans="1:61"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c r="BB2" s="929" t="s">
        <v>1434</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B5" s="2"/>
      <c r="C5" s="2"/>
      <c r="D5" s="2"/>
      <c r="E5" s="2"/>
      <c r="F5" s="3"/>
      <c r="G5" s="2"/>
      <c r="H5" s="10"/>
      <c r="I5" s="107"/>
      <c r="J5" s="2"/>
      <c r="K5" s="2"/>
      <c r="L5" s="2"/>
      <c r="M5" s="2"/>
      <c r="N5" s="2"/>
      <c r="O5" s="2"/>
      <c r="P5" s="2"/>
      <c r="Q5" s="2"/>
      <c r="R5" s="2"/>
      <c r="S5" s="2"/>
      <c r="T5" s="2"/>
      <c r="U5" s="2"/>
      <c r="V5" s="2"/>
      <c r="W5" s="2"/>
      <c r="X5" s="2"/>
      <c r="Y5" s="2305" t="s">
        <v>1063</v>
      </c>
      <c r="Z5" s="1739"/>
      <c r="AA5" s="1739"/>
      <c r="AB5" s="1739"/>
      <c r="AC5" s="1739"/>
      <c r="AD5" s="1739"/>
      <c r="AE5" s="1739"/>
      <c r="AF5" s="1739"/>
      <c r="AG5" s="1739"/>
      <c r="AH5" s="1739"/>
      <c r="AI5" s="1739"/>
      <c r="AJ5" s="1739"/>
      <c r="AK5" s="2628">
        <v>101</v>
      </c>
      <c r="AL5" s="2629"/>
      <c r="AM5" s="2629"/>
      <c r="AN5" s="2629"/>
      <c r="AO5" s="2629"/>
      <c r="AP5" s="2629"/>
      <c r="AQ5" s="2629"/>
      <c r="AR5" s="2629"/>
      <c r="AS5" s="2629"/>
      <c r="AT5" s="2629"/>
      <c r="AU5" s="2629"/>
      <c r="AV5" s="2630"/>
    </row>
    <row r="6" spans="1:61" ht="27" customHeight="1" thickBot="1">
      <c r="A6" s="8"/>
      <c r="B6" s="2"/>
      <c r="C6" s="2"/>
      <c r="D6" s="2"/>
      <c r="E6" s="2"/>
      <c r="F6" s="3"/>
      <c r="G6" s="2"/>
      <c r="H6" s="10"/>
      <c r="I6" s="107"/>
      <c r="J6" s="2"/>
      <c r="K6" s="2"/>
      <c r="L6" s="2"/>
      <c r="M6" s="2"/>
      <c r="N6" s="2"/>
      <c r="O6" s="2"/>
      <c r="P6" s="2"/>
      <c r="Q6" s="2"/>
      <c r="R6" s="2"/>
      <c r="S6" s="2"/>
      <c r="T6" s="2"/>
      <c r="U6" s="2"/>
      <c r="V6" s="2"/>
      <c r="W6" s="2"/>
      <c r="X6" s="2"/>
      <c r="Y6" s="2600"/>
      <c r="Z6" s="2084"/>
      <c r="AA6" s="2084"/>
      <c r="AB6" s="2084"/>
      <c r="AC6" s="2084"/>
      <c r="AD6" s="2084"/>
      <c r="AE6" s="2084"/>
      <c r="AF6" s="2084"/>
      <c r="AG6" s="2084"/>
      <c r="AH6" s="2084"/>
      <c r="AI6" s="2084"/>
      <c r="AJ6" s="2084"/>
      <c r="AK6" s="2084"/>
      <c r="AL6" s="2084"/>
      <c r="AM6" s="2084"/>
      <c r="AN6" s="2084"/>
      <c r="AO6" s="2601" t="s">
        <v>1535</v>
      </c>
      <c r="AP6" s="2602"/>
      <c r="AQ6" s="2602"/>
      <c r="AR6" s="2602"/>
      <c r="AS6" s="2602"/>
      <c r="AT6" s="2602"/>
      <c r="AU6" s="2602"/>
      <c r="AV6" s="2603"/>
    </row>
    <row r="7" spans="1:61" ht="13.5" customHeight="1">
      <c r="A7" s="158"/>
      <c r="B7" s="1772" t="s">
        <v>8</v>
      </c>
      <c r="C7" s="1736"/>
      <c r="D7" s="1736"/>
      <c r="E7" s="2081"/>
      <c r="F7" s="1736" t="s">
        <v>11</v>
      </c>
      <c r="G7" s="1736"/>
      <c r="H7" s="1737"/>
      <c r="I7" s="1696"/>
      <c r="J7" s="1688"/>
      <c r="K7" s="1688"/>
      <c r="L7" s="1688"/>
      <c r="M7" s="1688"/>
      <c r="N7" s="1688"/>
      <c r="O7" s="1688"/>
      <c r="P7" s="1688"/>
      <c r="Q7" s="1688"/>
      <c r="R7" s="1688"/>
      <c r="S7" s="1688"/>
      <c r="T7" s="1688"/>
      <c r="U7" s="1688"/>
      <c r="V7" s="1688"/>
      <c r="W7" s="1688"/>
      <c r="X7" s="1689"/>
      <c r="Y7" s="1979" t="s">
        <v>1326</v>
      </c>
      <c r="Z7" s="1691"/>
      <c r="AA7" s="1691"/>
      <c r="AB7" s="1691"/>
      <c r="AC7" s="1691"/>
      <c r="AD7" s="1691"/>
      <c r="AE7" s="1691"/>
      <c r="AF7" s="1691"/>
      <c r="AG7" s="1691"/>
      <c r="AH7" s="1691"/>
      <c r="AI7" s="1691"/>
      <c r="AJ7" s="1692"/>
      <c r="AK7" s="1979" t="s">
        <v>1327</v>
      </c>
      <c r="AL7" s="1691"/>
      <c r="AM7" s="1691"/>
      <c r="AN7" s="1691"/>
      <c r="AO7" s="1691"/>
      <c r="AP7" s="1691"/>
      <c r="AQ7" s="1691"/>
      <c r="AR7" s="1691"/>
      <c r="AS7" s="1691"/>
      <c r="AT7" s="1691"/>
      <c r="AU7" s="1691"/>
      <c r="AV7" s="1692"/>
      <c r="AW7" s="1696"/>
      <c r="AX7" s="1688"/>
      <c r="AY7" s="1688"/>
      <c r="AZ7" s="1689"/>
      <c r="BA7" s="1749"/>
      <c r="BB7" s="1750"/>
    </row>
    <row r="8" spans="1:61" ht="13.5" customHeight="1">
      <c r="A8" s="980"/>
      <c r="B8" s="122"/>
      <c r="C8" s="116"/>
      <c r="D8" s="116"/>
      <c r="E8" s="859"/>
      <c r="F8" s="116"/>
      <c r="G8" s="116"/>
      <c r="H8" s="117"/>
      <c r="I8" s="1979"/>
      <c r="J8" s="1691"/>
      <c r="K8" s="1691"/>
      <c r="L8" s="1691"/>
      <c r="M8" s="1691"/>
      <c r="N8" s="1691"/>
      <c r="O8" s="1691"/>
      <c r="P8" s="1691"/>
      <c r="Q8" s="1691"/>
      <c r="R8" s="1691"/>
      <c r="S8" s="1691"/>
      <c r="T8" s="1691"/>
      <c r="U8" s="1691"/>
      <c r="V8" s="1691"/>
      <c r="W8" s="1691"/>
      <c r="X8" s="1692"/>
      <c r="Y8" s="186"/>
      <c r="Z8" s="22"/>
      <c r="AA8" s="22"/>
      <c r="AB8" s="2376" t="str">
        <f>IF($AK$5="","",IFERROR(IF(AND(VLOOKUP($AK$5,自己評価書!$B$35:$FY514,125,FALSE)=0,VLOOKUP($AK$5,自己評価書!$B$35:$FY514,126,FALSE)=0),"■","□"),"□"))</f>
        <v>■</v>
      </c>
      <c r="AC8" s="2376"/>
      <c r="AD8" s="2376"/>
      <c r="AE8" s="22" t="s">
        <v>943</v>
      </c>
      <c r="AF8" s="22"/>
      <c r="AG8" s="22"/>
      <c r="AH8" s="22"/>
      <c r="AI8" s="22"/>
      <c r="AJ8" s="49"/>
      <c r="AK8" s="186"/>
      <c r="AL8" s="22"/>
      <c r="AM8" s="22"/>
      <c r="AN8" s="2391" t="str">
        <f>IF($AK$5="","",IFERROR(IF(AND(VLOOKUP($AK$5,自己評価書!$B$35:$FY514,127,FALSE)=0,VLOOKUP($AK$5,自己評価書!$B$35:$FY514,128,FALSE)=0),"■","□"),"□"))</f>
        <v>■</v>
      </c>
      <c r="AO8" s="2391"/>
      <c r="AP8" s="2391"/>
      <c r="AQ8" s="22" t="s">
        <v>943</v>
      </c>
      <c r="AR8" s="22"/>
      <c r="AS8" s="22"/>
      <c r="AT8" s="22"/>
      <c r="AU8" s="22"/>
      <c r="AV8" s="49"/>
      <c r="AW8" s="1650"/>
      <c r="AX8" s="1651"/>
      <c r="AY8" s="1651"/>
      <c r="AZ8" s="1652"/>
      <c r="BA8" s="2218"/>
      <c r="BB8" s="2219"/>
    </row>
    <row r="9" spans="1:61" ht="27" customHeight="1" thickBot="1">
      <c r="A9" s="159"/>
      <c r="B9" s="1775" t="s">
        <v>14</v>
      </c>
      <c r="C9" s="1673"/>
      <c r="D9" s="1673"/>
      <c r="E9" s="2088"/>
      <c r="F9" s="1673" t="s">
        <v>15</v>
      </c>
      <c r="G9" s="1673"/>
      <c r="H9" s="1674"/>
      <c r="I9" s="1675" t="s">
        <v>15</v>
      </c>
      <c r="J9" s="1676"/>
      <c r="K9" s="1677"/>
      <c r="L9" s="1741" t="s">
        <v>16</v>
      </c>
      <c r="M9" s="1742"/>
      <c r="N9" s="1742"/>
      <c r="O9" s="1742"/>
      <c r="P9" s="1742"/>
      <c r="Q9" s="1742"/>
      <c r="R9" s="1742"/>
      <c r="S9" s="1742"/>
      <c r="T9" s="1742"/>
      <c r="U9" s="1742"/>
      <c r="V9" s="1742"/>
      <c r="W9" s="1742"/>
      <c r="X9" s="1743"/>
      <c r="Y9" s="2023" t="s">
        <v>1328</v>
      </c>
      <c r="Z9" s="2023"/>
      <c r="AA9" s="2023"/>
      <c r="AB9" s="2023"/>
      <c r="AC9" s="2023"/>
      <c r="AD9" s="2625"/>
      <c r="AE9" s="1743" t="s">
        <v>1329</v>
      </c>
      <c r="AF9" s="2023"/>
      <c r="AG9" s="2023"/>
      <c r="AH9" s="2023"/>
      <c r="AI9" s="2023"/>
      <c r="AJ9" s="2023"/>
      <c r="AK9" s="2023" t="s">
        <v>1328</v>
      </c>
      <c r="AL9" s="2023"/>
      <c r="AM9" s="2023"/>
      <c r="AN9" s="2023"/>
      <c r="AO9" s="2023"/>
      <c r="AP9" s="2625"/>
      <c r="AQ9" s="1743" t="s">
        <v>1329</v>
      </c>
      <c r="AR9" s="2023"/>
      <c r="AS9" s="2023"/>
      <c r="AT9" s="2023"/>
      <c r="AU9" s="2023"/>
      <c r="AV9" s="2023"/>
      <c r="AW9" s="1963"/>
      <c r="AX9" s="1964"/>
      <c r="AY9" s="1964"/>
      <c r="AZ9" s="1965"/>
      <c r="BA9" s="1751"/>
      <c r="BB9" s="1752"/>
    </row>
    <row r="10" spans="1:61" ht="13.5" customHeight="1">
      <c r="A10" s="969" t="s">
        <v>1355</v>
      </c>
      <c r="B10" s="85" t="s">
        <v>811</v>
      </c>
      <c r="C10" s="18"/>
      <c r="D10" s="18"/>
      <c r="E10" s="123"/>
      <c r="F10" s="1667" t="s">
        <v>1330</v>
      </c>
      <c r="G10" s="1646"/>
      <c r="H10" s="1647"/>
      <c r="I10" s="2098" t="s">
        <v>1333</v>
      </c>
      <c r="J10" s="2099"/>
      <c r="K10" s="2099"/>
      <c r="L10" s="2099"/>
      <c r="M10" s="2099"/>
      <c r="N10" s="2099"/>
      <c r="O10" s="2099"/>
      <c r="P10" s="2099"/>
      <c r="Q10" s="2099"/>
      <c r="R10" s="2099"/>
      <c r="S10" s="2099"/>
      <c r="T10" s="2099"/>
      <c r="U10" s="2099"/>
      <c r="V10" s="2099"/>
      <c r="W10" s="2099"/>
      <c r="X10" s="2100"/>
      <c r="Y10" s="2612"/>
      <c r="Z10" s="2607"/>
      <c r="AA10" s="2607"/>
      <c r="AB10" s="2607"/>
      <c r="AC10" s="2607"/>
      <c r="AD10" s="2613"/>
      <c r="AE10" s="2606"/>
      <c r="AF10" s="2607"/>
      <c r="AG10" s="2607"/>
      <c r="AH10" s="2607"/>
      <c r="AI10" s="2607"/>
      <c r="AJ10" s="2608"/>
      <c r="AK10" s="2612"/>
      <c r="AL10" s="2607"/>
      <c r="AM10" s="2607"/>
      <c r="AN10" s="2607"/>
      <c r="AO10" s="2607"/>
      <c r="AP10" s="2613"/>
      <c r="AQ10" s="2606"/>
      <c r="AR10" s="2607"/>
      <c r="AS10" s="2607"/>
      <c r="AT10" s="2607"/>
      <c r="AU10" s="2607"/>
      <c r="AV10" s="2608"/>
      <c r="AW10" s="16" t="s">
        <v>22</v>
      </c>
      <c r="AX10" s="18" t="s">
        <v>164</v>
      </c>
      <c r="AY10" s="18"/>
      <c r="AZ10" s="20"/>
      <c r="BA10" s="114"/>
      <c r="BB10" s="119"/>
    </row>
    <row r="11" spans="1:61" ht="13.5" customHeight="1">
      <c r="A11" s="2626" t="s">
        <v>1356</v>
      </c>
      <c r="B11" s="1904" t="s">
        <v>1420</v>
      </c>
      <c r="C11" s="1905"/>
      <c r="D11" s="1905"/>
      <c r="E11" s="2398"/>
      <c r="F11" s="1667" t="s">
        <v>1331</v>
      </c>
      <c r="G11" s="1646"/>
      <c r="H11" s="1647"/>
      <c r="I11" s="2135"/>
      <c r="J11" s="1889"/>
      <c r="K11" s="1889"/>
      <c r="L11" s="1889"/>
      <c r="M11" s="1889"/>
      <c r="N11" s="1889"/>
      <c r="O11" s="1889"/>
      <c r="P11" s="1889"/>
      <c r="Q11" s="1889"/>
      <c r="R11" s="1889"/>
      <c r="S11" s="1889"/>
      <c r="T11" s="1889"/>
      <c r="U11" s="1889"/>
      <c r="V11" s="1889"/>
      <c r="W11" s="1889"/>
      <c r="X11" s="1991"/>
      <c r="Y11" s="2614"/>
      <c r="Z11" s="2610"/>
      <c r="AA11" s="2610"/>
      <c r="AB11" s="2610"/>
      <c r="AC11" s="2610"/>
      <c r="AD11" s="2615"/>
      <c r="AE11" s="2609"/>
      <c r="AF11" s="2610"/>
      <c r="AG11" s="2610"/>
      <c r="AH11" s="2610"/>
      <c r="AI11" s="2610"/>
      <c r="AJ11" s="2611"/>
      <c r="AK11" s="2614"/>
      <c r="AL11" s="2610"/>
      <c r="AM11" s="2610"/>
      <c r="AN11" s="2610"/>
      <c r="AO11" s="2610"/>
      <c r="AP11" s="2615"/>
      <c r="AQ11" s="2609"/>
      <c r="AR11" s="2610"/>
      <c r="AS11" s="2610"/>
      <c r="AT11" s="2610"/>
      <c r="AU11" s="2610"/>
      <c r="AV11" s="2611"/>
      <c r="AW11" s="16" t="s">
        <v>22</v>
      </c>
      <c r="AX11" s="18" t="s">
        <v>143</v>
      </c>
      <c r="AZ11" s="20"/>
      <c r="BA11" s="1746" t="s">
        <v>25</v>
      </c>
      <c r="BB11" s="1747"/>
    </row>
    <row r="12" spans="1:61" ht="13.5" customHeight="1">
      <c r="A12" s="2626"/>
      <c r="B12" s="2001" t="s">
        <v>1421</v>
      </c>
      <c r="C12" s="1704"/>
      <c r="D12" s="1704"/>
      <c r="E12" s="2389"/>
      <c r="F12" s="1667" t="s">
        <v>664</v>
      </c>
      <c r="G12" s="1646"/>
      <c r="H12" s="1647"/>
      <c r="I12" s="1658" t="s">
        <v>1435</v>
      </c>
      <c r="J12" s="1659"/>
      <c r="K12" s="1660"/>
      <c r="L12" s="960" t="s">
        <v>1436</v>
      </c>
      <c r="M12" s="961"/>
      <c r="N12" s="961"/>
      <c r="O12" s="961"/>
      <c r="P12" s="961"/>
      <c r="Q12" s="961"/>
      <c r="R12" s="961"/>
      <c r="S12" s="961"/>
      <c r="T12" s="961"/>
      <c r="U12" s="961"/>
      <c r="V12" s="961"/>
      <c r="W12" s="961"/>
      <c r="X12" s="961"/>
      <c r="Y12" s="2314" t="s">
        <v>22</v>
      </c>
      <c r="Z12" s="2315"/>
      <c r="AA12" s="2315"/>
      <c r="AB12" s="2315"/>
      <c r="AC12" s="2315"/>
      <c r="AD12" s="2697"/>
      <c r="AE12" s="2698" t="s">
        <v>596</v>
      </c>
      <c r="AF12" s="2315"/>
      <c r="AG12" s="2315"/>
      <c r="AH12" s="2315"/>
      <c r="AI12" s="2315"/>
      <c r="AJ12" s="2699"/>
      <c r="AK12" s="2700" t="s">
        <v>22</v>
      </c>
      <c r="AL12" s="2315"/>
      <c r="AM12" s="2315"/>
      <c r="AN12" s="2315"/>
      <c r="AO12" s="2315"/>
      <c r="AP12" s="2697"/>
      <c r="AQ12" s="2698" t="s">
        <v>596</v>
      </c>
      <c r="AR12" s="2315"/>
      <c r="AS12" s="2315"/>
      <c r="AT12" s="2315"/>
      <c r="AU12" s="2315"/>
      <c r="AV12" s="2316"/>
      <c r="AW12" s="16" t="s">
        <v>22</v>
      </c>
      <c r="AX12" s="18" t="s">
        <v>487</v>
      </c>
      <c r="AZ12" s="20"/>
      <c r="BA12" s="1746"/>
      <c r="BB12" s="1747"/>
    </row>
    <row r="13" spans="1:61" ht="13.5" customHeight="1">
      <c r="A13" s="2626"/>
      <c r="B13" s="2672" t="s">
        <v>1422</v>
      </c>
      <c r="C13" s="2673"/>
      <c r="D13" s="2673"/>
      <c r="E13" s="2674"/>
      <c r="F13" s="1667" t="s">
        <v>1332</v>
      </c>
      <c r="G13" s="1646"/>
      <c r="H13" s="1647"/>
      <c r="I13" s="2570" t="s">
        <v>667</v>
      </c>
      <c r="J13" s="2571"/>
      <c r="K13" s="2572"/>
      <c r="L13" s="984" t="s">
        <v>1437</v>
      </c>
      <c r="M13" s="985"/>
      <c r="N13" s="985"/>
      <c r="O13" s="985"/>
      <c r="P13" s="985"/>
      <c r="Q13" s="985"/>
      <c r="R13" s="985"/>
      <c r="S13" s="985"/>
      <c r="T13" s="985"/>
      <c r="U13" s="985"/>
      <c r="V13" s="985"/>
      <c r="W13" s="985"/>
      <c r="X13" s="985"/>
      <c r="Y13" s="2381" t="s">
        <v>22</v>
      </c>
      <c r="Z13" s="2382"/>
      <c r="AA13" s="2382"/>
      <c r="AB13" s="2382"/>
      <c r="AC13" s="2382"/>
      <c r="AD13" s="2382"/>
      <c r="AE13" s="2647" t="s">
        <v>596</v>
      </c>
      <c r="AF13" s="2648"/>
      <c r="AG13" s="2648"/>
      <c r="AH13" s="2648"/>
      <c r="AI13" s="2648"/>
      <c r="AJ13" s="2648"/>
      <c r="AK13" s="2381" t="s">
        <v>22</v>
      </c>
      <c r="AL13" s="2382"/>
      <c r="AM13" s="2382"/>
      <c r="AN13" s="2382"/>
      <c r="AO13" s="2382"/>
      <c r="AP13" s="2382"/>
      <c r="AQ13" s="2647" t="s">
        <v>596</v>
      </c>
      <c r="AR13" s="2648"/>
      <c r="AS13" s="2648"/>
      <c r="AT13" s="2648"/>
      <c r="AU13" s="2648"/>
      <c r="AV13" s="2648"/>
      <c r="AW13" s="16" t="s">
        <v>22</v>
      </c>
      <c r="AX13" s="18" t="s">
        <v>142</v>
      </c>
      <c r="AZ13" s="20"/>
      <c r="BA13" s="429"/>
      <c r="BB13" s="430"/>
    </row>
    <row r="14" spans="1:61" ht="13.5" customHeight="1">
      <c r="A14" s="2626"/>
      <c r="B14" s="945"/>
      <c r="C14" s="923"/>
      <c r="D14" s="923"/>
      <c r="E14" s="923"/>
      <c r="F14" s="1667" t="s">
        <v>1331</v>
      </c>
      <c r="G14" s="1646"/>
      <c r="H14" s="1647"/>
      <c r="I14" s="1658" t="s">
        <v>1438</v>
      </c>
      <c r="J14" s="1659"/>
      <c r="K14" s="1660"/>
      <c r="L14" s="1010" t="s">
        <v>1440</v>
      </c>
      <c r="M14" s="565"/>
      <c r="N14" s="565"/>
      <c r="O14" s="565"/>
      <c r="P14" s="565"/>
      <c r="Q14" s="565"/>
      <c r="R14" s="565"/>
      <c r="S14" s="565"/>
      <c r="T14" s="565"/>
      <c r="U14" s="565"/>
      <c r="V14" s="565"/>
      <c r="W14" s="565"/>
      <c r="X14" s="801"/>
      <c r="Y14" s="2635" t="s">
        <v>22</v>
      </c>
      <c r="Z14" s="2636"/>
      <c r="AA14" s="2636"/>
      <c r="AB14" s="2636"/>
      <c r="AC14" s="2636"/>
      <c r="AD14" s="2636"/>
      <c r="AE14" s="2636" t="s">
        <v>596</v>
      </c>
      <c r="AF14" s="2636"/>
      <c r="AG14" s="2636"/>
      <c r="AH14" s="2636"/>
      <c r="AI14" s="2636"/>
      <c r="AJ14" s="2649"/>
      <c r="AK14" s="2635" t="s">
        <v>22</v>
      </c>
      <c r="AL14" s="2636"/>
      <c r="AM14" s="2636"/>
      <c r="AN14" s="2636"/>
      <c r="AO14" s="2636"/>
      <c r="AP14" s="2636"/>
      <c r="AQ14" s="2636" t="s">
        <v>596</v>
      </c>
      <c r="AR14" s="2636"/>
      <c r="AS14" s="2636"/>
      <c r="AT14" s="2636"/>
      <c r="AU14" s="2636"/>
      <c r="AV14" s="2649"/>
      <c r="AW14" s="16" t="s">
        <v>22</v>
      </c>
      <c r="AX14" s="1641"/>
      <c r="AY14" s="1641"/>
      <c r="AZ14" s="1642"/>
      <c r="BA14" s="1744" t="s">
        <v>27</v>
      </c>
      <c r="BB14" s="1745"/>
    </row>
    <row r="15" spans="1:61" ht="13.5" customHeight="1">
      <c r="A15" s="2626"/>
      <c r="B15" s="945"/>
      <c r="C15" s="923"/>
      <c r="D15" s="923"/>
      <c r="E15" s="923"/>
      <c r="F15" s="940"/>
      <c r="G15" s="128"/>
      <c r="H15" s="128"/>
      <c r="I15" s="1645" t="s">
        <v>1439</v>
      </c>
      <c r="J15" s="1646"/>
      <c r="K15" s="1647"/>
      <c r="L15" s="751" t="s">
        <v>1441</v>
      </c>
      <c r="M15" s="1011"/>
      <c r="N15" s="958"/>
      <c r="O15" s="958"/>
      <c r="P15" s="958"/>
      <c r="Q15" s="958"/>
      <c r="R15" s="958"/>
      <c r="S15" s="958"/>
      <c r="T15" s="958"/>
      <c r="U15" s="958"/>
      <c r="V15" s="958"/>
      <c r="W15" s="958"/>
      <c r="X15" s="959"/>
      <c r="Y15" s="2639"/>
      <c r="Z15" s="2640"/>
      <c r="AA15" s="2640"/>
      <c r="AB15" s="2640"/>
      <c r="AC15" s="2640"/>
      <c r="AD15" s="2640"/>
      <c r="AE15" s="2640"/>
      <c r="AF15" s="2640"/>
      <c r="AG15" s="2640"/>
      <c r="AH15" s="2640"/>
      <c r="AI15" s="2640"/>
      <c r="AJ15" s="2650"/>
      <c r="AK15" s="2639"/>
      <c r="AL15" s="2640"/>
      <c r="AM15" s="2640"/>
      <c r="AN15" s="2640"/>
      <c r="AO15" s="2640"/>
      <c r="AP15" s="2640"/>
      <c r="AQ15" s="2640"/>
      <c r="AR15" s="2640"/>
      <c r="AS15" s="2640"/>
      <c r="AT15" s="2640"/>
      <c r="AU15" s="2640"/>
      <c r="AV15" s="2650"/>
      <c r="AW15" s="16" t="s">
        <v>22</v>
      </c>
      <c r="AX15" s="1641"/>
      <c r="AY15" s="1641"/>
      <c r="AZ15" s="1642"/>
      <c r="BA15" s="210"/>
      <c r="BB15" s="403"/>
    </row>
    <row r="16" spans="1:61" ht="13.5" customHeight="1">
      <c r="A16" s="2626"/>
      <c r="B16" s="945"/>
      <c r="C16" s="923"/>
      <c r="D16" s="923"/>
      <c r="E16" s="923"/>
      <c r="F16" s="940"/>
      <c r="G16" s="128"/>
      <c r="H16" s="128"/>
      <c r="I16" s="122"/>
      <c r="J16" s="116"/>
      <c r="K16" s="117"/>
      <c r="L16" s="1012" t="s">
        <v>1442</v>
      </c>
      <c r="M16" s="1013"/>
      <c r="N16" s="975"/>
      <c r="O16" s="975"/>
      <c r="P16" s="975"/>
      <c r="Q16" s="975"/>
      <c r="R16" s="975"/>
      <c r="S16" s="975"/>
      <c r="T16" s="975"/>
      <c r="U16" s="975"/>
      <c r="V16" s="975"/>
      <c r="W16" s="975"/>
      <c r="X16" s="989"/>
      <c r="Y16" s="2617" t="s">
        <v>22</v>
      </c>
      <c r="Z16" s="2618"/>
      <c r="AA16" s="2618"/>
      <c r="AB16" s="2618"/>
      <c r="AC16" s="2618"/>
      <c r="AD16" s="2618"/>
      <c r="AE16" s="2618" t="s">
        <v>596</v>
      </c>
      <c r="AF16" s="2618"/>
      <c r="AG16" s="2618"/>
      <c r="AH16" s="2618"/>
      <c r="AI16" s="2618"/>
      <c r="AJ16" s="2646"/>
      <c r="AK16" s="2617" t="s">
        <v>22</v>
      </c>
      <c r="AL16" s="2618"/>
      <c r="AM16" s="2618"/>
      <c r="AN16" s="2618"/>
      <c r="AO16" s="2618"/>
      <c r="AP16" s="2618"/>
      <c r="AQ16" s="2618" t="s">
        <v>596</v>
      </c>
      <c r="AR16" s="2618"/>
      <c r="AS16" s="2618"/>
      <c r="AT16" s="2618"/>
      <c r="AU16" s="2618"/>
      <c r="AV16" s="2646"/>
      <c r="AW16" s="958"/>
      <c r="AX16" s="958"/>
      <c r="AY16" s="958"/>
      <c r="AZ16" s="129"/>
      <c r="BA16" s="210"/>
      <c r="BB16" s="403"/>
    </row>
    <row r="17" spans="1:54" ht="13.5" customHeight="1">
      <c r="A17" s="2626"/>
      <c r="B17" s="945"/>
      <c r="C17" s="923"/>
      <c r="D17" s="923"/>
      <c r="E17" s="923"/>
      <c r="F17" s="940"/>
      <c r="G17" s="128"/>
      <c r="H17" s="128"/>
      <c r="I17" s="122"/>
      <c r="J17" s="116"/>
      <c r="K17" s="117"/>
      <c r="L17" s="1014" t="s">
        <v>1443</v>
      </c>
      <c r="M17" s="1015"/>
      <c r="N17" s="1016"/>
      <c r="O17" s="1016"/>
      <c r="P17" s="1016"/>
      <c r="Q17" s="1016"/>
      <c r="R17" s="1016"/>
      <c r="S17" s="1016"/>
      <c r="T17" s="1016"/>
      <c r="U17" s="1016"/>
      <c r="V17" s="1016"/>
      <c r="W17" s="1016"/>
      <c r="X17" s="1017"/>
      <c r="Y17" s="2637"/>
      <c r="Z17" s="2638"/>
      <c r="AA17" s="2638"/>
      <c r="AB17" s="2638"/>
      <c r="AC17" s="2638"/>
      <c r="AD17" s="2638"/>
      <c r="AE17" s="2638"/>
      <c r="AF17" s="2638"/>
      <c r="AG17" s="2638"/>
      <c r="AH17" s="2638"/>
      <c r="AI17" s="2638"/>
      <c r="AJ17" s="2647"/>
      <c r="AK17" s="2637"/>
      <c r="AL17" s="2638"/>
      <c r="AM17" s="2638"/>
      <c r="AN17" s="2638"/>
      <c r="AO17" s="2638"/>
      <c r="AP17" s="2638"/>
      <c r="AQ17" s="2638"/>
      <c r="AR17" s="2638"/>
      <c r="AS17" s="2638"/>
      <c r="AT17" s="2638"/>
      <c r="AU17" s="2638"/>
      <c r="AV17" s="2647"/>
      <c r="AW17" s="958"/>
      <c r="AX17" s="958"/>
      <c r="AY17" s="958"/>
      <c r="AZ17" s="129"/>
      <c r="BA17" s="210"/>
      <c r="BB17" s="403"/>
    </row>
    <row r="18" spans="1:54" ht="13.5" customHeight="1">
      <c r="A18" s="2626"/>
      <c r="B18" s="945"/>
      <c r="C18" s="923"/>
      <c r="D18" s="923"/>
      <c r="E18" s="923"/>
      <c r="F18" s="940"/>
      <c r="G18" s="128"/>
      <c r="H18" s="128"/>
      <c r="I18" s="122"/>
      <c r="J18" s="116"/>
      <c r="K18" s="117"/>
      <c r="L18" s="1018" t="s">
        <v>1459</v>
      </c>
      <c r="M18" s="1019"/>
      <c r="N18" s="1020"/>
      <c r="O18" s="1020"/>
      <c r="P18" s="1020"/>
      <c r="Q18" s="1020"/>
      <c r="R18" s="1020"/>
      <c r="S18" s="1020"/>
      <c r="T18" s="1020"/>
      <c r="U18" s="1020"/>
      <c r="V18" s="1020"/>
      <c r="W18" s="1020"/>
      <c r="X18" s="1021"/>
      <c r="Y18" s="2314" t="s">
        <v>22</v>
      </c>
      <c r="Z18" s="2315"/>
      <c r="AA18" s="2315"/>
      <c r="AB18" s="2315"/>
      <c r="AC18" s="2315"/>
      <c r="AD18" s="2697"/>
      <c r="AE18" s="2698" t="s">
        <v>596</v>
      </c>
      <c r="AF18" s="2315"/>
      <c r="AG18" s="2315"/>
      <c r="AH18" s="2315"/>
      <c r="AI18" s="2315"/>
      <c r="AJ18" s="2699"/>
      <c r="AK18" s="2700" t="s">
        <v>22</v>
      </c>
      <c r="AL18" s="2315"/>
      <c r="AM18" s="2315"/>
      <c r="AN18" s="2315"/>
      <c r="AO18" s="2315"/>
      <c r="AP18" s="2697"/>
      <c r="AQ18" s="2698" t="s">
        <v>596</v>
      </c>
      <c r="AR18" s="2315"/>
      <c r="AS18" s="2315"/>
      <c r="AT18" s="2315"/>
      <c r="AU18" s="2315"/>
      <c r="AV18" s="2316"/>
      <c r="AW18" s="958"/>
      <c r="AX18" s="958"/>
      <c r="AY18" s="958"/>
      <c r="AZ18" s="129"/>
      <c r="BA18" s="210"/>
      <c r="BB18" s="403"/>
    </row>
    <row r="19" spans="1:54" ht="13.5" customHeight="1">
      <c r="A19" s="2626"/>
      <c r="B19" s="945"/>
      <c r="C19" s="923"/>
      <c r="D19" s="923"/>
      <c r="E19" s="923"/>
      <c r="F19" s="940"/>
      <c r="G19" s="128"/>
      <c r="H19" s="128"/>
      <c r="I19" s="122"/>
      <c r="J19" s="116"/>
      <c r="K19" s="117"/>
      <c r="L19" s="2708" t="s">
        <v>664</v>
      </c>
      <c r="M19" s="1022" t="s">
        <v>1445</v>
      </c>
      <c r="N19" s="986"/>
      <c r="O19" s="986"/>
      <c r="P19" s="986"/>
      <c r="Q19" s="986"/>
      <c r="R19" s="986"/>
      <c r="S19" s="986"/>
      <c r="T19" s="986"/>
      <c r="U19" s="986"/>
      <c r="V19" s="986"/>
      <c r="W19" s="986"/>
      <c r="X19" s="987"/>
      <c r="Y19" s="2617" t="s">
        <v>22</v>
      </c>
      <c r="Z19" s="2618"/>
      <c r="AA19" s="2618"/>
      <c r="AB19" s="2618"/>
      <c r="AC19" s="2618"/>
      <c r="AD19" s="2618"/>
      <c r="AE19" s="2618" t="s">
        <v>596</v>
      </c>
      <c r="AF19" s="2618"/>
      <c r="AG19" s="2618"/>
      <c r="AH19" s="2618"/>
      <c r="AI19" s="2618"/>
      <c r="AJ19" s="2646"/>
      <c r="AK19" s="2617" t="s">
        <v>22</v>
      </c>
      <c r="AL19" s="2618"/>
      <c r="AM19" s="2618"/>
      <c r="AN19" s="2618"/>
      <c r="AO19" s="2618"/>
      <c r="AP19" s="2618"/>
      <c r="AQ19" s="2618" t="s">
        <v>596</v>
      </c>
      <c r="AR19" s="2618"/>
      <c r="AS19" s="2618"/>
      <c r="AT19" s="2618"/>
      <c r="AU19" s="2618"/>
      <c r="AV19" s="2646"/>
      <c r="AW19" s="958"/>
      <c r="AX19" s="958"/>
      <c r="AY19" s="958"/>
      <c r="AZ19" s="129"/>
      <c r="BA19" s="210"/>
      <c r="BB19" s="403"/>
    </row>
    <row r="20" spans="1:54" ht="13.5" customHeight="1">
      <c r="A20" s="2626"/>
      <c r="B20" s="945"/>
      <c r="C20" s="923"/>
      <c r="D20" s="923"/>
      <c r="E20" s="923"/>
      <c r="F20" s="940"/>
      <c r="G20" s="128"/>
      <c r="H20" s="128"/>
      <c r="I20" s="122"/>
      <c r="J20" s="116"/>
      <c r="K20" s="117"/>
      <c r="L20" s="2621"/>
      <c r="M20" s="113" t="s">
        <v>1444</v>
      </c>
      <c r="N20" s="958"/>
      <c r="O20" s="958"/>
      <c r="P20" s="958"/>
      <c r="Q20" s="958"/>
      <c r="R20" s="958"/>
      <c r="S20" s="958"/>
      <c r="T20" s="958"/>
      <c r="U20" s="958"/>
      <c r="V20" s="958"/>
      <c r="W20" s="958"/>
      <c r="X20" s="959"/>
      <c r="Y20" s="2617"/>
      <c r="Z20" s="2618"/>
      <c r="AA20" s="2618"/>
      <c r="AB20" s="2618"/>
      <c r="AC20" s="2618"/>
      <c r="AD20" s="2618"/>
      <c r="AE20" s="2618"/>
      <c r="AF20" s="2618"/>
      <c r="AG20" s="2618"/>
      <c r="AH20" s="2618"/>
      <c r="AI20" s="2618"/>
      <c r="AJ20" s="2646"/>
      <c r="AK20" s="2617"/>
      <c r="AL20" s="2618"/>
      <c r="AM20" s="2618"/>
      <c r="AN20" s="2618"/>
      <c r="AO20" s="2618"/>
      <c r="AP20" s="2618"/>
      <c r="AQ20" s="2618"/>
      <c r="AR20" s="2618"/>
      <c r="AS20" s="2618"/>
      <c r="AT20" s="2618"/>
      <c r="AU20" s="2618"/>
      <c r="AV20" s="2646"/>
      <c r="AW20" s="958"/>
      <c r="AX20" s="958"/>
      <c r="AY20" s="958"/>
      <c r="AZ20" s="129"/>
      <c r="BA20" s="210"/>
      <c r="BB20" s="403"/>
    </row>
    <row r="21" spans="1:54" ht="13.5" customHeight="1">
      <c r="A21" s="2626"/>
      <c r="B21" s="945"/>
      <c r="C21" s="923"/>
      <c r="D21" s="923"/>
      <c r="E21" s="923"/>
      <c r="F21" s="940"/>
      <c r="G21" s="128"/>
      <c r="H21" s="128"/>
      <c r="I21" s="122"/>
      <c r="J21" s="116"/>
      <c r="K21" s="117"/>
      <c r="L21" s="2621" t="s">
        <v>664</v>
      </c>
      <c r="M21" s="113" t="s">
        <v>1446</v>
      </c>
      <c r="N21" s="958"/>
      <c r="O21" s="958"/>
      <c r="P21" s="958"/>
      <c r="Q21" s="958"/>
      <c r="R21" s="958"/>
      <c r="S21" s="958"/>
      <c r="T21" s="958"/>
      <c r="U21" s="958"/>
      <c r="V21" s="958"/>
      <c r="W21" s="958"/>
      <c r="X21" s="959"/>
      <c r="Y21" s="2617" t="s">
        <v>22</v>
      </c>
      <c r="Z21" s="2618"/>
      <c r="AA21" s="2618"/>
      <c r="AB21" s="2618"/>
      <c r="AC21" s="2618"/>
      <c r="AD21" s="2618"/>
      <c r="AE21" s="2618" t="s">
        <v>596</v>
      </c>
      <c r="AF21" s="2618"/>
      <c r="AG21" s="2618"/>
      <c r="AH21" s="2618"/>
      <c r="AI21" s="2618"/>
      <c r="AJ21" s="2646"/>
      <c r="AK21" s="2617" t="s">
        <v>22</v>
      </c>
      <c r="AL21" s="2618"/>
      <c r="AM21" s="2618"/>
      <c r="AN21" s="2618"/>
      <c r="AO21" s="2618"/>
      <c r="AP21" s="2618"/>
      <c r="AQ21" s="2618" t="s">
        <v>596</v>
      </c>
      <c r="AR21" s="2618"/>
      <c r="AS21" s="2618"/>
      <c r="AT21" s="2618"/>
      <c r="AU21" s="2618"/>
      <c r="AV21" s="2646"/>
      <c r="AW21" s="958"/>
      <c r="AX21" s="958"/>
      <c r="AY21" s="958"/>
      <c r="AZ21" s="129"/>
      <c r="BA21" s="210"/>
      <c r="BB21" s="403"/>
    </row>
    <row r="22" spans="1:54" ht="13.5" customHeight="1">
      <c r="A22" s="2626"/>
      <c r="B22" s="945"/>
      <c r="C22" s="923"/>
      <c r="D22" s="923"/>
      <c r="E22" s="923"/>
      <c r="F22" s="940"/>
      <c r="G22" s="128"/>
      <c r="H22" s="128"/>
      <c r="I22" s="122"/>
      <c r="J22" s="116"/>
      <c r="K22" s="117"/>
      <c r="L22" s="2621"/>
      <c r="M22" s="113" t="s">
        <v>1444</v>
      </c>
      <c r="N22" s="958"/>
      <c r="O22" s="958"/>
      <c r="P22" s="958"/>
      <c r="Q22" s="958"/>
      <c r="R22" s="958"/>
      <c r="S22" s="958"/>
      <c r="T22" s="958"/>
      <c r="U22" s="958"/>
      <c r="V22" s="958"/>
      <c r="W22" s="958"/>
      <c r="X22" s="959"/>
      <c r="Y22" s="2617"/>
      <c r="Z22" s="2618"/>
      <c r="AA22" s="2618"/>
      <c r="AB22" s="2618"/>
      <c r="AC22" s="2618"/>
      <c r="AD22" s="2618"/>
      <c r="AE22" s="2618"/>
      <c r="AF22" s="2618"/>
      <c r="AG22" s="2618"/>
      <c r="AH22" s="2618"/>
      <c r="AI22" s="2618"/>
      <c r="AJ22" s="2646"/>
      <c r="AK22" s="2617"/>
      <c r="AL22" s="2618"/>
      <c r="AM22" s="2618"/>
      <c r="AN22" s="2618"/>
      <c r="AO22" s="2618"/>
      <c r="AP22" s="2618"/>
      <c r="AQ22" s="2618"/>
      <c r="AR22" s="2618"/>
      <c r="AS22" s="2618"/>
      <c r="AT22" s="2618"/>
      <c r="AU22" s="2618"/>
      <c r="AV22" s="2646"/>
      <c r="AW22" s="958"/>
      <c r="AX22" s="958"/>
      <c r="AY22" s="958"/>
      <c r="AZ22" s="129"/>
      <c r="BA22" s="210"/>
      <c r="BB22" s="403"/>
    </row>
    <row r="23" spans="1:54" ht="13.5" customHeight="1">
      <c r="A23" s="2626"/>
      <c r="B23" s="945"/>
      <c r="C23" s="923"/>
      <c r="D23" s="923"/>
      <c r="E23" s="923"/>
      <c r="F23" s="940"/>
      <c r="G23" s="128"/>
      <c r="H23" s="128"/>
      <c r="I23" s="122"/>
      <c r="J23" s="116"/>
      <c r="K23" s="117"/>
      <c r="L23" s="2621" t="s">
        <v>664</v>
      </c>
      <c r="M23" s="113" t="s">
        <v>1447</v>
      </c>
      <c r="N23" s="958"/>
      <c r="O23" s="958"/>
      <c r="P23" s="958"/>
      <c r="Q23" s="958"/>
      <c r="R23" s="958"/>
      <c r="S23" s="958"/>
      <c r="T23" s="958"/>
      <c r="U23" s="958"/>
      <c r="V23" s="958"/>
      <c r="W23" s="958"/>
      <c r="X23" s="959"/>
      <c r="Y23" s="2617" t="s">
        <v>22</v>
      </c>
      <c r="Z23" s="2618"/>
      <c r="AA23" s="2618"/>
      <c r="AB23" s="2618"/>
      <c r="AC23" s="2618"/>
      <c r="AD23" s="2618"/>
      <c r="AE23" s="2618" t="s">
        <v>596</v>
      </c>
      <c r="AF23" s="2618"/>
      <c r="AG23" s="2618"/>
      <c r="AH23" s="2618"/>
      <c r="AI23" s="2618"/>
      <c r="AJ23" s="2646"/>
      <c r="AK23" s="2617" t="s">
        <v>22</v>
      </c>
      <c r="AL23" s="2618"/>
      <c r="AM23" s="2618"/>
      <c r="AN23" s="2618"/>
      <c r="AO23" s="2618"/>
      <c r="AP23" s="2618"/>
      <c r="AQ23" s="2618" t="s">
        <v>596</v>
      </c>
      <c r="AR23" s="2618"/>
      <c r="AS23" s="2618"/>
      <c r="AT23" s="2618"/>
      <c r="AU23" s="2618"/>
      <c r="AV23" s="2646"/>
      <c r="AW23" s="958"/>
      <c r="AX23" s="958"/>
      <c r="AY23" s="958"/>
      <c r="AZ23" s="129"/>
      <c r="BA23" s="210"/>
      <c r="BB23" s="403"/>
    </row>
    <row r="24" spans="1:54" ht="13.5" customHeight="1">
      <c r="A24" s="2626"/>
      <c r="B24" s="945"/>
      <c r="C24" s="923"/>
      <c r="D24" s="923"/>
      <c r="E24" s="923"/>
      <c r="F24" s="940"/>
      <c r="G24" s="128"/>
      <c r="H24" s="128"/>
      <c r="I24" s="122"/>
      <c r="J24" s="116"/>
      <c r="K24" s="117"/>
      <c r="L24" s="2633"/>
      <c r="M24" s="851" t="s">
        <v>1448</v>
      </c>
      <c r="N24" s="977"/>
      <c r="O24" s="977"/>
      <c r="P24" s="977"/>
      <c r="Q24" s="977"/>
      <c r="R24" s="977"/>
      <c r="S24" s="977"/>
      <c r="T24" s="977"/>
      <c r="U24" s="977"/>
      <c r="V24" s="977"/>
      <c r="W24" s="977"/>
      <c r="X24" s="978"/>
      <c r="Y24" s="2617"/>
      <c r="Z24" s="2618"/>
      <c r="AA24" s="2618"/>
      <c r="AB24" s="2618"/>
      <c r="AC24" s="2618"/>
      <c r="AD24" s="2618"/>
      <c r="AE24" s="2618"/>
      <c r="AF24" s="2618"/>
      <c r="AG24" s="2618"/>
      <c r="AH24" s="2618"/>
      <c r="AI24" s="2618"/>
      <c r="AJ24" s="2646"/>
      <c r="AK24" s="2617"/>
      <c r="AL24" s="2618"/>
      <c r="AM24" s="2618"/>
      <c r="AN24" s="2618"/>
      <c r="AO24" s="2618"/>
      <c r="AP24" s="2618"/>
      <c r="AQ24" s="2618"/>
      <c r="AR24" s="2618"/>
      <c r="AS24" s="2618"/>
      <c r="AT24" s="2618"/>
      <c r="AU24" s="2618"/>
      <c r="AV24" s="2646"/>
      <c r="AW24" s="958"/>
      <c r="AX24" s="958"/>
      <c r="AY24" s="958"/>
      <c r="AZ24" s="129"/>
      <c r="BA24" s="210"/>
      <c r="BB24" s="403"/>
    </row>
    <row r="25" spans="1:54" ht="13.5" customHeight="1">
      <c r="A25" s="2626"/>
      <c r="B25" s="945"/>
      <c r="C25" s="923"/>
      <c r="D25" s="923"/>
      <c r="E25" s="923"/>
      <c r="F25" s="940"/>
      <c r="G25" s="128"/>
      <c r="H25" s="128"/>
      <c r="I25" s="122"/>
      <c r="J25" s="116"/>
      <c r="K25" s="117"/>
      <c r="L25" s="2708" t="s">
        <v>664</v>
      </c>
      <c r="M25" s="1022" t="s">
        <v>1449</v>
      </c>
      <c r="N25" s="986"/>
      <c r="O25" s="986"/>
      <c r="P25" s="986"/>
      <c r="Q25" s="986"/>
      <c r="R25" s="986"/>
      <c r="S25" s="986"/>
      <c r="T25" s="986"/>
      <c r="U25" s="986"/>
      <c r="V25" s="986"/>
      <c r="W25" s="986"/>
      <c r="X25" s="987"/>
      <c r="Y25" s="2617" t="s">
        <v>22</v>
      </c>
      <c r="Z25" s="2618"/>
      <c r="AA25" s="2618"/>
      <c r="AB25" s="2618"/>
      <c r="AC25" s="2618"/>
      <c r="AD25" s="2618"/>
      <c r="AE25" s="2618" t="s">
        <v>596</v>
      </c>
      <c r="AF25" s="2618"/>
      <c r="AG25" s="2618"/>
      <c r="AH25" s="2618"/>
      <c r="AI25" s="2618"/>
      <c r="AJ25" s="2646"/>
      <c r="AK25" s="2617" t="s">
        <v>22</v>
      </c>
      <c r="AL25" s="2618"/>
      <c r="AM25" s="2618"/>
      <c r="AN25" s="2618"/>
      <c r="AO25" s="2618"/>
      <c r="AP25" s="2618"/>
      <c r="AQ25" s="2618" t="s">
        <v>596</v>
      </c>
      <c r="AR25" s="2618"/>
      <c r="AS25" s="2618"/>
      <c r="AT25" s="2618"/>
      <c r="AU25" s="2618"/>
      <c r="AV25" s="2646"/>
      <c r="AW25" s="958"/>
      <c r="AX25" s="958"/>
      <c r="AY25" s="958"/>
      <c r="AZ25" s="129"/>
      <c r="BA25" s="210"/>
      <c r="BB25" s="403"/>
    </row>
    <row r="26" spans="1:54" ht="13.5" customHeight="1">
      <c r="A26" s="2626"/>
      <c r="B26" s="945"/>
      <c r="C26" s="923"/>
      <c r="D26" s="923"/>
      <c r="E26" s="923"/>
      <c r="F26" s="940"/>
      <c r="G26" s="128"/>
      <c r="H26" s="128"/>
      <c r="I26" s="122"/>
      <c r="J26" s="116"/>
      <c r="K26" s="117"/>
      <c r="L26" s="2633"/>
      <c r="M26" s="851" t="s">
        <v>1450</v>
      </c>
      <c r="N26" s="977"/>
      <c r="O26" s="977"/>
      <c r="P26" s="977"/>
      <c r="Q26" s="977"/>
      <c r="R26" s="977"/>
      <c r="S26" s="977"/>
      <c r="T26" s="977"/>
      <c r="U26" s="977"/>
      <c r="V26" s="977"/>
      <c r="W26" s="977"/>
      <c r="X26" s="978"/>
      <c r="Y26" s="2617"/>
      <c r="Z26" s="2618"/>
      <c r="AA26" s="2618"/>
      <c r="AB26" s="2618"/>
      <c r="AC26" s="2618"/>
      <c r="AD26" s="2618"/>
      <c r="AE26" s="2618"/>
      <c r="AF26" s="2618"/>
      <c r="AG26" s="2618"/>
      <c r="AH26" s="2618"/>
      <c r="AI26" s="2618"/>
      <c r="AJ26" s="2646"/>
      <c r="AK26" s="2617"/>
      <c r="AL26" s="2618"/>
      <c r="AM26" s="2618"/>
      <c r="AN26" s="2618"/>
      <c r="AO26" s="2618"/>
      <c r="AP26" s="2618"/>
      <c r="AQ26" s="2618"/>
      <c r="AR26" s="2618"/>
      <c r="AS26" s="2618"/>
      <c r="AT26" s="2618"/>
      <c r="AU26" s="2618"/>
      <c r="AV26" s="2646"/>
      <c r="AW26" s="958"/>
      <c r="AX26" s="958"/>
      <c r="AY26" s="958"/>
      <c r="AZ26" s="129"/>
      <c r="BA26" s="210"/>
      <c r="BB26" s="403"/>
    </row>
    <row r="27" spans="1:54" ht="13.5" customHeight="1">
      <c r="A27" s="2626"/>
      <c r="B27" s="945"/>
      <c r="C27" s="923"/>
      <c r="D27" s="923"/>
      <c r="E27" s="923"/>
      <c r="F27" s="940"/>
      <c r="G27" s="128"/>
      <c r="H27" s="128"/>
      <c r="I27" s="122"/>
      <c r="J27" s="116"/>
      <c r="K27" s="117"/>
      <c r="L27" s="2708" t="s">
        <v>664</v>
      </c>
      <c r="M27" s="1022" t="s">
        <v>1451</v>
      </c>
      <c r="N27" s="986"/>
      <c r="O27" s="986"/>
      <c r="P27" s="986"/>
      <c r="Q27" s="986"/>
      <c r="R27" s="986"/>
      <c r="S27" s="986"/>
      <c r="T27" s="986"/>
      <c r="U27" s="986"/>
      <c r="V27" s="986"/>
      <c r="W27" s="986"/>
      <c r="X27" s="987"/>
      <c r="Y27" s="2617" t="s">
        <v>22</v>
      </c>
      <c r="Z27" s="2618"/>
      <c r="AA27" s="2618"/>
      <c r="AB27" s="2618"/>
      <c r="AC27" s="2618"/>
      <c r="AD27" s="2618"/>
      <c r="AE27" s="2618" t="s">
        <v>596</v>
      </c>
      <c r="AF27" s="2618"/>
      <c r="AG27" s="2618"/>
      <c r="AH27" s="2618"/>
      <c r="AI27" s="2618"/>
      <c r="AJ27" s="2646"/>
      <c r="AK27" s="2617" t="s">
        <v>22</v>
      </c>
      <c r="AL27" s="2618"/>
      <c r="AM27" s="2618"/>
      <c r="AN27" s="2618"/>
      <c r="AO27" s="2618"/>
      <c r="AP27" s="2618"/>
      <c r="AQ27" s="2618" t="s">
        <v>596</v>
      </c>
      <c r="AR27" s="2618"/>
      <c r="AS27" s="2618"/>
      <c r="AT27" s="2618"/>
      <c r="AU27" s="2618"/>
      <c r="AV27" s="2646"/>
      <c r="AW27" s="958"/>
      <c r="AX27" s="958"/>
      <c r="AY27" s="958"/>
      <c r="AZ27" s="129"/>
      <c r="BA27" s="210"/>
      <c r="BB27" s="403"/>
    </row>
    <row r="28" spans="1:54" ht="13.5" customHeight="1">
      <c r="A28" s="2626"/>
      <c r="B28" s="945"/>
      <c r="C28" s="923"/>
      <c r="D28" s="923"/>
      <c r="E28" s="923"/>
      <c r="F28" s="940"/>
      <c r="G28" s="128"/>
      <c r="H28" s="128"/>
      <c r="I28" s="122"/>
      <c r="J28" s="116"/>
      <c r="K28" s="117"/>
      <c r="L28" s="2621"/>
      <c r="M28" s="113" t="s">
        <v>1452</v>
      </c>
      <c r="N28" s="958"/>
      <c r="O28" s="958"/>
      <c r="P28" s="958"/>
      <c r="Q28" s="958"/>
      <c r="R28" s="958"/>
      <c r="S28" s="958"/>
      <c r="T28" s="958"/>
      <c r="U28" s="958"/>
      <c r="V28" s="958"/>
      <c r="W28" s="958"/>
      <c r="X28" s="959"/>
      <c r="Y28" s="2617"/>
      <c r="Z28" s="2618"/>
      <c r="AA28" s="2618"/>
      <c r="AB28" s="2618"/>
      <c r="AC28" s="2618"/>
      <c r="AD28" s="2618"/>
      <c r="AE28" s="2618"/>
      <c r="AF28" s="2618"/>
      <c r="AG28" s="2618"/>
      <c r="AH28" s="2618"/>
      <c r="AI28" s="2618"/>
      <c r="AJ28" s="2646"/>
      <c r="AK28" s="2617"/>
      <c r="AL28" s="2618"/>
      <c r="AM28" s="2618"/>
      <c r="AN28" s="2618"/>
      <c r="AO28" s="2618"/>
      <c r="AP28" s="2618"/>
      <c r="AQ28" s="2618"/>
      <c r="AR28" s="2618"/>
      <c r="AS28" s="2618"/>
      <c r="AT28" s="2618"/>
      <c r="AU28" s="2618"/>
      <c r="AV28" s="2646"/>
      <c r="AW28" s="958"/>
      <c r="AX28" s="958"/>
      <c r="AY28" s="958"/>
      <c r="AZ28" s="129"/>
      <c r="BA28" s="210"/>
      <c r="BB28" s="403"/>
    </row>
    <row r="29" spans="1:54" ht="13.5" customHeight="1">
      <c r="A29" s="2626"/>
      <c r="B29" s="945"/>
      <c r="C29" s="923"/>
      <c r="D29" s="923"/>
      <c r="E29" s="923"/>
      <c r="F29" s="940"/>
      <c r="G29" s="128"/>
      <c r="H29" s="128"/>
      <c r="I29" s="122"/>
      <c r="J29" s="116"/>
      <c r="K29" s="117"/>
      <c r="L29" s="2621" t="s">
        <v>664</v>
      </c>
      <c r="M29" s="113" t="s">
        <v>1451</v>
      </c>
      <c r="N29" s="958"/>
      <c r="O29" s="958"/>
      <c r="P29" s="958"/>
      <c r="Q29" s="958"/>
      <c r="R29" s="958"/>
      <c r="S29" s="958"/>
      <c r="T29" s="958"/>
      <c r="U29" s="958"/>
      <c r="V29" s="958"/>
      <c r="W29" s="958"/>
      <c r="X29" s="959"/>
      <c r="Y29" s="2617" t="s">
        <v>22</v>
      </c>
      <c r="Z29" s="2618"/>
      <c r="AA29" s="2618"/>
      <c r="AB29" s="2618"/>
      <c r="AC29" s="2618"/>
      <c r="AD29" s="2618"/>
      <c r="AE29" s="2618" t="s">
        <v>596</v>
      </c>
      <c r="AF29" s="2618"/>
      <c r="AG29" s="2618"/>
      <c r="AH29" s="2618"/>
      <c r="AI29" s="2618"/>
      <c r="AJ29" s="2646"/>
      <c r="AK29" s="2617" t="s">
        <v>22</v>
      </c>
      <c r="AL29" s="2618"/>
      <c r="AM29" s="2618"/>
      <c r="AN29" s="2618"/>
      <c r="AO29" s="2618"/>
      <c r="AP29" s="2618"/>
      <c r="AQ29" s="2618" t="s">
        <v>596</v>
      </c>
      <c r="AR29" s="2618"/>
      <c r="AS29" s="2618"/>
      <c r="AT29" s="2618"/>
      <c r="AU29" s="2618"/>
      <c r="AV29" s="2646"/>
      <c r="AW29" s="958"/>
      <c r="AX29" s="958"/>
      <c r="AY29" s="958"/>
      <c r="AZ29" s="129"/>
      <c r="BA29" s="210"/>
      <c r="BB29" s="403"/>
    </row>
    <row r="30" spans="1:54" ht="13.5" customHeight="1">
      <c r="A30" s="2626"/>
      <c r="B30" s="945"/>
      <c r="C30" s="923"/>
      <c r="D30" s="923"/>
      <c r="E30" s="923"/>
      <c r="F30" s="940"/>
      <c r="G30" s="128"/>
      <c r="H30" s="128"/>
      <c r="I30" s="122"/>
      <c r="J30" s="116"/>
      <c r="K30" s="117"/>
      <c r="L30" s="2621"/>
      <c r="M30" s="113" t="s">
        <v>1453</v>
      </c>
      <c r="N30" s="958"/>
      <c r="O30" s="958"/>
      <c r="P30" s="958"/>
      <c r="Q30" s="958"/>
      <c r="R30" s="958"/>
      <c r="S30" s="958"/>
      <c r="T30" s="958"/>
      <c r="U30" s="958"/>
      <c r="V30" s="958"/>
      <c r="W30" s="958"/>
      <c r="X30" s="959"/>
      <c r="Y30" s="2617"/>
      <c r="Z30" s="2618"/>
      <c r="AA30" s="2618"/>
      <c r="AB30" s="2618"/>
      <c r="AC30" s="2618"/>
      <c r="AD30" s="2618"/>
      <c r="AE30" s="2618"/>
      <c r="AF30" s="2618"/>
      <c r="AG30" s="2618"/>
      <c r="AH30" s="2618"/>
      <c r="AI30" s="2618"/>
      <c r="AJ30" s="2646"/>
      <c r="AK30" s="2617"/>
      <c r="AL30" s="2618"/>
      <c r="AM30" s="2618"/>
      <c r="AN30" s="2618"/>
      <c r="AO30" s="2618"/>
      <c r="AP30" s="2618"/>
      <c r="AQ30" s="2618"/>
      <c r="AR30" s="2618"/>
      <c r="AS30" s="2618"/>
      <c r="AT30" s="2618"/>
      <c r="AU30" s="2618"/>
      <c r="AV30" s="2646"/>
      <c r="AW30" s="958"/>
      <c r="AX30" s="958"/>
      <c r="AY30" s="958"/>
      <c r="AZ30" s="129"/>
      <c r="BA30" s="210"/>
      <c r="BB30" s="403"/>
    </row>
    <row r="31" spans="1:54" ht="13.5" customHeight="1">
      <c r="A31" s="2626"/>
      <c r="B31" s="945"/>
      <c r="C31" s="923"/>
      <c r="D31" s="923"/>
      <c r="E31" s="923"/>
      <c r="F31" s="940"/>
      <c r="G31" s="128"/>
      <c r="H31" s="128"/>
      <c r="I31" s="122"/>
      <c r="J31" s="116"/>
      <c r="K31" s="117"/>
      <c r="L31" s="2621" t="s">
        <v>664</v>
      </c>
      <c r="M31" s="113" t="s">
        <v>1451</v>
      </c>
      <c r="N31" s="958"/>
      <c r="O31" s="958"/>
      <c r="P31" s="958"/>
      <c r="Q31" s="958"/>
      <c r="R31" s="958"/>
      <c r="S31" s="958"/>
      <c r="T31" s="958"/>
      <c r="U31" s="958"/>
      <c r="V31" s="958"/>
      <c r="W31" s="958"/>
      <c r="X31" s="959"/>
      <c r="Y31" s="2617" t="s">
        <v>22</v>
      </c>
      <c r="Z31" s="2618"/>
      <c r="AA31" s="2618"/>
      <c r="AB31" s="2618"/>
      <c r="AC31" s="2618"/>
      <c r="AD31" s="2618"/>
      <c r="AE31" s="2618" t="s">
        <v>596</v>
      </c>
      <c r="AF31" s="2618"/>
      <c r="AG31" s="2618"/>
      <c r="AH31" s="2618"/>
      <c r="AI31" s="2618"/>
      <c r="AJ31" s="2646"/>
      <c r="AK31" s="2617" t="s">
        <v>22</v>
      </c>
      <c r="AL31" s="2618"/>
      <c r="AM31" s="2618"/>
      <c r="AN31" s="2618"/>
      <c r="AO31" s="2618"/>
      <c r="AP31" s="2618"/>
      <c r="AQ31" s="2618" t="s">
        <v>596</v>
      </c>
      <c r="AR31" s="2618"/>
      <c r="AS31" s="2618"/>
      <c r="AT31" s="2618"/>
      <c r="AU31" s="2618"/>
      <c r="AV31" s="2646"/>
      <c r="AW31" s="958"/>
      <c r="AX31" s="958"/>
      <c r="AY31" s="958"/>
      <c r="AZ31" s="129"/>
      <c r="BA31" s="210"/>
      <c r="BB31" s="403"/>
    </row>
    <row r="32" spans="1:54" ht="13.5" customHeight="1">
      <c r="A32" s="2626"/>
      <c r="B32" s="945"/>
      <c r="C32" s="923"/>
      <c r="D32" s="923"/>
      <c r="E32" s="923"/>
      <c r="F32" s="940"/>
      <c r="G32" s="128"/>
      <c r="H32" s="128"/>
      <c r="I32" s="122"/>
      <c r="J32" s="116"/>
      <c r="K32" s="117"/>
      <c r="L32" s="2633"/>
      <c r="M32" s="851" t="s">
        <v>1454</v>
      </c>
      <c r="N32" s="977"/>
      <c r="O32" s="977"/>
      <c r="P32" s="977"/>
      <c r="Q32" s="977"/>
      <c r="R32" s="977"/>
      <c r="S32" s="977"/>
      <c r="T32" s="977"/>
      <c r="U32" s="977"/>
      <c r="V32" s="977"/>
      <c r="W32" s="977"/>
      <c r="X32" s="978"/>
      <c r="Y32" s="2617"/>
      <c r="Z32" s="2618"/>
      <c r="AA32" s="2618"/>
      <c r="AB32" s="2618"/>
      <c r="AC32" s="2618"/>
      <c r="AD32" s="2618"/>
      <c r="AE32" s="2618"/>
      <c r="AF32" s="2618"/>
      <c r="AG32" s="2618"/>
      <c r="AH32" s="2618"/>
      <c r="AI32" s="2618"/>
      <c r="AJ32" s="2646"/>
      <c r="AK32" s="2617"/>
      <c r="AL32" s="2618"/>
      <c r="AM32" s="2618"/>
      <c r="AN32" s="2618"/>
      <c r="AO32" s="2618"/>
      <c r="AP32" s="2618"/>
      <c r="AQ32" s="2618"/>
      <c r="AR32" s="2618"/>
      <c r="AS32" s="2618"/>
      <c r="AT32" s="2618"/>
      <c r="AU32" s="2618"/>
      <c r="AV32" s="2646"/>
      <c r="AW32" s="958"/>
      <c r="AX32" s="958"/>
      <c r="AY32" s="958"/>
      <c r="AZ32" s="129"/>
      <c r="BA32" s="210"/>
      <c r="BB32" s="403"/>
    </row>
    <row r="33" spans="1:54" ht="13.5" customHeight="1">
      <c r="A33" s="2626"/>
      <c r="B33" s="945"/>
      <c r="C33" s="923"/>
      <c r="D33" s="923"/>
      <c r="E33" s="923"/>
      <c r="F33" s="940"/>
      <c r="G33" s="128"/>
      <c r="H33" s="128"/>
      <c r="I33" s="122"/>
      <c r="J33" s="116"/>
      <c r="K33" s="117"/>
      <c r="L33" s="2708" t="s">
        <v>664</v>
      </c>
      <c r="M33" s="1022" t="s">
        <v>1455</v>
      </c>
      <c r="N33" s="986"/>
      <c r="O33" s="986"/>
      <c r="P33" s="986"/>
      <c r="Q33" s="986"/>
      <c r="R33" s="986"/>
      <c r="S33" s="986"/>
      <c r="T33" s="986"/>
      <c r="U33" s="986"/>
      <c r="V33" s="986"/>
      <c r="W33" s="986"/>
      <c r="X33" s="987"/>
      <c r="Y33" s="2617" t="s">
        <v>22</v>
      </c>
      <c r="Z33" s="2618"/>
      <c r="AA33" s="2618"/>
      <c r="AB33" s="2618"/>
      <c r="AC33" s="2618"/>
      <c r="AD33" s="2618"/>
      <c r="AE33" s="2618" t="s">
        <v>596</v>
      </c>
      <c r="AF33" s="2618"/>
      <c r="AG33" s="2618"/>
      <c r="AH33" s="2618"/>
      <c r="AI33" s="2618"/>
      <c r="AJ33" s="2646"/>
      <c r="AK33" s="2617" t="s">
        <v>22</v>
      </c>
      <c r="AL33" s="2618"/>
      <c r="AM33" s="2618"/>
      <c r="AN33" s="2618"/>
      <c r="AO33" s="2618"/>
      <c r="AP33" s="2618"/>
      <c r="AQ33" s="2618" t="s">
        <v>596</v>
      </c>
      <c r="AR33" s="2618"/>
      <c r="AS33" s="2618"/>
      <c r="AT33" s="2618"/>
      <c r="AU33" s="2618"/>
      <c r="AV33" s="2646"/>
      <c r="AW33" s="958"/>
      <c r="AX33" s="958"/>
      <c r="AY33" s="958"/>
      <c r="AZ33" s="129"/>
      <c r="BA33" s="210"/>
      <c r="BB33" s="403"/>
    </row>
    <row r="34" spans="1:54" ht="13.5" customHeight="1">
      <c r="A34" s="2626"/>
      <c r="B34" s="945"/>
      <c r="C34" s="923"/>
      <c r="D34" s="923"/>
      <c r="E34" s="923"/>
      <c r="F34" s="940"/>
      <c r="G34" s="128"/>
      <c r="H34" s="128"/>
      <c r="I34" s="122"/>
      <c r="J34" s="116"/>
      <c r="K34" s="117"/>
      <c r="L34" s="2633"/>
      <c r="M34" s="851" t="s">
        <v>1456</v>
      </c>
      <c r="N34" s="977"/>
      <c r="O34" s="977"/>
      <c r="P34" s="977"/>
      <c r="Q34" s="977"/>
      <c r="R34" s="977"/>
      <c r="S34" s="977"/>
      <c r="T34" s="977"/>
      <c r="U34" s="977"/>
      <c r="V34" s="977"/>
      <c r="W34" s="977"/>
      <c r="X34" s="978"/>
      <c r="Y34" s="2617"/>
      <c r="Z34" s="2618"/>
      <c r="AA34" s="2618"/>
      <c r="AB34" s="2618"/>
      <c r="AC34" s="2618"/>
      <c r="AD34" s="2618"/>
      <c r="AE34" s="2618"/>
      <c r="AF34" s="2618"/>
      <c r="AG34" s="2618"/>
      <c r="AH34" s="2618"/>
      <c r="AI34" s="2618"/>
      <c r="AJ34" s="2646"/>
      <c r="AK34" s="2617"/>
      <c r="AL34" s="2618"/>
      <c r="AM34" s="2618"/>
      <c r="AN34" s="2618"/>
      <c r="AO34" s="2618"/>
      <c r="AP34" s="2618"/>
      <c r="AQ34" s="2618"/>
      <c r="AR34" s="2618"/>
      <c r="AS34" s="2618"/>
      <c r="AT34" s="2618"/>
      <c r="AU34" s="2618"/>
      <c r="AV34" s="2646"/>
      <c r="AW34" s="958"/>
      <c r="AX34" s="958"/>
      <c r="AY34" s="958"/>
      <c r="AZ34" s="129"/>
      <c r="BA34" s="210"/>
      <c r="BB34" s="403"/>
    </row>
    <row r="35" spans="1:54" ht="13.5" customHeight="1">
      <c r="A35" s="2626"/>
      <c r="B35" s="945"/>
      <c r="C35" s="923"/>
      <c r="D35" s="923"/>
      <c r="E35" s="923"/>
      <c r="F35" s="940"/>
      <c r="G35" s="128"/>
      <c r="H35" s="128"/>
      <c r="I35" s="122"/>
      <c r="J35" s="116"/>
      <c r="K35" s="117"/>
      <c r="L35" s="2708" t="s">
        <v>664</v>
      </c>
      <c r="M35" s="1022" t="s">
        <v>1457</v>
      </c>
      <c r="N35" s="986"/>
      <c r="O35" s="986"/>
      <c r="P35" s="986"/>
      <c r="Q35" s="986"/>
      <c r="R35" s="986"/>
      <c r="S35" s="986"/>
      <c r="T35" s="986"/>
      <c r="U35" s="986"/>
      <c r="V35" s="986"/>
      <c r="W35" s="986"/>
      <c r="X35" s="987"/>
      <c r="Y35" s="2617" t="s">
        <v>22</v>
      </c>
      <c r="Z35" s="2618"/>
      <c r="AA35" s="2618"/>
      <c r="AB35" s="2618"/>
      <c r="AC35" s="2618"/>
      <c r="AD35" s="2618"/>
      <c r="AE35" s="2618" t="s">
        <v>596</v>
      </c>
      <c r="AF35" s="2618"/>
      <c r="AG35" s="2618"/>
      <c r="AH35" s="2618"/>
      <c r="AI35" s="2618"/>
      <c r="AJ35" s="2646"/>
      <c r="AK35" s="2617" t="s">
        <v>22</v>
      </c>
      <c r="AL35" s="2618"/>
      <c r="AM35" s="2618"/>
      <c r="AN35" s="2618"/>
      <c r="AO35" s="2618"/>
      <c r="AP35" s="2618"/>
      <c r="AQ35" s="2618" t="s">
        <v>596</v>
      </c>
      <c r="AR35" s="2618"/>
      <c r="AS35" s="2618"/>
      <c r="AT35" s="2618"/>
      <c r="AU35" s="2618"/>
      <c r="AV35" s="2646"/>
      <c r="AW35" s="958"/>
      <c r="AX35" s="958"/>
      <c r="AY35" s="958"/>
      <c r="AZ35" s="129"/>
      <c r="BA35" s="210"/>
      <c r="BB35" s="403"/>
    </row>
    <row r="36" spans="1:54" ht="13.5" customHeight="1">
      <c r="A36" s="2626"/>
      <c r="B36" s="945"/>
      <c r="C36" s="923"/>
      <c r="D36" s="923"/>
      <c r="E36" s="923"/>
      <c r="F36" s="940"/>
      <c r="G36" s="128"/>
      <c r="H36" s="128"/>
      <c r="I36" s="122"/>
      <c r="J36" s="116"/>
      <c r="K36" s="117"/>
      <c r="L36" s="2633"/>
      <c r="M36" s="851" t="s">
        <v>1458</v>
      </c>
      <c r="N36" s="977"/>
      <c r="O36" s="977"/>
      <c r="P36" s="977"/>
      <c r="Q36" s="977"/>
      <c r="R36" s="977"/>
      <c r="S36" s="977"/>
      <c r="T36" s="977"/>
      <c r="U36" s="977"/>
      <c r="V36" s="977"/>
      <c r="W36" s="977"/>
      <c r="X36" s="978"/>
      <c r="Y36" s="2617"/>
      <c r="Z36" s="2618"/>
      <c r="AA36" s="2618"/>
      <c r="AB36" s="2618"/>
      <c r="AC36" s="2618"/>
      <c r="AD36" s="2618"/>
      <c r="AE36" s="2618"/>
      <c r="AF36" s="2618"/>
      <c r="AG36" s="2618"/>
      <c r="AH36" s="2618"/>
      <c r="AI36" s="2618"/>
      <c r="AJ36" s="2646"/>
      <c r="AK36" s="2617"/>
      <c r="AL36" s="2618"/>
      <c r="AM36" s="2618"/>
      <c r="AN36" s="2618"/>
      <c r="AO36" s="2618"/>
      <c r="AP36" s="2618"/>
      <c r="AQ36" s="2618"/>
      <c r="AR36" s="2618"/>
      <c r="AS36" s="2618"/>
      <c r="AT36" s="2618"/>
      <c r="AU36" s="2618"/>
      <c r="AV36" s="2646"/>
      <c r="AW36" s="958"/>
      <c r="AX36" s="958"/>
      <c r="AY36" s="958"/>
      <c r="AZ36" s="129"/>
      <c r="BA36" s="210"/>
      <c r="BB36" s="403"/>
    </row>
    <row r="37" spans="1:54" ht="13.5" customHeight="1">
      <c r="A37" s="2626"/>
      <c r="B37" s="945"/>
      <c r="C37" s="923"/>
      <c r="D37" s="923"/>
      <c r="E37" s="923"/>
      <c r="F37" s="940"/>
      <c r="G37" s="128"/>
      <c r="H37" s="128"/>
      <c r="I37" s="122"/>
      <c r="J37" s="116"/>
      <c r="K37" s="117"/>
      <c r="L37" s="1018" t="s">
        <v>1460</v>
      </c>
      <c r="M37" s="1019"/>
      <c r="N37" s="1020"/>
      <c r="O37" s="1020"/>
      <c r="P37" s="1020"/>
      <c r="Q37" s="1020"/>
      <c r="R37" s="1020"/>
      <c r="S37" s="1020"/>
      <c r="T37" s="1020"/>
      <c r="U37" s="1020"/>
      <c r="V37" s="1020"/>
      <c r="W37" s="1020"/>
      <c r="X37" s="1021"/>
      <c r="Y37" s="2314" t="s">
        <v>22</v>
      </c>
      <c r="Z37" s="2315"/>
      <c r="AA37" s="2315"/>
      <c r="AB37" s="2315"/>
      <c r="AC37" s="2315"/>
      <c r="AD37" s="2697"/>
      <c r="AE37" s="2698" t="s">
        <v>596</v>
      </c>
      <c r="AF37" s="2315"/>
      <c r="AG37" s="2315"/>
      <c r="AH37" s="2315"/>
      <c r="AI37" s="2315"/>
      <c r="AJ37" s="2699"/>
      <c r="AK37" s="2700" t="s">
        <v>22</v>
      </c>
      <c r="AL37" s="2315"/>
      <c r="AM37" s="2315"/>
      <c r="AN37" s="2315"/>
      <c r="AO37" s="2315"/>
      <c r="AP37" s="2697"/>
      <c r="AQ37" s="2698" t="s">
        <v>596</v>
      </c>
      <c r="AR37" s="2315"/>
      <c r="AS37" s="2315"/>
      <c r="AT37" s="2315"/>
      <c r="AU37" s="2315"/>
      <c r="AV37" s="2316"/>
      <c r="AW37" s="958"/>
      <c r="AX37" s="958"/>
      <c r="AY37" s="958"/>
      <c r="AZ37" s="129"/>
      <c r="BA37" s="210"/>
      <c r="BB37" s="403"/>
    </row>
    <row r="38" spans="1:54" ht="13.5" customHeight="1">
      <c r="A38" s="2626"/>
      <c r="B38" s="945"/>
      <c r="C38" s="923"/>
      <c r="D38" s="923"/>
      <c r="E38" s="923"/>
      <c r="F38" s="940"/>
      <c r="G38" s="128"/>
      <c r="H38" s="128"/>
      <c r="I38" s="122"/>
      <c r="J38" s="116"/>
      <c r="K38" s="117"/>
      <c r="L38" s="2708" t="s">
        <v>664</v>
      </c>
      <c r="M38" s="1022" t="s">
        <v>1461</v>
      </c>
      <c r="N38" s="986"/>
      <c r="O38" s="986"/>
      <c r="P38" s="986"/>
      <c r="Q38" s="986"/>
      <c r="R38" s="986"/>
      <c r="S38" s="986"/>
      <c r="T38" s="986"/>
      <c r="U38" s="986"/>
      <c r="V38" s="986"/>
      <c r="W38" s="986"/>
      <c r="X38" s="987"/>
      <c r="Y38" s="2617" t="s">
        <v>22</v>
      </c>
      <c r="Z38" s="2618"/>
      <c r="AA38" s="2618"/>
      <c r="AB38" s="2618"/>
      <c r="AC38" s="2618"/>
      <c r="AD38" s="2618"/>
      <c r="AE38" s="2618" t="s">
        <v>596</v>
      </c>
      <c r="AF38" s="2618"/>
      <c r="AG38" s="2618"/>
      <c r="AH38" s="2618"/>
      <c r="AI38" s="2618"/>
      <c r="AJ38" s="2646"/>
      <c r="AK38" s="2617" t="s">
        <v>22</v>
      </c>
      <c r="AL38" s="2618"/>
      <c r="AM38" s="2618"/>
      <c r="AN38" s="2618"/>
      <c r="AO38" s="2618"/>
      <c r="AP38" s="2618"/>
      <c r="AQ38" s="2618" t="s">
        <v>596</v>
      </c>
      <c r="AR38" s="2618"/>
      <c r="AS38" s="2618"/>
      <c r="AT38" s="2618"/>
      <c r="AU38" s="2618"/>
      <c r="AV38" s="2646"/>
      <c r="AW38" s="958"/>
      <c r="AX38" s="958"/>
      <c r="AY38" s="958"/>
      <c r="AZ38" s="129"/>
      <c r="BA38" s="210"/>
      <c r="BB38" s="403"/>
    </row>
    <row r="39" spans="1:54" ht="13.5" customHeight="1">
      <c r="A39" s="2626"/>
      <c r="B39" s="945"/>
      <c r="C39" s="923"/>
      <c r="D39" s="923"/>
      <c r="E39" s="923"/>
      <c r="F39" s="940"/>
      <c r="G39" s="128"/>
      <c r="H39" s="128"/>
      <c r="I39" s="122"/>
      <c r="J39" s="116"/>
      <c r="K39" s="117"/>
      <c r="L39" s="2621"/>
      <c r="M39" s="113" t="s">
        <v>1462</v>
      </c>
      <c r="N39" s="958"/>
      <c r="O39" s="958"/>
      <c r="P39" s="958"/>
      <c r="Q39" s="958"/>
      <c r="R39" s="958"/>
      <c r="S39" s="958"/>
      <c r="T39" s="958"/>
      <c r="U39" s="958"/>
      <c r="V39" s="958"/>
      <c r="W39" s="958"/>
      <c r="X39" s="959"/>
      <c r="Y39" s="2617"/>
      <c r="Z39" s="2618"/>
      <c r="AA39" s="2618"/>
      <c r="AB39" s="2618"/>
      <c r="AC39" s="2618"/>
      <c r="AD39" s="2618"/>
      <c r="AE39" s="2618"/>
      <c r="AF39" s="2618"/>
      <c r="AG39" s="2618"/>
      <c r="AH39" s="2618"/>
      <c r="AI39" s="2618"/>
      <c r="AJ39" s="2646"/>
      <c r="AK39" s="2617"/>
      <c r="AL39" s="2618"/>
      <c r="AM39" s="2618"/>
      <c r="AN39" s="2618"/>
      <c r="AO39" s="2618"/>
      <c r="AP39" s="2618"/>
      <c r="AQ39" s="2618"/>
      <c r="AR39" s="2618"/>
      <c r="AS39" s="2618"/>
      <c r="AT39" s="2618"/>
      <c r="AU39" s="2618"/>
      <c r="AV39" s="2646"/>
      <c r="AW39" s="958"/>
      <c r="AX39" s="958"/>
      <c r="AY39" s="958"/>
      <c r="AZ39" s="129"/>
      <c r="BA39" s="210"/>
      <c r="BB39" s="403"/>
    </row>
    <row r="40" spans="1:54" ht="13.5" customHeight="1">
      <c r="A40" s="2626"/>
      <c r="B40" s="945"/>
      <c r="C40" s="923"/>
      <c r="D40" s="923"/>
      <c r="E40" s="923"/>
      <c r="F40" s="940"/>
      <c r="G40" s="128"/>
      <c r="H40" s="128"/>
      <c r="I40" s="122"/>
      <c r="J40" s="116"/>
      <c r="K40" s="117"/>
      <c r="L40" s="2621" t="s">
        <v>664</v>
      </c>
      <c r="M40" s="113" t="s">
        <v>1461</v>
      </c>
      <c r="N40" s="958"/>
      <c r="O40" s="958"/>
      <c r="P40" s="958"/>
      <c r="Q40" s="958"/>
      <c r="R40" s="958"/>
      <c r="S40" s="958"/>
      <c r="T40" s="958"/>
      <c r="U40" s="958"/>
      <c r="V40" s="958"/>
      <c r="W40" s="958"/>
      <c r="X40" s="959"/>
      <c r="Y40" s="2617" t="s">
        <v>22</v>
      </c>
      <c r="Z40" s="2618"/>
      <c r="AA40" s="2618"/>
      <c r="AB40" s="2618"/>
      <c r="AC40" s="2618"/>
      <c r="AD40" s="2618"/>
      <c r="AE40" s="2618" t="s">
        <v>596</v>
      </c>
      <c r="AF40" s="2618"/>
      <c r="AG40" s="2618"/>
      <c r="AH40" s="2618"/>
      <c r="AI40" s="2618"/>
      <c r="AJ40" s="2646"/>
      <c r="AK40" s="2617" t="s">
        <v>22</v>
      </c>
      <c r="AL40" s="2618"/>
      <c r="AM40" s="2618"/>
      <c r="AN40" s="2618"/>
      <c r="AO40" s="2618"/>
      <c r="AP40" s="2618"/>
      <c r="AQ40" s="2618" t="s">
        <v>596</v>
      </c>
      <c r="AR40" s="2618"/>
      <c r="AS40" s="2618"/>
      <c r="AT40" s="2618"/>
      <c r="AU40" s="2618"/>
      <c r="AV40" s="2646"/>
      <c r="AW40" s="958"/>
      <c r="AX40" s="958"/>
      <c r="AY40" s="958"/>
      <c r="AZ40" s="129"/>
      <c r="BA40" s="210"/>
      <c r="BB40" s="403"/>
    </row>
    <row r="41" spans="1:54" ht="13.5" customHeight="1">
      <c r="A41" s="2626"/>
      <c r="B41" s="945"/>
      <c r="C41" s="923"/>
      <c r="D41" s="923"/>
      <c r="E41" s="923"/>
      <c r="F41" s="940"/>
      <c r="G41" s="128"/>
      <c r="H41" s="128"/>
      <c r="I41" s="122"/>
      <c r="J41" s="116"/>
      <c r="K41" s="117"/>
      <c r="L41" s="2621"/>
      <c r="M41" s="113" t="s">
        <v>1463</v>
      </c>
      <c r="N41" s="958"/>
      <c r="O41" s="958"/>
      <c r="P41" s="958"/>
      <c r="Q41" s="958"/>
      <c r="R41" s="958"/>
      <c r="S41" s="958"/>
      <c r="T41" s="958"/>
      <c r="U41" s="958"/>
      <c r="V41" s="958"/>
      <c r="W41" s="958"/>
      <c r="X41" s="959"/>
      <c r="Y41" s="2617"/>
      <c r="Z41" s="2618"/>
      <c r="AA41" s="2618"/>
      <c r="AB41" s="2618"/>
      <c r="AC41" s="2618"/>
      <c r="AD41" s="2618"/>
      <c r="AE41" s="2618"/>
      <c r="AF41" s="2618"/>
      <c r="AG41" s="2618"/>
      <c r="AH41" s="2618"/>
      <c r="AI41" s="2618"/>
      <c r="AJ41" s="2646"/>
      <c r="AK41" s="2617"/>
      <c r="AL41" s="2618"/>
      <c r="AM41" s="2618"/>
      <c r="AN41" s="2618"/>
      <c r="AO41" s="2618"/>
      <c r="AP41" s="2618"/>
      <c r="AQ41" s="2618"/>
      <c r="AR41" s="2618"/>
      <c r="AS41" s="2618"/>
      <c r="AT41" s="2618"/>
      <c r="AU41" s="2618"/>
      <c r="AV41" s="2646"/>
      <c r="AW41" s="958"/>
      <c r="AX41" s="958"/>
      <c r="AY41" s="958"/>
      <c r="AZ41" s="129"/>
      <c r="BA41" s="210"/>
      <c r="BB41" s="403"/>
    </row>
    <row r="42" spans="1:54" ht="13.5" customHeight="1">
      <c r="A42" s="2626"/>
      <c r="B42" s="945"/>
      <c r="C42" s="923"/>
      <c r="D42" s="923"/>
      <c r="E42" s="923"/>
      <c r="F42" s="940"/>
      <c r="G42" s="128"/>
      <c r="H42" s="128"/>
      <c r="I42" s="122"/>
      <c r="J42" s="116"/>
      <c r="K42" s="117"/>
      <c r="L42" s="2621" t="s">
        <v>664</v>
      </c>
      <c r="M42" s="113" t="s">
        <v>1464</v>
      </c>
      <c r="N42" s="958"/>
      <c r="O42" s="958"/>
      <c r="P42" s="958"/>
      <c r="Q42" s="958"/>
      <c r="R42" s="958"/>
      <c r="S42" s="958"/>
      <c r="T42" s="958"/>
      <c r="U42" s="958"/>
      <c r="V42" s="958"/>
      <c r="W42" s="958"/>
      <c r="X42" s="959"/>
      <c r="Y42" s="2617" t="s">
        <v>22</v>
      </c>
      <c r="Z42" s="2618"/>
      <c r="AA42" s="2618"/>
      <c r="AB42" s="2618"/>
      <c r="AC42" s="2618"/>
      <c r="AD42" s="2618"/>
      <c r="AE42" s="2618" t="s">
        <v>596</v>
      </c>
      <c r="AF42" s="2618"/>
      <c r="AG42" s="2618"/>
      <c r="AH42" s="2618"/>
      <c r="AI42" s="2618"/>
      <c r="AJ42" s="2646"/>
      <c r="AK42" s="2617" t="s">
        <v>22</v>
      </c>
      <c r="AL42" s="2618"/>
      <c r="AM42" s="2618"/>
      <c r="AN42" s="2618"/>
      <c r="AO42" s="2618"/>
      <c r="AP42" s="2618"/>
      <c r="AQ42" s="2618" t="s">
        <v>596</v>
      </c>
      <c r="AR42" s="2618"/>
      <c r="AS42" s="2618"/>
      <c r="AT42" s="2618"/>
      <c r="AU42" s="2618"/>
      <c r="AV42" s="2646"/>
      <c r="AW42" s="958"/>
      <c r="AX42" s="958"/>
      <c r="AY42" s="958"/>
      <c r="AZ42" s="129"/>
      <c r="BA42" s="210"/>
      <c r="BB42" s="403"/>
    </row>
    <row r="43" spans="1:54" ht="13.5" customHeight="1">
      <c r="A43" s="2626"/>
      <c r="B43" s="945"/>
      <c r="C43" s="923"/>
      <c r="D43" s="923"/>
      <c r="E43" s="923"/>
      <c r="F43" s="940"/>
      <c r="G43" s="128"/>
      <c r="H43" s="128"/>
      <c r="I43" s="163"/>
      <c r="J43" s="201"/>
      <c r="K43" s="202"/>
      <c r="L43" s="2623"/>
      <c r="M43" s="189" t="s">
        <v>1465</v>
      </c>
      <c r="N43" s="943"/>
      <c r="O43" s="943"/>
      <c r="P43" s="943"/>
      <c r="Q43" s="943"/>
      <c r="R43" s="943"/>
      <c r="S43" s="943"/>
      <c r="T43" s="943"/>
      <c r="U43" s="943"/>
      <c r="V43" s="943"/>
      <c r="W43" s="943"/>
      <c r="X43" s="944"/>
      <c r="Y43" s="2637"/>
      <c r="Z43" s="2638"/>
      <c r="AA43" s="2638"/>
      <c r="AB43" s="2638"/>
      <c r="AC43" s="2638"/>
      <c r="AD43" s="2638"/>
      <c r="AE43" s="2638"/>
      <c r="AF43" s="2638"/>
      <c r="AG43" s="2638"/>
      <c r="AH43" s="2638"/>
      <c r="AI43" s="2638"/>
      <c r="AJ43" s="2647"/>
      <c r="AK43" s="2637"/>
      <c r="AL43" s="2638"/>
      <c r="AM43" s="2638"/>
      <c r="AN43" s="2638"/>
      <c r="AO43" s="2638"/>
      <c r="AP43" s="2638"/>
      <c r="AQ43" s="2638"/>
      <c r="AR43" s="2638"/>
      <c r="AS43" s="2638"/>
      <c r="AT43" s="2638"/>
      <c r="AU43" s="2638"/>
      <c r="AV43" s="2647"/>
      <c r="AW43" s="958"/>
      <c r="AX43" s="958"/>
      <c r="AY43" s="958"/>
      <c r="AZ43" s="129"/>
      <c r="BA43" s="210"/>
      <c r="BB43" s="403"/>
    </row>
    <row r="44" spans="1:54" ht="13.5" customHeight="1">
      <c r="A44" s="2626"/>
      <c r="B44" s="945"/>
      <c r="C44" s="923"/>
      <c r="D44" s="923"/>
      <c r="E44" s="923"/>
      <c r="F44" s="940"/>
      <c r="G44" s="128"/>
      <c r="H44" s="128"/>
      <c r="I44" s="1658" t="s">
        <v>1438</v>
      </c>
      <c r="J44" s="1659"/>
      <c r="K44" s="1660"/>
      <c r="L44" s="1010" t="s">
        <v>1467</v>
      </c>
      <c r="M44" s="565"/>
      <c r="N44" s="565"/>
      <c r="O44" s="565"/>
      <c r="P44" s="565"/>
      <c r="Q44" s="565"/>
      <c r="R44" s="565"/>
      <c r="S44" s="565"/>
      <c r="T44" s="565"/>
      <c r="U44" s="565"/>
      <c r="V44" s="565"/>
      <c r="W44" s="565"/>
      <c r="X44" s="801"/>
      <c r="Y44" s="2635" t="s">
        <v>22</v>
      </c>
      <c r="Z44" s="2636"/>
      <c r="AA44" s="2636"/>
      <c r="AB44" s="2636"/>
      <c r="AC44" s="2636"/>
      <c r="AD44" s="2636"/>
      <c r="AE44" s="2636" t="s">
        <v>596</v>
      </c>
      <c r="AF44" s="2636"/>
      <c r="AG44" s="2636"/>
      <c r="AH44" s="2636"/>
      <c r="AI44" s="2636"/>
      <c r="AJ44" s="2649"/>
      <c r="AK44" s="2635" t="s">
        <v>22</v>
      </c>
      <c r="AL44" s="2636"/>
      <c r="AM44" s="2636"/>
      <c r="AN44" s="2636"/>
      <c r="AO44" s="2636"/>
      <c r="AP44" s="2636"/>
      <c r="AQ44" s="2636" t="s">
        <v>596</v>
      </c>
      <c r="AR44" s="2636"/>
      <c r="AS44" s="2636"/>
      <c r="AT44" s="2636"/>
      <c r="AU44" s="2636"/>
      <c r="AV44" s="2649"/>
      <c r="AW44" s="958"/>
      <c r="AX44" s="958"/>
      <c r="AY44" s="958"/>
      <c r="AZ44" s="129"/>
      <c r="BA44" s="210"/>
      <c r="BB44" s="403"/>
    </row>
    <row r="45" spans="1:54" ht="13.5" customHeight="1">
      <c r="A45" s="2626"/>
      <c r="B45" s="945"/>
      <c r="C45" s="923"/>
      <c r="D45" s="923"/>
      <c r="E45" s="923"/>
      <c r="F45" s="940"/>
      <c r="G45" s="128"/>
      <c r="H45" s="128"/>
      <c r="I45" s="1645" t="s">
        <v>1466</v>
      </c>
      <c r="J45" s="1646"/>
      <c r="K45" s="1647"/>
      <c r="L45" s="751" t="s">
        <v>1468</v>
      </c>
      <c r="M45" s="1011"/>
      <c r="N45" s="958"/>
      <c r="O45" s="958"/>
      <c r="P45" s="958"/>
      <c r="Q45" s="958"/>
      <c r="R45" s="958"/>
      <c r="S45" s="958"/>
      <c r="T45" s="958"/>
      <c r="U45" s="958"/>
      <c r="V45" s="958"/>
      <c r="W45" s="958"/>
      <c r="X45" s="959"/>
      <c r="Y45" s="2639"/>
      <c r="Z45" s="2640"/>
      <c r="AA45" s="2640"/>
      <c r="AB45" s="2640"/>
      <c r="AC45" s="2640"/>
      <c r="AD45" s="2640"/>
      <c r="AE45" s="2640"/>
      <c r="AF45" s="2640"/>
      <c r="AG45" s="2640"/>
      <c r="AH45" s="2640"/>
      <c r="AI45" s="2640"/>
      <c r="AJ45" s="2650"/>
      <c r="AK45" s="2639"/>
      <c r="AL45" s="2640"/>
      <c r="AM45" s="2640"/>
      <c r="AN45" s="2640"/>
      <c r="AO45" s="2640"/>
      <c r="AP45" s="2640"/>
      <c r="AQ45" s="2640"/>
      <c r="AR45" s="2640"/>
      <c r="AS45" s="2640"/>
      <c r="AT45" s="2640"/>
      <c r="AU45" s="2640"/>
      <c r="AV45" s="2650"/>
      <c r="AW45" s="958"/>
      <c r="AX45" s="958"/>
      <c r="AY45" s="958"/>
      <c r="AZ45" s="129"/>
      <c r="BA45" s="210"/>
      <c r="BB45" s="403"/>
    </row>
    <row r="46" spans="1:54" ht="13.5" customHeight="1">
      <c r="A46" s="2626"/>
      <c r="B46" s="945"/>
      <c r="C46" s="923"/>
      <c r="D46" s="923"/>
      <c r="E46" s="923"/>
      <c r="F46" s="940"/>
      <c r="G46" s="128"/>
      <c r="H46" s="128"/>
      <c r="I46" s="122"/>
      <c r="J46" s="116"/>
      <c r="K46" s="117"/>
      <c r="L46" s="1012" t="s">
        <v>1469</v>
      </c>
      <c r="M46" s="1013"/>
      <c r="N46" s="975"/>
      <c r="O46" s="975"/>
      <c r="P46" s="975"/>
      <c r="Q46" s="975"/>
      <c r="R46" s="975"/>
      <c r="S46" s="975"/>
      <c r="T46" s="975"/>
      <c r="U46" s="975"/>
      <c r="V46" s="975"/>
      <c r="W46" s="975"/>
      <c r="X46" s="989"/>
      <c r="Y46" s="2617" t="s">
        <v>22</v>
      </c>
      <c r="Z46" s="2618"/>
      <c r="AA46" s="2618"/>
      <c r="AB46" s="2618"/>
      <c r="AC46" s="2618"/>
      <c r="AD46" s="2618"/>
      <c r="AE46" s="2618" t="s">
        <v>596</v>
      </c>
      <c r="AF46" s="2618"/>
      <c r="AG46" s="2618"/>
      <c r="AH46" s="2618"/>
      <c r="AI46" s="2618"/>
      <c r="AJ46" s="2646"/>
      <c r="AK46" s="2617" t="s">
        <v>22</v>
      </c>
      <c r="AL46" s="2618"/>
      <c r="AM46" s="2618"/>
      <c r="AN46" s="2618"/>
      <c r="AO46" s="2618"/>
      <c r="AP46" s="2618"/>
      <c r="AQ46" s="2618" t="s">
        <v>596</v>
      </c>
      <c r="AR46" s="2618"/>
      <c r="AS46" s="2618"/>
      <c r="AT46" s="2618"/>
      <c r="AU46" s="2618"/>
      <c r="AV46" s="2646"/>
      <c r="AW46" s="958"/>
      <c r="AX46" s="958"/>
      <c r="AY46" s="958"/>
      <c r="AZ46" s="129"/>
      <c r="BA46" s="210"/>
      <c r="BB46" s="403"/>
    </row>
    <row r="47" spans="1:54" ht="13.5" customHeight="1">
      <c r="A47" s="2626"/>
      <c r="B47" s="945"/>
      <c r="C47" s="923"/>
      <c r="D47" s="923"/>
      <c r="E47" s="923"/>
      <c r="F47" s="940"/>
      <c r="G47" s="128"/>
      <c r="H47" s="128"/>
      <c r="I47" s="122"/>
      <c r="J47" s="116"/>
      <c r="K47" s="117"/>
      <c r="L47" s="1014" t="s">
        <v>1443</v>
      </c>
      <c r="M47" s="1015"/>
      <c r="N47" s="1016"/>
      <c r="O47" s="1016"/>
      <c r="P47" s="1016"/>
      <c r="Q47" s="1016"/>
      <c r="R47" s="1016"/>
      <c r="S47" s="1016"/>
      <c r="T47" s="1016"/>
      <c r="U47" s="1016"/>
      <c r="V47" s="1016"/>
      <c r="W47" s="1016"/>
      <c r="X47" s="1017"/>
      <c r="Y47" s="2637"/>
      <c r="Z47" s="2638"/>
      <c r="AA47" s="2638"/>
      <c r="AB47" s="2638"/>
      <c r="AC47" s="2638"/>
      <c r="AD47" s="2638"/>
      <c r="AE47" s="2638"/>
      <c r="AF47" s="2638"/>
      <c r="AG47" s="2638"/>
      <c r="AH47" s="2638"/>
      <c r="AI47" s="2638"/>
      <c r="AJ47" s="2647"/>
      <c r="AK47" s="2637"/>
      <c r="AL47" s="2638"/>
      <c r="AM47" s="2638"/>
      <c r="AN47" s="2638"/>
      <c r="AO47" s="2638"/>
      <c r="AP47" s="2638"/>
      <c r="AQ47" s="2638"/>
      <c r="AR47" s="2638"/>
      <c r="AS47" s="2638"/>
      <c r="AT47" s="2638"/>
      <c r="AU47" s="2638"/>
      <c r="AV47" s="2647"/>
      <c r="AW47" s="958"/>
      <c r="AX47" s="958"/>
      <c r="AY47" s="958"/>
      <c r="AZ47" s="129"/>
      <c r="BA47" s="210"/>
      <c r="BB47" s="403"/>
    </row>
    <row r="48" spans="1:54" ht="13.5" customHeight="1">
      <c r="A48" s="2626"/>
      <c r="B48" s="945"/>
      <c r="C48" s="923"/>
      <c r="D48" s="923"/>
      <c r="E48" s="923"/>
      <c r="F48" s="940"/>
      <c r="G48" s="128"/>
      <c r="H48" s="128"/>
      <c r="I48" s="122"/>
      <c r="J48" s="116"/>
      <c r="K48" s="117"/>
      <c r="L48" s="2708" t="s">
        <v>664</v>
      </c>
      <c r="M48" s="1022" t="s">
        <v>1461</v>
      </c>
      <c r="N48" s="986"/>
      <c r="O48" s="986"/>
      <c r="P48" s="986"/>
      <c r="Q48" s="986"/>
      <c r="R48" s="986"/>
      <c r="S48" s="986"/>
      <c r="T48" s="986"/>
      <c r="U48" s="986"/>
      <c r="V48" s="986"/>
      <c r="W48" s="986"/>
      <c r="X48" s="987"/>
      <c r="Y48" s="2617" t="s">
        <v>22</v>
      </c>
      <c r="Z48" s="2618"/>
      <c r="AA48" s="2618"/>
      <c r="AB48" s="2618"/>
      <c r="AC48" s="2618"/>
      <c r="AD48" s="2618"/>
      <c r="AE48" s="2618" t="s">
        <v>596</v>
      </c>
      <c r="AF48" s="2618"/>
      <c r="AG48" s="2618"/>
      <c r="AH48" s="2618"/>
      <c r="AI48" s="2618"/>
      <c r="AJ48" s="2646"/>
      <c r="AK48" s="2617" t="s">
        <v>22</v>
      </c>
      <c r="AL48" s="2618"/>
      <c r="AM48" s="2618"/>
      <c r="AN48" s="2618"/>
      <c r="AO48" s="2618"/>
      <c r="AP48" s="2618"/>
      <c r="AQ48" s="2618" t="s">
        <v>596</v>
      </c>
      <c r="AR48" s="2618"/>
      <c r="AS48" s="2618"/>
      <c r="AT48" s="2618"/>
      <c r="AU48" s="2618"/>
      <c r="AV48" s="2646"/>
      <c r="AW48" s="958"/>
      <c r="AX48" s="958"/>
      <c r="AY48" s="958"/>
      <c r="AZ48" s="129"/>
      <c r="BA48" s="210"/>
      <c r="BB48" s="403"/>
    </row>
    <row r="49" spans="1:54" ht="13.5" customHeight="1">
      <c r="A49" s="2626"/>
      <c r="B49" s="945"/>
      <c r="C49" s="923"/>
      <c r="D49" s="923"/>
      <c r="E49" s="923"/>
      <c r="F49" s="940"/>
      <c r="G49" s="128"/>
      <c r="H49" s="128"/>
      <c r="I49" s="122"/>
      <c r="J49" s="116"/>
      <c r="K49" s="117"/>
      <c r="L49" s="2621"/>
      <c r="M49" s="113" t="s">
        <v>1462</v>
      </c>
      <c r="N49" s="958"/>
      <c r="O49" s="958"/>
      <c r="P49" s="958"/>
      <c r="Q49" s="958"/>
      <c r="R49" s="958"/>
      <c r="S49" s="958"/>
      <c r="T49" s="958"/>
      <c r="U49" s="958"/>
      <c r="V49" s="958"/>
      <c r="W49" s="958"/>
      <c r="X49" s="959"/>
      <c r="Y49" s="2617"/>
      <c r="Z49" s="2618"/>
      <c r="AA49" s="2618"/>
      <c r="AB49" s="2618"/>
      <c r="AC49" s="2618"/>
      <c r="AD49" s="2618"/>
      <c r="AE49" s="2618"/>
      <c r="AF49" s="2618"/>
      <c r="AG49" s="2618"/>
      <c r="AH49" s="2618"/>
      <c r="AI49" s="2618"/>
      <c r="AJ49" s="2646"/>
      <c r="AK49" s="2617"/>
      <c r="AL49" s="2618"/>
      <c r="AM49" s="2618"/>
      <c r="AN49" s="2618"/>
      <c r="AO49" s="2618"/>
      <c r="AP49" s="2618"/>
      <c r="AQ49" s="2618"/>
      <c r="AR49" s="2618"/>
      <c r="AS49" s="2618"/>
      <c r="AT49" s="2618"/>
      <c r="AU49" s="2618"/>
      <c r="AV49" s="2646"/>
      <c r="AW49" s="958"/>
      <c r="AX49" s="958"/>
      <c r="AY49" s="958"/>
      <c r="AZ49" s="129"/>
      <c r="BA49" s="210"/>
      <c r="BB49" s="403"/>
    </row>
    <row r="50" spans="1:54" ht="13.5" customHeight="1">
      <c r="A50" s="2626"/>
      <c r="B50" s="945"/>
      <c r="C50" s="923"/>
      <c r="D50" s="923"/>
      <c r="E50" s="923"/>
      <c r="F50" s="940"/>
      <c r="G50" s="128"/>
      <c r="H50" s="128"/>
      <c r="I50" s="122"/>
      <c r="J50" s="116"/>
      <c r="K50" s="117"/>
      <c r="L50" s="2621" t="s">
        <v>664</v>
      </c>
      <c r="M50" s="113" t="s">
        <v>1461</v>
      </c>
      <c r="N50" s="958"/>
      <c r="O50" s="958"/>
      <c r="P50" s="958"/>
      <c r="Q50" s="958"/>
      <c r="R50" s="958"/>
      <c r="S50" s="958"/>
      <c r="T50" s="958"/>
      <c r="U50" s="958"/>
      <c r="V50" s="958"/>
      <c r="W50" s="958"/>
      <c r="X50" s="959"/>
      <c r="Y50" s="2617" t="s">
        <v>22</v>
      </c>
      <c r="Z50" s="2618"/>
      <c r="AA50" s="2618"/>
      <c r="AB50" s="2618"/>
      <c r="AC50" s="2618"/>
      <c r="AD50" s="2618"/>
      <c r="AE50" s="2618" t="s">
        <v>596</v>
      </c>
      <c r="AF50" s="2618"/>
      <c r="AG50" s="2618"/>
      <c r="AH50" s="2618"/>
      <c r="AI50" s="2618"/>
      <c r="AJ50" s="2646"/>
      <c r="AK50" s="2617" t="s">
        <v>22</v>
      </c>
      <c r="AL50" s="2618"/>
      <c r="AM50" s="2618"/>
      <c r="AN50" s="2618"/>
      <c r="AO50" s="2618"/>
      <c r="AP50" s="2618"/>
      <c r="AQ50" s="2618" t="s">
        <v>596</v>
      </c>
      <c r="AR50" s="2618"/>
      <c r="AS50" s="2618"/>
      <c r="AT50" s="2618"/>
      <c r="AU50" s="2618"/>
      <c r="AV50" s="2646"/>
      <c r="AW50" s="958"/>
      <c r="AX50" s="958"/>
      <c r="AY50" s="958"/>
      <c r="AZ50" s="129"/>
      <c r="BA50" s="210"/>
      <c r="BB50" s="403"/>
    </row>
    <row r="51" spans="1:54" ht="13.5" customHeight="1">
      <c r="A51" s="2626"/>
      <c r="B51" s="945"/>
      <c r="C51" s="923"/>
      <c r="D51" s="923"/>
      <c r="E51" s="923"/>
      <c r="F51" s="940"/>
      <c r="G51" s="128"/>
      <c r="H51" s="128"/>
      <c r="I51" s="122"/>
      <c r="J51" s="116"/>
      <c r="K51" s="117"/>
      <c r="L51" s="2621"/>
      <c r="M51" s="113" t="s">
        <v>1463</v>
      </c>
      <c r="N51" s="958"/>
      <c r="O51" s="958"/>
      <c r="P51" s="958"/>
      <c r="Q51" s="958"/>
      <c r="R51" s="958"/>
      <c r="S51" s="958"/>
      <c r="T51" s="958"/>
      <c r="U51" s="958"/>
      <c r="V51" s="958"/>
      <c r="W51" s="958"/>
      <c r="X51" s="959"/>
      <c r="Y51" s="2617"/>
      <c r="Z51" s="2618"/>
      <c r="AA51" s="2618"/>
      <c r="AB51" s="2618"/>
      <c r="AC51" s="2618"/>
      <c r="AD51" s="2618"/>
      <c r="AE51" s="2618"/>
      <c r="AF51" s="2618"/>
      <c r="AG51" s="2618"/>
      <c r="AH51" s="2618"/>
      <c r="AI51" s="2618"/>
      <c r="AJ51" s="2646"/>
      <c r="AK51" s="2617"/>
      <c r="AL51" s="2618"/>
      <c r="AM51" s="2618"/>
      <c r="AN51" s="2618"/>
      <c r="AO51" s="2618"/>
      <c r="AP51" s="2618"/>
      <c r="AQ51" s="2618"/>
      <c r="AR51" s="2618"/>
      <c r="AS51" s="2618"/>
      <c r="AT51" s="2618"/>
      <c r="AU51" s="2618"/>
      <c r="AV51" s="2646"/>
      <c r="AW51" s="958"/>
      <c r="AX51" s="958"/>
      <c r="AY51" s="958"/>
      <c r="AZ51" s="129"/>
      <c r="BA51" s="210"/>
      <c r="BB51" s="403"/>
    </row>
    <row r="52" spans="1:54" ht="13.5" customHeight="1">
      <c r="A52" s="2626"/>
      <c r="B52" s="945"/>
      <c r="C52" s="923"/>
      <c r="D52" s="923"/>
      <c r="E52" s="923"/>
      <c r="F52" s="940"/>
      <c r="G52" s="128"/>
      <c r="H52" s="128"/>
      <c r="I52" s="122"/>
      <c r="J52" s="116"/>
      <c r="K52" s="117"/>
      <c r="L52" s="2621" t="s">
        <v>664</v>
      </c>
      <c r="M52" s="113" t="s">
        <v>1464</v>
      </c>
      <c r="N52" s="958"/>
      <c r="O52" s="958"/>
      <c r="P52" s="958"/>
      <c r="Q52" s="958"/>
      <c r="R52" s="958"/>
      <c r="S52" s="958"/>
      <c r="T52" s="958"/>
      <c r="U52" s="958"/>
      <c r="V52" s="958"/>
      <c r="W52" s="958"/>
      <c r="X52" s="959"/>
      <c r="Y52" s="2617" t="s">
        <v>22</v>
      </c>
      <c r="Z52" s="2618"/>
      <c r="AA52" s="2618"/>
      <c r="AB52" s="2618"/>
      <c r="AC52" s="2618"/>
      <c r="AD52" s="2618"/>
      <c r="AE52" s="2618" t="s">
        <v>596</v>
      </c>
      <c r="AF52" s="2618"/>
      <c r="AG52" s="2618"/>
      <c r="AH52" s="2618"/>
      <c r="AI52" s="2618"/>
      <c r="AJ52" s="2646"/>
      <c r="AK52" s="2617" t="s">
        <v>22</v>
      </c>
      <c r="AL52" s="2618"/>
      <c r="AM52" s="2618"/>
      <c r="AN52" s="2618"/>
      <c r="AO52" s="2618"/>
      <c r="AP52" s="2618"/>
      <c r="AQ52" s="2618" t="s">
        <v>596</v>
      </c>
      <c r="AR52" s="2618"/>
      <c r="AS52" s="2618"/>
      <c r="AT52" s="2618"/>
      <c r="AU52" s="2618"/>
      <c r="AV52" s="2646"/>
      <c r="AW52" s="958"/>
      <c r="AX52" s="958"/>
      <c r="AY52" s="958"/>
      <c r="AZ52" s="129"/>
      <c r="BA52" s="210"/>
      <c r="BB52" s="403"/>
    </row>
    <row r="53" spans="1:54" ht="13.5" customHeight="1">
      <c r="A53" s="2626"/>
      <c r="B53" s="945"/>
      <c r="C53" s="923"/>
      <c r="D53" s="923"/>
      <c r="E53" s="923"/>
      <c r="F53" s="940"/>
      <c r="G53" s="128"/>
      <c r="H53" s="128"/>
      <c r="I53" s="163"/>
      <c r="J53" s="201"/>
      <c r="K53" s="202"/>
      <c r="L53" s="2623"/>
      <c r="M53" s="189" t="s">
        <v>1465</v>
      </c>
      <c r="N53" s="943"/>
      <c r="O53" s="943"/>
      <c r="P53" s="943"/>
      <c r="Q53" s="943"/>
      <c r="R53" s="943"/>
      <c r="S53" s="943"/>
      <c r="T53" s="943"/>
      <c r="U53" s="943"/>
      <c r="V53" s="943"/>
      <c r="W53" s="943"/>
      <c r="X53" s="944"/>
      <c r="Y53" s="2637"/>
      <c r="Z53" s="2638"/>
      <c r="AA53" s="2638"/>
      <c r="AB53" s="2638"/>
      <c r="AC53" s="2638"/>
      <c r="AD53" s="2638"/>
      <c r="AE53" s="2638"/>
      <c r="AF53" s="2638"/>
      <c r="AG53" s="2638"/>
      <c r="AH53" s="2638"/>
      <c r="AI53" s="2638"/>
      <c r="AJ53" s="2647"/>
      <c r="AK53" s="2637"/>
      <c r="AL53" s="2638"/>
      <c r="AM53" s="2638"/>
      <c r="AN53" s="2638"/>
      <c r="AO53" s="2638"/>
      <c r="AP53" s="2638"/>
      <c r="AQ53" s="2638"/>
      <c r="AR53" s="2638"/>
      <c r="AS53" s="2638"/>
      <c r="AT53" s="2638"/>
      <c r="AU53" s="2638"/>
      <c r="AV53" s="2647"/>
      <c r="AW53" s="958"/>
      <c r="AX53" s="958"/>
      <c r="AY53" s="958"/>
      <c r="AZ53" s="129"/>
      <c r="BA53" s="210"/>
      <c r="BB53" s="403"/>
    </row>
    <row r="54" spans="1:54" ht="13.5" customHeight="1">
      <c r="A54" s="2626"/>
      <c r="B54" s="945"/>
      <c r="C54" s="923"/>
      <c r="D54" s="923"/>
      <c r="E54" s="923"/>
      <c r="F54" s="940"/>
      <c r="G54" s="128"/>
      <c r="H54" s="128"/>
      <c r="I54" s="1658" t="s">
        <v>1470</v>
      </c>
      <c r="J54" s="1659"/>
      <c r="K54" s="1660"/>
      <c r="L54" s="1018" t="s">
        <v>1471</v>
      </c>
      <c r="M54" s="1019"/>
      <c r="N54" s="1020"/>
      <c r="O54" s="1020"/>
      <c r="P54" s="1020"/>
      <c r="Q54" s="1020"/>
      <c r="R54" s="1020"/>
      <c r="S54" s="1020"/>
      <c r="T54" s="1020"/>
      <c r="U54" s="1020"/>
      <c r="V54" s="1020"/>
      <c r="W54" s="1020"/>
      <c r="X54" s="1021"/>
      <c r="Y54" s="2314" t="s">
        <v>22</v>
      </c>
      <c r="Z54" s="2315"/>
      <c r="AA54" s="2315"/>
      <c r="AB54" s="2315"/>
      <c r="AC54" s="2315"/>
      <c r="AD54" s="2697"/>
      <c r="AE54" s="2698" t="s">
        <v>596</v>
      </c>
      <c r="AF54" s="2315"/>
      <c r="AG54" s="2315"/>
      <c r="AH54" s="2315"/>
      <c r="AI54" s="2315"/>
      <c r="AJ54" s="2699"/>
      <c r="AK54" s="2700" t="s">
        <v>22</v>
      </c>
      <c r="AL54" s="2315"/>
      <c r="AM54" s="2315"/>
      <c r="AN54" s="2315"/>
      <c r="AO54" s="2315"/>
      <c r="AP54" s="2697"/>
      <c r="AQ54" s="2698" t="s">
        <v>596</v>
      </c>
      <c r="AR54" s="2315"/>
      <c r="AS54" s="2315"/>
      <c r="AT54" s="2315"/>
      <c r="AU54" s="2315"/>
      <c r="AV54" s="2316"/>
      <c r="AW54" s="958"/>
      <c r="AX54" s="958"/>
      <c r="AY54" s="958"/>
      <c r="AZ54" s="129"/>
      <c r="BA54" s="210"/>
      <c r="BB54" s="403"/>
    </row>
    <row r="55" spans="1:54" ht="13.5" customHeight="1">
      <c r="A55" s="2626"/>
      <c r="B55" s="945"/>
      <c r="C55" s="923"/>
      <c r="D55" s="923"/>
      <c r="E55" s="923"/>
      <c r="F55" s="940"/>
      <c r="G55" s="128"/>
      <c r="H55" s="128"/>
      <c r="I55" s="122"/>
      <c r="J55" s="116"/>
      <c r="K55" s="117"/>
      <c r="L55" s="1023" t="s">
        <v>1472</v>
      </c>
      <c r="M55" s="1022"/>
      <c r="N55" s="986"/>
      <c r="O55" s="986"/>
      <c r="P55" s="986"/>
      <c r="Q55" s="986"/>
      <c r="R55" s="986"/>
      <c r="S55" s="986"/>
      <c r="T55" s="986"/>
      <c r="U55" s="986"/>
      <c r="V55" s="986"/>
      <c r="W55" s="986"/>
      <c r="X55" s="987"/>
      <c r="Y55" s="2617" t="s">
        <v>22</v>
      </c>
      <c r="Z55" s="2618"/>
      <c r="AA55" s="2618"/>
      <c r="AB55" s="2618"/>
      <c r="AC55" s="2618"/>
      <c r="AD55" s="2618"/>
      <c r="AE55" s="2618" t="s">
        <v>596</v>
      </c>
      <c r="AF55" s="2618"/>
      <c r="AG55" s="2618"/>
      <c r="AH55" s="2618"/>
      <c r="AI55" s="2618"/>
      <c r="AJ55" s="2646"/>
      <c r="AK55" s="2617" t="s">
        <v>22</v>
      </c>
      <c r="AL55" s="2618"/>
      <c r="AM55" s="2618"/>
      <c r="AN55" s="2618"/>
      <c r="AO55" s="2618"/>
      <c r="AP55" s="2618"/>
      <c r="AQ55" s="2618" t="s">
        <v>596</v>
      </c>
      <c r="AR55" s="2618"/>
      <c r="AS55" s="2618"/>
      <c r="AT55" s="2618"/>
      <c r="AU55" s="2618"/>
      <c r="AV55" s="2646"/>
      <c r="AW55" s="958"/>
      <c r="AX55" s="958"/>
      <c r="AY55" s="958"/>
      <c r="AZ55" s="129"/>
      <c r="BA55" s="210"/>
      <c r="BB55" s="403"/>
    </row>
    <row r="56" spans="1:54" ht="13.5" customHeight="1">
      <c r="A56" s="2626"/>
      <c r="B56" s="945"/>
      <c r="C56" s="923"/>
      <c r="D56" s="923"/>
      <c r="E56" s="923"/>
      <c r="F56" s="940"/>
      <c r="G56" s="128"/>
      <c r="H56" s="128"/>
      <c r="I56" s="122"/>
      <c r="J56" s="116"/>
      <c r="K56" s="117"/>
      <c r="L56" s="751" t="s">
        <v>1473</v>
      </c>
      <c r="M56" s="113"/>
      <c r="N56" s="958"/>
      <c r="O56" s="958"/>
      <c r="P56" s="958"/>
      <c r="Q56" s="958"/>
      <c r="R56" s="958"/>
      <c r="S56" s="958"/>
      <c r="T56" s="958"/>
      <c r="U56" s="958"/>
      <c r="V56" s="958"/>
      <c r="W56" s="958"/>
      <c r="X56" s="959"/>
      <c r="Y56" s="2617"/>
      <c r="Z56" s="2618"/>
      <c r="AA56" s="2618"/>
      <c r="AB56" s="2618"/>
      <c r="AC56" s="2618"/>
      <c r="AD56" s="2618"/>
      <c r="AE56" s="2618"/>
      <c r="AF56" s="2618"/>
      <c r="AG56" s="2618"/>
      <c r="AH56" s="2618"/>
      <c r="AI56" s="2618"/>
      <c r="AJ56" s="2646"/>
      <c r="AK56" s="2617"/>
      <c r="AL56" s="2618"/>
      <c r="AM56" s="2618"/>
      <c r="AN56" s="2618"/>
      <c r="AO56" s="2618"/>
      <c r="AP56" s="2618"/>
      <c r="AQ56" s="2618"/>
      <c r="AR56" s="2618"/>
      <c r="AS56" s="2618"/>
      <c r="AT56" s="2618"/>
      <c r="AU56" s="2618"/>
      <c r="AV56" s="2646"/>
      <c r="AW56" s="958"/>
      <c r="AX56" s="958"/>
      <c r="AY56" s="958"/>
      <c r="AZ56" s="129"/>
      <c r="BA56" s="210"/>
      <c r="BB56" s="403"/>
    </row>
    <row r="57" spans="1:54" ht="13.5" customHeight="1">
      <c r="A57" s="2626"/>
      <c r="B57" s="945"/>
      <c r="C57" s="923"/>
      <c r="D57" s="923"/>
      <c r="E57" s="923"/>
      <c r="F57" s="940"/>
      <c r="G57" s="128"/>
      <c r="H57" s="128"/>
      <c r="I57" s="122"/>
      <c r="J57" s="116"/>
      <c r="K57" s="117"/>
      <c r="L57" s="751" t="s">
        <v>1474</v>
      </c>
      <c r="M57" s="113"/>
      <c r="N57" s="958"/>
      <c r="O57" s="958"/>
      <c r="P57" s="958"/>
      <c r="Q57" s="958"/>
      <c r="R57" s="958"/>
      <c r="S57" s="958"/>
      <c r="T57" s="958"/>
      <c r="U57" s="958"/>
      <c r="V57" s="958"/>
      <c r="W57" s="958"/>
      <c r="X57" s="959"/>
      <c r="Y57" s="2617" t="s">
        <v>22</v>
      </c>
      <c r="Z57" s="2618"/>
      <c r="AA57" s="2618"/>
      <c r="AB57" s="2618"/>
      <c r="AC57" s="2618"/>
      <c r="AD57" s="2618"/>
      <c r="AE57" s="2618" t="s">
        <v>596</v>
      </c>
      <c r="AF57" s="2618"/>
      <c r="AG57" s="2618"/>
      <c r="AH57" s="2618"/>
      <c r="AI57" s="2618"/>
      <c r="AJ57" s="2646"/>
      <c r="AK57" s="2617" t="s">
        <v>22</v>
      </c>
      <c r="AL57" s="2618"/>
      <c r="AM57" s="2618"/>
      <c r="AN57" s="2618"/>
      <c r="AO57" s="2618"/>
      <c r="AP57" s="2618"/>
      <c r="AQ57" s="2618" t="s">
        <v>596</v>
      </c>
      <c r="AR57" s="2618"/>
      <c r="AS57" s="2618"/>
      <c r="AT57" s="2618"/>
      <c r="AU57" s="2618"/>
      <c r="AV57" s="2646"/>
      <c r="AW57" s="958"/>
      <c r="AX57" s="958"/>
      <c r="AY57" s="958"/>
      <c r="AZ57" s="129"/>
      <c r="BA57" s="210"/>
      <c r="BB57" s="403"/>
    </row>
    <row r="58" spans="1:54" ht="13.5" customHeight="1">
      <c r="A58" s="2626"/>
      <c r="B58" s="945"/>
      <c r="C58" s="923"/>
      <c r="D58" s="923"/>
      <c r="E58" s="923"/>
      <c r="F58" s="940"/>
      <c r="G58" s="128"/>
      <c r="H58" s="128"/>
      <c r="I58" s="122"/>
      <c r="J58" s="116"/>
      <c r="K58" s="117"/>
      <c r="L58" s="751" t="s">
        <v>1475</v>
      </c>
      <c r="M58" s="113"/>
      <c r="N58" s="958"/>
      <c r="O58" s="958"/>
      <c r="P58" s="958"/>
      <c r="Q58" s="958"/>
      <c r="R58" s="958"/>
      <c r="S58" s="958"/>
      <c r="T58" s="958"/>
      <c r="U58" s="958"/>
      <c r="V58" s="958"/>
      <c r="W58" s="958"/>
      <c r="X58" s="959"/>
      <c r="Y58" s="2617"/>
      <c r="Z58" s="2618"/>
      <c r="AA58" s="2618"/>
      <c r="AB58" s="2618"/>
      <c r="AC58" s="2618"/>
      <c r="AD58" s="2618"/>
      <c r="AE58" s="2618"/>
      <c r="AF58" s="2618"/>
      <c r="AG58" s="2618"/>
      <c r="AH58" s="2618"/>
      <c r="AI58" s="2618"/>
      <c r="AJ58" s="2646"/>
      <c r="AK58" s="2617"/>
      <c r="AL58" s="2618"/>
      <c r="AM58" s="2618"/>
      <c r="AN58" s="2618"/>
      <c r="AO58" s="2618"/>
      <c r="AP58" s="2618"/>
      <c r="AQ58" s="2618"/>
      <c r="AR58" s="2618"/>
      <c r="AS58" s="2618"/>
      <c r="AT58" s="2618"/>
      <c r="AU58" s="2618"/>
      <c r="AV58" s="2646"/>
      <c r="AW58" s="958"/>
      <c r="AX58" s="958"/>
      <c r="AY58" s="958"/>
      <c r="AZ58" s="129"/>
      <c r="BA58" s="210"/>
      <c r="BB58" s="403"/>
    </row>
    <row r="59" spans="1:54" ht="13.5" customHeight="1">
      <c r="A59" s="2626"/>
      <c r="B59" s="945"/>
      <c r="C59" s="923"/>
      <c r="D59" s="923"/>
      <c r="E59" s="923"/>
      <c r="F59" s="940"/>
      <c r="G59" s="128"/>
      <c r="H59" s="128"/>
      <c r="I59" s="122"/>
      <c r="J59" s="116"/>
      <c r="K59" s="117"/>
      <c r="L59" s="751" t="s">
        <v>1476</v>
      </c>
      <c r="M59" s="113"/>
      <c r="N59" s="958"/>
      <c r="O59" s="958"/>
      <c r="P59" s="958"/>
      <c r="Q59" s="958"/>
      <c r="R59" s="958"/>
      <c r="S59" s="958"/>
      <c r="T59" s="958"/>
      <c r="U59" s="958"/>
      <c r="V59" s="958"/>
      <c r="W59" s="958"/>
      <c r="X59" s="959"/>
      <c r="Y59" s="2617" t="s">
        <v>22</v>
      </c>
      <c r="Z59" s="2618"/>
      <c r="AA59" s="2618"/>
      <c r="AB59" s="2618"/>
      <c r="AC59" s="2618"/>
      <c r="AD59" s="2618"/>
      <c r="AE59" s="2618" t="s">
        <v>596</v>
      </c>
      <c r="AF59" s="2618"/>
      <c r="AG59" s="2618"/>
      <c r="AH59" s="2618"/>
      <c r="AI59" s="2618"/>
      <c r="AJ59" s="2646"/>
      <c r="AK59" s="2617" t="s">
        <v>22</v>
      </c>
      <c r="AL59" s="2618"/>
      <c r="AM59" s="2618"/>
      <c r="AN59" s="2618"/>
      <c r="AO59" s="2618"/>
      <c r="AP59" s="2618"/>
      <c r="AQ59" s="2618" t="s">
        <v>596</v>
      </c>
      <c r="AR59" s="2618"/>
      <c r="AS59" s="2618"/>
      <c r="AT59" s="2618"/>
      <c r="AU59" s="2618"/>
      <c r="AV59" s="2646"/>
      <c r="AW59" s="958"/>
      <c r="AX59" s="958"/>
      <c r="AY59" s="958"/>
      <c r="AZ59" s="129"/>
      <c r="BA59" s="210"/>
      <c r="BB59" s="403"/>
    </row>
    <row r="60" spans="1:54" ht="13.5" customHeight="1">
      <c r="A60" s="2626"/>
      <c r="B60" s="945"/>
      <c r="C60" s="923"/>
      <c r="D60" s="923"/>
      <c r="E60" s="923"/>
      <c r="F60" s="940"/>
      <c r="G60" s="128"/>
      <c r="H60" s="128"/>
      <c r="I60" s="122"/>
      <c r="J60" s="116"/>
      <c r="K60" s="117"/>
      <c r="L60" s="751" t="s">
        <v>1477</v>
      </c>
      <c r="M60" s="113"/>
      <c r="N60" s="958"/>
      <c r="O60" s="958"/>
      <c r="P60" s="958"/>
      <c r="Q60" s="958"/>
      <c r="R60" s="958"/>
      <c r="S60" s="958"/>
      <c r="T60" s="958"/>
      <c r="U60" s="958"/>
      <c r="V60" s="958"/>
      <c r="W60" s="958"/>
      <c r="X60" s="959"/>
      <c r="Y60" s="2617"/>
      <c r="Z60" s="2618"/>
      <c r="AA60" s="2618"/>
      <c r="AB60" s="2618"/>
      <c r="AC60" s="2618"/>
      <c r="AD60" s="2618"/>
      <c r="AE60" s="2618"/>
      <c r="AF60" s="2618"/>
      <c r="AG60" s="2618"/>
      <c r="AH60" s="2618"/>
      <c r="AI60" s="2618"/>
      <c r="AJ60" s="2646"/>
      <c r="AK60" s="2617"/>
      <c r="AL60" s="2618"/>
      <c r="AM60" s="2618"/>
      <c r="AN60" s="2618"/>
      <c r="AO60" s="2618"/>
      <c r="AP60" s="2618"/>
      <c r="AQ60" s="2618"/>
      <c r="AR60" s="2618"/>
      <c r="AS60" s="2618"/>
      <c r="AT60" s="2618"/>
      <c r="AU60" s="2618"/>
      <c r="AV60" s="2646"/>
      <c r="AW60" s="958"/>
      <c r="AX60" s="958"/>
      <c r="AY60" s="958"/>
      <c r="AZ60" s="129"/>
      <c r="BA60" s="210"/>
      <c r="BB60" s="403"/>
    </row>
    <row r="61" spans="1:54" ht="13.5" customHeight="1">
      <c r="A61" s="2626"/>
      <c r="B61" s="945"/>
      <c r="C61" s="923"/>
      <c r="D61" s="923"/>
      <c r="E61" s="923"/>
      <c r="F61" s="940"/>
      <c r="G61" s="128"/>
      <c r="H61" s="128"/>
      <c r="I61" s="122"/>
      <c r="J61" s="116"/>
      <c r="K61" s="117"/>
      <c r="L61" s="751" t="s">
        <v>1478</v>
      </c>
      <c r="M61" s="113"/>
      <c r="N61" s="958"/>
      <c r="O61" s="958"/>
      <c r="P61" s="958"/>
      <c r="Q61" s="958"/>
      <c r="R61" s="958"/>
      <c r="S61" s="958"/>
      <c r="T61" s="958"/>
      <c r="U61" s="958"/>
      <c r="V61" s="958"/>
      <c r="W61" s="958"/>
      <c r="X61" s="959"/>
      <c r="Y61" s="2617" t="s">
        <v>22</v>
      </c>
      <c r="Z61" s="2618"/>
      <c r="AA61" s="2618"/>
      <c r="AB61" s="2618"/>
      <c r="AC61" s="2618"/>
      <c r="AD61" s="2618"/>
      <c r="AE61" s="2618" t="s">
        <v>596</v>
      </c>
      <c r="AF61" s="2618"/>
      <c r="AG61" s="2618"/>
      <c r="AH61" s="2618"/>
      <c r="AI61" s="2618"/>
      <c r="AJ61" s="2646"/>
      <c r="AK61" s="2617" t="s">
        <v>22</v>
      </c>
      <c r="AL61" s="2618"/>
      <c r="AM61" s="2618"/>
      <c r="AN61" s="2618"/>
      <c r="AO61" s="2618"/>
      <c r="AP61" s="2618"/>
      <c r="AQ61" s="2618" t="s">
        <v>596</v>
      </c>
      <c r="AR61" s="2618"/>
      <c r="AS61" s="2618"/>
      <c r="AT61" s="2618"/>
      <c r="AU61" s="2618"/>
      <c r="AV61" s="2646"/>
      <c r="AW61" s="958"/>
      <c r="AX61" s="958"/>
      <c r="AY61" s="958"/>
      <c r="AZ61" s="129"/>
      <c r="BA61" s="210"/>
      <c r="BB61" s="403"/>
    </row>
    <row r="62" spans="1:54" ht="13.5" customHeight="1">
      <c r="A62" s="2626"/>
      <c r="B62" s="945"/>
      <c r="C62" s="923"/>
      <c r="D62" s="923"/>
      <c r="E62" s="923"/>
      <c r="F62" s="940"/>
      <c r="G62" s="128"/>
      <c r="H62" s="128"/>
      <c r="I62" s="122"/>
      <c r="J62" s="116"/>
      <c r="K62" s="117"/>
      <c r="L62" s="751" t="s">
        <v>1479</v>
      </c>
      <c r="M62" s="113"/>
      <c r="N62" s="958"/>
      <c r="O62" s="958"/>
      <c r="P62" s="958"/>
      <c r="Q62" s="958"/>
      <c r="R62" s="958"/>
      <c r="S62" s="958"/>
      <c r="T62" s="958"/>
      <c r="U62" s="958"/>
      <c r="V62" s="958"/>
      <c r="W62" s="958"/>
      <c r="X62" s="959"/>
      <c r="Y62" s="2617"/>
      <c r="Z62" s="2618"/>
      <c r="AA62" s="2618"/>
      <c r="AB62" s="2618"/>
      <c r="AC62" s="2618"/>
      <c r="AD62" s="2618"/>
      <c r="AE62" s="2618"/>
      <c r="AF62" s="2618"/>
      <c r="AG62" s="2618"/>
      <c r="AH62" s="2618"/>
      <c r="AI62" s="2618"/>
      <c r="AJ62" s="2646"/>
      <c r="AK62" s="2617"/>
      <c r="AL62" s="2618"/>
      <c r="AM62" s="2618"/>
      <c r="AN62" s="2618"/>
      <c r="AO62" s="2618"/>
      <c r="AP62" s="2618"/>
      <c r="AQ62" s="2618"/>
      <c r="AR62" s="2618"/>
      <c r="AS62" s="2618"/>
      <c r="AT62" s="2618"/>
      <c r="AU62" s="2618"/>
      <c r="AV62" s="2646"/>
      <c r="AW62" s="958"/>
      <c r="AX62" s="958"/>
      <c r="AY62" s="958"/>
      <c r="AZ62" s="129"/>
      <c r="BA62" s="210"/>
      <c r="BB62" s="403"/>
    </row>
    <row r="63" spans="1:54" ht="13.5" customHeight="1">
      <c r="A63" s="2626"/>
      <c r="B63" s="945"/>
      <c r="C63" s="923"/>
      <c r="D63" s="923"/>
      <c r="E63" s="923"/>
      <c r="F63" s="940"/>
      <c r="G63" s="128"/>
      <c r="H63" s="128"/>
      <c r="I63" s="122"/>
      <c r="J63" s="116"/>
      <c r="K63" s="117"/>
      <c r="L63" s="751" t="s">
        <v>1480</v>
      </c>
      <c r="M63" s="113"/>
      <c r="N63" s="958"/>
      <c r="O63" s="958"/>
      <c r="P63" s="958"/>
      <c r="Q63" s="958"/>
      <c r="R63" s="958"/>
      <c r="S63" s="958"/>
      <c r="T63" s="958"/>
      <c r="U63" s="958"/>
      <c r="V63" s="958"/>
      <c r="W63" s="958"/>
      <c r="X63" s="959"/>
      <c r="Y63" s="2617" t="s">
        <v>22</v>
      </c>
      <c r="Z63" s="2618"/>
      <c r="AA63" s="2618"/>
      <c r="AB63" s="2618"/>
      <c r="AC63" s="2618"/>
      <c r="AD63" s="2618"/>
      <c r="AE63" s="2618" t="s">
        <v>596</v>
      </c>
      <c r="AF63" s="2618"/>
      <c r="AG63" s="2618"/>
      <c r="AH63" s="2618"/>
      <c r="AI63" s="2618"/>
      <c r="AJ63" s="2646"/>
      <c r="AK63" s="2617" t="s">
        <v>22</v>
      </c>
      <c r="AL63" s="2618"/>
      <c r="AM63" s="2618"/>
      <c r="AN63" s="2618"/>
      <c r="AO63" s="2618"/>
      <c r="AP63" s="2618"/>
      <c r="AQ63" s="2618" t="s">
        <v>596</v>
      </c>
      <c r="AR63" s="2618"/>
      <c r="AS63" s="2618"/>
      <c r="AT63" s="2618"/>
      <c r="AU63" s="2618"/>
      <c r="AV63" s="2646"/>
      <c r="AW63" s="958"/>
      <c r="AX63" s="958"/>
      <c r="AY63" s="958"/>
      <c r="AZ63" s="129"/>
      <c r="BA63" s="210"/>
      <c r="BB63" s="403"/>
    </row>
    <row r="64" spans="1:54" ht="13.5" customHeight="1">
      <c r="A64" s="2626"/>
      <c r="B64" s="945"/>
      <c r="C64" s="923"/>
      <c r="D64" s="923"/>
      <c r="E64" s="923"/>
      <c r="F64" s="940"/>
      <c r="G64" s="128"/>
      <c r="H64" s="128"/>
      <c r="I64" s="163"/>
      <c r="J64" s="201"/>
      <c r="K64" s="202"/>
      <c r="L64" s="988" t="s">
        <v>1481</v>
      </c>
      <c r="M64" s="189"/>
      <c r="N64" s="943"/>
      <c r="O64" s="943"/>
      <c r="P64" s="943"/>
      <c r="Q64" s="943"/>
      <c r="R64" s="943"/>
      <c r="S64" s="943"/>
      <c r="T64" s="943"/>
      <c r="U64" s="943"/>
      <c r="V64" s="943"/>
      <c r="W64" s="943"/>
      <c r="X64" s="944"/>
      <c r="Y64" s="2637"/>
      <c r="Z64" s="2638"/>
      <c r="AA64" s="2638"/>
      <c r="AB64" s="2638"/>
      <c r="AC64" s="2638"/>
      <c r="AD64" s="2638"/>
      <c r="AE64" s="2638"/>
      <c r="AF64" s="2638"/>
      <c r="AG64" s="2638"/>
      <c r="AH64" s="2638"/>
      <c r="AI64" s="2638"/>
      <c r="AJ64" s="2647"/>
      <c r="AK64" s="2637"/>
      <c r="AL64" s="2638"/>
      <c r="AM64" s="2638"/>
      <c r="AN64" s="2638"/>
      <c r="AO64" s="2638"/>
      <c r="AP64" s="2638"/>
      <c r="AQ64" s="2638"/>
      <c r="AR64" s="2638"/>
      <c r="AS64" s="2638"/>
      <c r="AT64" s="2638"/>
      <c r="AU64" s="2638"/>
      <c r="AV64" s="2647"/>
      <c r="AW64" s="958"/>
      <c r="AX64" s="958"/>
      <c r="AY64" s="958"/>
      <c r="AZ64" s="129"/>
      <c r="BA64" s="210"/>
      <c r="BB64" s="403"/>
    </row>
    <row r="65" spans="1:54" ht="13.5" customHeight="1">
      <c r="A65" s="2626"/>
      <c r="B65" s="945"/>
      <c r="C65" s="923"/>
      <c r="D65" s="923"/>
      <c r="E65" s="923"/>
      <c r="F65" s="940"/>
      <c r="G65" s="128"/>
      <c r="H65" s="128"/>
      <c r="I65" s="2701" t="s">
        <v>1360</v>
      </c>
      <c r="J65" s="2702"/>
      <c r="K65" s="2703"/>
      <c r="L65" s="1024" t="s">
        <v>1482</v>
      </c>
      <c r="M65" s="1025"/>
      <c r="N65" s="1026"/>
      <c r="O65" s="1026"/>
      <c r="P65" s="1026"/>
      <c r="Q65" s="1026"/>
      <c r="R65" s="1026"/>
      <c r="S65" s="1026"/>
      <c r="T65" s="1026"/>
      <c r="U65" s="1026"/>
      <c r="V65" s="1026"/>
      <c r="W65" s="1026"/>
      <c r="X65" s="1027"/>
      <c r="Y65" s="2060" t="s">
        <v>22</v>
      </c>
      <c r="Z65" s="2061"/>
      <c r="AA65" s="2061"/>
      <c r="AB65" s="2061"/>
      <c r="AC65" s="2061"/>
      <c r="AD65" s="2704"/>
      <c r="AE65" s="2705" t="s">
        <v>596</v>
      </c>
      <c r="AF65" s="2061"/>
      <c r="AG65" s="2061"/>
      <c r="AH65" s="2061"/>
      <c r="AI65" s="2061"/>
      <c r="AJ65" s="2706"/>
      <c r="AK65" s="2707" t="s">
        <v>22</v>
      </c>
      <c r="AL65" s="2061"/>
      <c r="AM65" s="2061"/>
      <c r="AN65" s="2061"/>
      <c r="AO65" s="2061"/>
      <c r="AP65" s="2704"/>
      <c r="AQ65" s="2705" t="s">
        <v>596</v>
      </c>
      <c r="AR65" s="2061"/>
      <c r="AS65" s="2061"/>
      <c r="AT65" s="2061"/>
      <c r="AU65" s="2061"/>
      <c r="AV65" s="2062"/>
      <c r="AW65" s="958"/>
      <c r="AX65" s="958"/>
      <c r="AY65" s="958"/>
      <c r="AZ65" s="129"/>
      <c r="BA65" s="210"/>
      <c r="BB65" s="403"/>
    </row>
    <row r="66" spans="1:54" ht="13.5" customHeight="1">
      <c r="A66" s="2626"/>
      <c r="B66" s="945"/>
      <c r="C66" s="923"/>
      <c r="D66" s="923"/>
      <c r="E66" s="923"/>
      <c r="F66" s="940"/>
      <c r="G66" s="128"/>
      <c r="H66" s="128"/>
      <c r="I66" s="1658" t="s">
        <v>1483</v>
      </c>
      <c r="J66" s="1659"/>
      <c r="K66" s="1660"/>
      <c r="L66" s="1024" t="s">
        <v>1484</v>
      </c>
      <c r="M66" s="1025"/>
      <c r="N66" s="1026"/>
      <c r="O66" s="1026"/>
      <c r="P66" s="1026"/>
      <c r="Q66" s="1026"/>
      <c r="R66" s="1026"/>
      <c r="S66" s="1026"/>
      <c r="T66" s="1026"/>
      <c r="U66" s="1026"/>
      <c r="V66" s="1026"/>
      <c r="W66" s="1026"/>
      <c r="X66" s="1027"/>
      <c r="Y66" s="2060" t="s">
        <v>22</v>
      </c>
      <c r="Z66" s="2061"/>
      <c r="AA66" s="2061"/>
      <c r="AB66" s="2061"/>
      <c r="AC66" s="2061"/>
      <c r="AD66" s="2704"/>
      <c r="AE66" s="2705" t="s">
        <v>596</v>
      </c>
      <c r="AF66" s="2061"/>
      <c r="AG66" s="2061"/>
      <c r="AH66" s="2061"/>
      <c r="AI66" s="2061"/>
      <c r="AJ66" s="2706"/>
      <c r="AK66" s="2707" t="s">
        <v>22</v>
      </c>
      <c r="AL66" s="2061"/>
      <c r="AM66" s="2061"/>
      <c r="AN66" s="2061"/>
      <c r="AO66" s="2061"/>
      <c r="AP66" s="2704"/>
      <c r="AQ66" s="2705" t="s">
        <v>596</v>
      </c>
      <c r="AR66" s="2061"/>
      <c r="AS66" s="2061"/>
      <c r="AT66" s="2061"/>
      <c r="AU66" s="2061"/>
      <c r="AV66" s="2062"/>
      <c r="AW66" s="958"/>
      <c r="AX66" s="958"/>
      <c r="AY66" s="958"/>
      <c r="AZ66" s="129"/>
      <c r="BA66" s="210"/>
      <c r="BB66" s="403"/>
    </row>
    <row r="67" spans="1:54" ht="13.5" customHeight="1">
      <c r="A67" s="2626"/>
      <c r="B67" s="945"/>
      <c r="C67" s="923"/>
      <c r="D67" s="923"/>
      <c r="E67" s="923"/>
      <c r="F67" s="940"/>
      <c r="G67" s="128"/>
      <c r="H67" s="128"/>
      <c r="I67" s="122"/>
      <c r="J67" s="116"/>
      <c r="K67" s="117"/>
      <c r="L67" s="1018" t="s">
        <v>1485</v>
      </c>
      <c r="M67" s="1019"/>
      <c r="N67" s="1020"/>
      <c r="O67" s="1020"/>
      <c r="P67" s="1020"/>
      <c r="Q67" s="1020"/>
      <c r="R67" s="1020"/>
      <c r="S67" s="1020"/>
      <c r="T67" s="1020"/>
      <c r="U67" s="1020"/>
      <c r="V67" s="1020"/>
      <c r="W67" s="1020"/>
      <c r="X67" s="1021"/>
      <c r="Y67" s="2314" t="s">
        <v>22</v>
      </c>
      <c r="Z67" s="2315"/>
      <c r="AA67" s="2315"/>
      <c r="AB67" s="2315"/>
      <c r="AC67" s="2315"/>
      <c r="AD67" s="2697"/>
      <c r="AE67" s="2698" t="s">
        <v>596</v>
      </c>
      <c r="AF67" s="2315"/>
      <c r="AG67" s="2315"/>
      <c r="AH67" s="2315"/>
      <c r="AI67" s="2315"/>
      <c r="AJ67" s="2699"/>
      <c r="AK67" s="2700" t="s">
        <v>22</v>
      </c>
      <c r="AL67" s="2315"/>
      <c r="AM67" s="2315"/>
      <c r="AN67" s="2315"/>
      <c r="AO67" s="2315"/>
      <c r="AP67" s="2697"/>
      <c r="AQ67" s="2698" t="s">
        <v>596</v>
      </c>
      <c r="AR67" s="2315"/>
      <c r="AS67" s="2315"/>
      <c r="AT67" s="2315"/>
      <c r="AU67" s="2315"/>
      <c r="AV67" s="2316"/>
      <c r="AW67" s="958"/>
      <c r="AX67" s="958"/>
      <c r="AY67" s="958"/>
      <c r="AZ67" s="129"/>
      <c r="BA67" s="210"/>
      <c r="BB67" s="403"/>
    </row>
    <row r="68" spans="1:54" ht="13.5" customHeight="1">
      <c r="A68" s="2626"/>
      <c r="B68" s="945"/>
      <c r="C68" s="923"/>
      <c r="D68" s="923"/>
      <c r="E68" s="923"/>
      <c r="F68" s="940"/>
      <c r="G68" s="128"/>
      <c r="H68" s="128"/>
      <c r="I68" s="122"/>
      <c r="J68" s="116"/>
      <c r="K68" s="117"/>
      <c r="L68" s="1023" t="s">
        <v>1486</v>
      </c>
      <c r="M68" s="1022"/>
      <c r="N68" s="986"/>
      <c r="O68" s="986"/>
      <c r="P68" s="986"/>
      <c r="Q68" s="986"/>
      <c r="R68" s="986"/>
      <c r="S68" s="986"/>
      <c r="T68" s="986"/>
      <c r="U68" s="986"/>
      <c r="V68" s="986"/>
      <c r="W68" s="986"/>
      <c r="X68" s="987"/>
      <c r="Y68" s="2617" t="s">
        <v>22</v>
      </c>
      <c r="Z68" s="2618"/>
      <c r="AA68" s="2618"/>
      <c r="AB68" s="2618"/>
      <c r="AC68" s="2618"/>
      <c r="AD68" s="2618"/>
      <c r="AE68" s="2618" t="s">
        <v>596</v>
      </c>
      <c r="AF68" s="2618"/>
      <c r="AG68" s="2618"/>
      <c r="AH68" s="2618"/>
      <c r="AI68" s="2618"/>
      <c r="AJ68" s="2646"/>
      <c r="AK68" s="2617" t="s">
        <v>22</v>
      </c>
      <c r="AL68" s="2618"/>
      <c r="AM68" s="2618"/>
      <c r="AN68" s="2618"/>
      <c r="AO68" s="2618"/>
      <c r="AP68" s="2618"/>
      <c r="AQ68" s="2618" t="s">
        <v>596</v>
      </c>
      <c r="AR68" s="2618"/>
      <c r="AS68" s="2618"/>
      <c r="AT68" s="2618"/>
      <c r="AU68" s="2618"/>
      <c r="AV68" s="2646"/>
      <c r="AW68" s="958"/>
      <c r="AX68" s="958"/>
      <c r="AY68" s="958"/>
      <c r="AZ68" s="129"/>
      <c r="BA68" s="210"/>
      <c r="BB68" s="403"/>
    </row>
    <row r="69" spans="1:54" ht="13.5" customHeight="1">
      <c r="A69" s="2626"/>
      <c r="B69" s="945"/>
      <c r="C69" s="923"/>
      <c r="D69" s="923"/>
      <c r="E69" s="923"/>
      <c r="F69" s="940"/>
      <c r="G69" s="128"/>
      <c r="H69" s="128"/>
      <c r="I69" s="122"/>
      <c r="J69" s="116"/>
      <c r="K69" s="117"/>
      <c r="L69" s="988" t="s">
        <v>1487</v>
      </c>
      <c r="M69" s="189"/>
      <c r="N69" s="943"/>
      <c r="O69" s="943"/>
      <c r="P69" s="943"/>
      <c r="Q69" s="943"/>
      <c r="R69" s="943"/>
      <c r="S69" s="943"/>
      <c r="T69" s="943"/>
      <c r="U69" s="943"/>
      <c r="V69" s="943"/>
      <c r="W69" s="943"/>
      <c r="X69" s="944"/>
      <c r="Y69" s="2637"/>
      <c r="Z69" s="2638"/>
      <c r="AA69" s="2638"/>
      <c r="AB69" s="2638"/>
      <c r="AC69" s="2638"/>
      <c r="AD69" s="2638"/>
      <c r="AE69" s="2638"/>
      <c r="AF69" s="2638"/>
      <c r="AG69" s="2638"/>
      <c r="AH69" s="2638"/>
      <c r="AI69" s="2638"/>
      <c r="AJ69" s="2647"/>
      <c r="AK69" s="2637"/>
      <c r="AL69" s="2638"/>
      <c r="AM69" s="2638"/>
      <c r="AN69" s="2638"/>
      <c r="AO69" s="2638"/>
      <c r="AP69" s="2638"/>
      <c r="AQ69" s="2638"/>
      <c r="AR69" s="2638"/>
      <c r="AS69" s="2638"/>
      <c r="AT69" s="2638"/>
      <c r="AU69" s="2638"/>
      <c r="AV69" s="2647"/>
      <c r="AW69" s="958"/>
      <c r="AX69" s="958"/>
      <c r="AY69" s="958"/>
      <c r="AZ69" s="129"/>
      <c r="BA69" s="210"/>
      <c r="BB69" s="403"/>
    </row>
    <row r="70" spans="1:54" ht="13.5" customHeight="1">
      <c r="A70" s="2626"/>
      <c r="B70" s="945"/>
      <c r="C70" s="923"/>
      <c r="D70" s="923"/>
      <c r="E70" s="923"/>
      <c r="F70" s="940"/>
      <c r="G70" s="128"/>
      <c r="H70" s="128"/>
      <c r="I70" s="122"/>
      <c r="J70" s="116"/>
      <c r="K70" s="117"/>
      <c r="L70" s="1010" t="s">
        <v>1488</v>
      </c>
      <c r="M70" s="565"/>
      <c r="N70" s="565"/>
      <c r="O70" s="565"/>
      <c r="P70" s="565"/>
      <c r="Q70" s="565"/>
      <c r="R70" s="565"/>
      <c r="S70" s="565"/>
      <c r="T70" s="565"/>
      <c r="U70" s="565"/>
      <c r="V70" s="565"/>
      <c r="W70" s="565"/>
      <c r="X70" s="801"/>
      <c r="Y70" s="2635" t="s">
        <v>22</v>
      </c>
      <c r="Z70" s="2636"/>
      <c r="AA70" s="2636"/>
      <c r="AB70" s="2636"/>
      <c r="AC70" s="2636"/>
      <c r="AD70" s="2636"/>
      <c r="AE70" s="2636" t="s">
        <v>596</v>
      </c>
      <c r="AF70" s="2636"/>
      <c r="AG70" s="2636"/>
      <c r="AH70" s="2636"/>
      <c r="AI70" s="2636"/>
      <c r="AJ70" s="2649"/>
      <c r="AK70" s="2635" t="s">
        <v>22</v>
      </c>
      <c r="AL70" s="2636"/>
      <c r="AM70" s="2636"/>
      <c r="AN70" s="2636"/>
      <c r="AO70" s="2636"/>
      <c r="AP70" s="2636"/>
      <c r="AQ70" s="2636" t="s">
        <v>596</v>
      </c>
      <c r="AR70" s="2636"/>
      <c r="AS70" s="2636"/>
      <c r="AT70" s="2636"/>
      <c r="AU70" s="2636"/>
      <c r="AV70" s="2649"/>
      <c r="AW70" s="958"/>
      <c r="AX70" s="958"/>
      <c r="AY70" s="958"/>
      <c r="AZ70" s="129"/>
      <c r="BA70" s="210"/>
      <c r="BB70" s="403"/>
    </row>
    <row r="71" spans="1:54" ht="13.5" customHeight="1">
      <c r="A71" s="2626"/>
      <c r="B71" s="945"/>
      <c r="C71" s="923"/>
      <c r="D71" s="923"/>
      <c r="E71" s="923"/>
      <c r="F71" s="940"/>
      <c r="G71" s="128"/>
      <c r="H71" s="128"/>
      <c r="I71" s="122"/>
      <c r="J71" s="116"/>
      <c r="K71" s="117"/>
      <c r="L71" s="751" t="s">
        <v>1489</v>
      </c>
      <c r="M71" s="1011"/>
      <c r="N71" s="958"/>
      <c r="O71" s="958"/>
      <c r="P71" s="958"/>
      <c r="Q71" s="958"/>
      <c r="R71" s="958"/>
      <c r="S71" s="958"/>
      <c r="T71" s="958"/>
      <c r="U71" s="958"/>
      <c r="V71" s="958"/>
      <c r="W71" s="958"/>
      <c r="X71" s="959"/>
      <c r="Y71" s="2639"/>
      <c r="Z71" s="2640"/>
      <c r="AA71" s="2640"/>
      <c r="AB71" s="2640"/>
      <c r="AC71" s="2640"/>
      <c r="AD71" s="2640"/>
      <c r="AE71" s="2640"/>
      <c r="AF71" s="2640"/>
      <c r="AG71" s="2640"/>
      <c r="AH71" s="2640"/>
      <c r="AI71" s="2640"/>
      <c r="AJ71" s="2650"/>
      <c r="AK71" s="2639"/>
      <c r="AL71" s="2640"/>
      <c r="AM71" s="2640"/>
      <c r="AN71" s="2640"/>
      <c r="AO71" s="2640"/>
      <c r="AP71" s="2640"/>
      <c r="AQ71" s="2640"/>
      <c r="AR71" s="2640"/>
      <c r="AS71" s="2640"/>
      <c r="AT71" s="2640"/>
      <c r="AU71" s="2640"/>
      <c r="AV71" s="2650"/>
      <c r="AW71" s="958"/>
      <c r="AX71" s="958"/>
      <c r="AY71" s="958"/>
      <c r="AZ71" s="129"/>
      <c r="BA71" s="210"/>
      <c r="BB71" s="403"/>
    </row>
    <row r="72" spans="1:54" ht="13.5" customHeight="1">
      <c r="A72" s="2626"/>
      <c r="B72" s="945"/>
      <c r="C72" s="923"/>
      <c r="D72" s="923"/>
      <c r="E72" s="923"/>
      <c r="F72" s="940"/>
      <c r="G72" s="128"/>
      <c r="H72" s="128"/>
      <c r="I72" s="122"/>
      <c r="J72" s="116"/>
      <c r="K72" s="117"/>
      <c r="L72" s="1012" t="s">
        <v>1490</v>
      </c>
      <c r="M72" s="1013"/>
      <c r="N72" s="975"/>
      <c r="O72" s="975"/>
      <c r="P72" s="975"/>
      <c r="Q72" s="975"/>
      <c r="R72" s="975"/>
      <c r="S72" s="975"/>
      <c r="T72" s="975"/>
      <c r="U72" s="975"/>
      <c r="V72" s="975"/>
      <c r="W72" s="975"/>
      <c r="X72" s="989"/>
      <c r="Y72" s="2617" t="s">
        <v>22</v>
      </c>
      <c r="Z72" s="2618"/>
      <c r="AA72" s="2618"/>
      <c r="AB72" s="2618"/>
      <c r="AC72" s="2618"/>
      <c r="AD72" s="2618"/>
      <c r="AE72" s="2618" t="s">
        <v>596</v>
      </c>
      <c r="AF72" s="2618"/>
      <c r="AG72" s="2618"/>
      <c r="AH72" s="2618"/>
      <c r="AI72" s="2618"/>
      <c r="AJ72" s="2646"/>
      <c r="AK72" s="2617" t="s">
        <v>22</v>
      </c>
      <c r="AL72" s="2618"/>
      <c r="AM72" s="2618"/>
      <c r="AN72" s="2618"/>
      <c r="AO72" s="2618"/>
      <c r="AP72" s="2618"/>
      <c r="AQ72" s="2618" t="s">
        <v>596</v>
      </c>
      <c r="AR72" s="2618"/>
      <c r="AS72" s="2618"/>
      <c r="AT72" s="2618"/>
      <c r="AU72" s="2618"/>
      <c r="AV72" s="2646"/>
      <c r="AW72" s="958"/>
      <c r="AX72" s="958"/>
      <c r="AY72" s="958"/>
      <c r="AZ72" s="129"/>
      <c r="BA72" s="210"/>
      <c r="BB72" s="403"/>
    </row>
    <row r="73" spans="1:54" ht="13.5" customHeight="1">
      <c r="A73" s="2626"/>
      <c r="B73" s="945"/>
      <c r="C73" s="923"/>
      <c r="D73" s="923"/>
      <c r="E73" s="923"/>
      <c r="F73" s="940"/>
      <c r="G73" s="128"/>
      <c r="H73" s="128"/>
      <c r="I73" s="122"/>
      <c r="J73" s="116"/>
      <c r="K73" s="117"/>
      <c r="L73" s="1014" t="s">
        <v>1491</v>
      </c>
      <c r="M73" s="1015"/>
      <c r="N73" s="1016"/>
      <c r="O73" s="1016"/>
      <c r="P73" s="1016"/>
      <c r="Q73" s="1016"/>
      <c r="R73" s="1016"/>
      <c r="S73" s="1016"/>
      <c r="T73" s="1016"/>
      <c r="U73" s="1016"/>
      <c r="V73" s="1016"/>
      <c r="W73" s="1016"/>
      <c r="X73" s="1017"/>
      <c r="Y73" s="2637"/>
      <c r="Z73" s="2638"/>
      <c r="AA73" s="2638"/>
      <c r="AB73" s="2638"/>
      <c r="AC73" s="2638"/>
      <c r="AD73" s="2638"/>
      <c r="AE73" s="2638"/>
      <c r="AF73" s="2638"/>
      <c r="AG73" s="2638"/>
      <c r="AH73" s="2638"/>
      <c r="AI73" s="2638"/>
      <c r="AJ73" s="2647"/>
      <c r="AK73" s="2637"/>
      <c r="AL73" s="2638"/>
      <c r="AM73" s="2638"/>
      <c r="AN73" s="2638"/>
      <c r="AO73" s="2638"/>
      <c r="AP73" s="2638"/>
      <c r="AQ73" s="2638"/>
      <c r="AR73" s="2638"/>
      <c r="AS73" s="2638"/>
      <c r="AT73" s="2638"/>
      <c r="AU73" s="2638"/>
      <c r="AV73" s="2647"/>
      <c r="AW73" s="958"/>
      <c r="AX73" s="958"/>
      <c r="AY73" s="958"/>
      <c r="AZ73" s="129"/>
      <c r="BA73" s="210"/>
      <c r="BB73" s="403"/>
    </row>
    <row r="74" spans="1:54" ht="13.5" customHeight="1" thickBot="1">
      <c r="A74" s="2627"/>
      <c r="B74" s="1741" t="s">
        <v>1061</v>
      </c>
      <c r="C74" s="1742"/>
      <c r="D74" s="1742"/>
      <c r="E74" s="1742"/>
      <c r="F74" s="1742"/>
      <c r="G74" s="1742"/>
      <c r="H74" s="1742"/>
      <c r="I74" s="1742"/>
      <c r="J74" s="1742"/>
      <c r="K74" s="1742"/>
      <c r="L74" s="1742"/>
      <c r="M74" s="1742"/>
      <c r="N74" s="1742"/>
      <c r="O74" s="1742"/>
      <c r="P74" s="1742"/>
      <c r="Q74" s="1742"/>
      <c r="R74" s="1742"/>
      <c r="S74" s="1742"/>
      <c r="T74" s="1742"/>
      <c r="U74" s="1743"/>
      <c r="V74" s="1741" t="s">
        <v>1433</v>
      </c>
      <c r="W74" s="1742"/>
      <c r="X74" s="1743"/>
      <c r="Y74" s="2134" t="str" cm="1">
        <f t="array" ref="Y74">IF($AK$5="","",IFERROR(_xlfn.IFS(VLOOKUP($AK$5,自己評価書!$B$35:$FY497,125,FALSE)="0","",VLOOKUP($AK$5,自己評価書!$B$35:$FY497,125,FALSE)="a","27",VLOOKUP($AK$5,自己評価書!$B$35:$FY497,125,FALSE)="b","20",VLOOKUP($AK$5,自己評価書!$B$35:$FY497,125,FALSE)="c","15",VLOOKUP($AK$5,自己評価書!$B$35:$FY497,125,FALSE)="d","11",VLOOKUP($AK$5,自己評価書!$B$35:$FY497,125,FALSE)="e","その他"),""))</f>
        <v/>
      </c>
      <c r="Z74" s="2111"/>
      <c r="AA74" s="2111"/>
      <c r="AB74" s="2111"/>
      <c r="AC74" s="2111"/>
      <c r="AD74" s="2111"/>
      <c r="AE74" s="2654" t="str" cm="1">
        <f t="array" ref="AE74">IF($AK$5="","",IFERROR(_xlfn.IFS(VLOOKUP($AK$5,自己評価書!$B$35:$FY497,126,FALSE)="0","",VLOOKUP($AK$5,自己評価書!$B$35:$FY497,126,FALSE)="a","27",VLOOKUP($AK$5,自己評価書!$B$35:$FY497,126,FALSE)="b","20",VLOOKUP($AK$5,自己評価書!$B$35:$FY497,126,FALSE)="c","15",VLOOKUP($AK$5,自己評価書!$B$35:$FY497,126,FALSE)="d","11",VLOOKUP($AK$5,自己評価書!$B$35:$FY497,126,FALSE)="e","その他"),""))</f>
        <v/>
      </c>
      <c r="AF74" s="2655"/>
      <c r="AG74" s="2655"/>
      <c r="AH74" s="2655"/>
      <c r="AI74" s="2655"/>
      <c r="AJ74" s="2655"/>
      <c r="AK74" s="2134" t="str" cm="1">
        <f t="array" ref="AK74">IF($AK$5="","",IFERROR(_xlfn.IFS(VLOOKUP($AK$5,自己評価書!$B$35:$FY497,127,FALSE)="0","",VLOOKUP($AK$5,自己評価書!$B$35:$FY497,127,FALSE)="a","27",VLOOKUP($AK$5,自己評価書!$B$35:$FY497,127,FALSE)="b","20",VLOOKUP($AK$5,自己評価書!$B$35:$FY497,127,FALSE)="c","15",VLOOKUP($AK$5,自己評価書!$B$35:$FY497,127,FALSE)="d","11",VLOOKUP($AK$5,自己評価書!$B$35:$FY497,127,FALSE)="e","その他"),""))</f>
        <v/>
      </c>
      <c r="AL74" s="2111"/>
      <c r="AM74" s="2111"/>
      <c r="AN74" s="2111"/>
      <c r="AO74" s="2111"/>
      <c r="AP74" s="2111"/>
      <c r="AQ74" s="2654" t="str" cm="1">
        <f t="array" ref="AQ74">IF($AK$5="","",IFERROR(_xlfn.IFS(VLOOKUP($AK$5,自己評価書!$B$35:$FY497,128,FALSE)="0","",VLOOKUP($AK$5,自己評価書!$B$35:$FY497,128,FALSE)="a","27",VLOOKUP($AK$5,自己評価書!$B$35:$FY497,128,FALSE)="b","20",VLOOKUP($AK$5,自己評価書!$B$35:$FY497,128,FALSE)="c","15",VLOOKUP($AK$5,自己評価書!$B$35:$FY497,128,FALSE)="d","11",VLOOKUP($AK$5,自己評価書!$B$35:$FY497,128,FALSE)="e","その他"),""))</f>
        <v/>
      </c>
      <c r="AR74" s="2655"/>
      <c r="AS74" s="2655"/>
      <c r="AT74" s="2655"/>
      <c r="AU74" s="2655"/>
      <c r="AV74" s="2662"/>
      <c r="AW74" s="475"/>
      <c r="AX74" s="411"/>
      <c r="AY74" s="411"/>
      <c r="AZ74" s="615"/>
      <c r="BA74" s="475"/>
      <c r="BB74" s="701"/>
    </row>
    <row r="76" spans="1:54" ht="14.25" thickBot="1">
      <c r="A76" s="218" t="s">
        <v>175</v>
      </c>
      <c r="B76" s="107"/>
      <c r="C76" s="18"/>
      <c r="D76" s="18"/>
      <c r="E76" s="18"/>
      <c r="F76" s="116"/>
      <c r="G76" s="116"/>
      <c r="H76" s="116"/>
      <c r="I76" s="116"/>
      <c r="J76" s="116"/>
      <c r="K76" s="116"/>
      <c r="L76" s="116"/>
      <c r="M76" s="116"/>
      <c r="N76" s="30"/>
      <c r="O76" s="197"/>
      <c r="P76" s="128"/>
      <c r="Q76" s="128"/>
      <c r="R76" s="128"/>
      <c r="S76" s="18"/>
      <c r="T76" s="128"/>
      <c r="U76" s="128"/>
      <c r="V76" s="128"/>
      <c r="W76" s="18"/>
      <c r="X76" s="30"/>
      <c r="Y76" s="30"/>
      <c r="Z76" s="30"/>
      <c r="AA76" s="30"/>
      <c r="AB76" s="30"/>
      <c r="AC76" s="30"/>
      <c r="AD76" s="30"/>
      <c r="AE76" s="30"/>
      <c r="AF76" s="107"/>
      <c r="AG76" s="107"/>
      <c r="AH76" s="18"/>
      <c r="AI76" s="18"/>
      <c r="AJ76" s="18"/>
      <c r="AK76" s="107"/>
      <c r="AL76" s="107"/>
      <c r="AM76" s="107"/>
    </row>
    <row r="77" spans="1:54">
      <c r="A77" s="1897" t="s">
        <v>176</v>
      </c>
      <c r="B77" s="1894"/>
      <c r="C77" s="1894"/>
      <c r="D77" s="1894"/>
      <c r="E77" s="1894"/>
      <c r="F77" s="1894" t="s">
        <v>177</v>
      </c>
      <c r="G77" s="1894"/>
      <c r="H77" s="1894"/>
      <c r="I77" s="1894"/>
      <c r="J77" s="1894"/>
      <c r="K77" s="1894"/>
      <c r="L77" s="1894"/>
      <c r="M77" s="1894"/>
      <c r="N77" s="1894"/>
      <c r="O77" s="1894"/>
      <c r="P77" s="1894"/>
      <c r="Q77" s="1894"/>
      <c r="R77" s="1894"/>
      <c r="S77" s="1894"/>
      <c r="T77" s="1738" t="s">
        <v>178</v>
      </c>
      <c r="U77" s="1739"/>
      <c r="V77" s="1739"/>
      <c r="W77" s="1739"/>
      <c r="X77" s="1739"/>
      <c r="Y77" s="1739"/>
      <c r="Z77" s="1739"/>
      <c r="AA77" s="1739"/>
      <c r="AB77" s="1739"/>
      <c r="AC77" s="1739"/>
      <c r="AD77" s="1739"/>
      <c r="AE77" s="1740"/>
      <c r="AF77" s="1894" t="s">
        <v>179</v>
      </c>
      <c r="AG77" s="1894"/>
      <c r="AH77" s="1894"/>
      <c r="AI77" s="1894"/>
      <c r="AJ77" s="1894"/>
      <c r="AK77" s="1894"/>
      <c r="AL77" s="1894"/>
      <c r="AM77" s="1894"/>
      <c r="AN77" s="1894"/>
      <c r="AO77" s="1895"/>
    </row>
    <row r="78" spans="1:54">
      <c r="A78" s="1874"/>
      <c r="B78" s="1875"/>
      <c r="C78" s="1875"/>
      <c r="D78" s="1875"/>
      <c r="E78" s="1876"/>
      <c r="F78" s="41" t="s">
        <v>22</v>
      </c>
      <c r="G78" s="43" t="s">
        <v>180</v>
      </c>
      <c r="H78" s="124"/>
      <c r="I78" s="124"/>
      <c r="J78" s="124"/>
      <c r="K78" s="118" t="s">
        <v>22</v>
      </c>
      <c r="L78" s="43" t="s">
        <v>36</v>
      </c>
      <c r="M78" s="124"/>
      <c r="N78" s="124"/>
      <c r="O78" s="124"/>
      <c r="P78" s="111" t="s">
        <v>22</v>
      </c>
      <c r="Q78" s="43" t="s">
        <v>181</v>
      </c>
      <c r="R78" s="43"/>
      <c r="S78" s="180"/>
      <c r="T78" s="1880"/>
      <c r="U78" s="1881"/>
      <c r="V78" s="1881"/>
      <c r="W78" s="1881"/>
      <c r="X78" s="1881"/>
      <c r="Y78" s="1881"/>
      <c r="Z78" s="1881"/>
      <c r="AA78" s="1881"/>
      <c r="AB78" s="1881"/>
      <c r="AC78" s="1881"/>
      <c r="AD78" s="1881"/>
      <c r="AE78" s="1882"/>
      <c r="AF78" s="1886" t="s">
        <v>22</v>
      </c>
      <c r="AG78" s="1888" t="s">
        <v>182</v>
      </c>
      <c r="AH78" s="1888"/>
      <c r="AI78" s="1888"/>
      <c r="AJ78" s="1890" t="s">
        <v>22</v>
      </c>
      <c r="AK78" s="1868" t="s">
        <v>183</v>
      </c>
      <c r="AL78" s="1868"/>
      <c r="AM78" s="1868"/>
      <c r="AN78" s="1868"/>
      <c r="AO78" s="1872"/>
    </row>
    <row r="79" spans="1:54">
      <c r="A79" s="1896"/>
      <c r="B79" s="1855"/>
      <c r="C79" s="1855"/>
      <c r="D79" s="1855"/>
      <c r="E79" s="1856"/>
      <c r="F79" s="67" t="s">
        <v>22</v>
      </c>
      <c r="G79" s="126" t="s">
        <v>184</v>
      </c>
      <c r="H79" s="131"/>
      <c r="I79" s="131"/>
      <c r="J79" s="131"/>
      <c r="K79" s="109" t="s">
        <v>22</v>
      </c>
      <c r="L79" s="126" t="s">
        <v>185</v>
      </c>
      <c r="M79" s="131"/>
      <c r="N79" s="131"/>
      <c r="O79" s="131"/>
      <c r="P79" s="131"/>
      <c r="Q79" s="131"/>
      <c r="R79" s="131"/>
      <c r="S79" s="211"/>
      <c r="T79" s="1860"/>
      <c r="U79" s="1861"/>
      <c r="V79" s="1861"/>
      <c r="W79" s="1861"/>
      <c r="X79" s="1861"/>
      <c r="Y79" s="1861"/>
      <c r="Z79" s="1861"/>
      <c r="AA79" s="1861"/>
      <c r="AB79" s="1861"/>
      <c r="AC79" s="1861"/>
      <c r="AD79" s="1861"/>
      <c r="AE79" s="1862"/>
      <c r="AF79" s="1866"/>
      <c r="AG79" s="1868"/>
      <c r="AH79" s="1868"/>
      <c r="AI79" s="1868"/>
      <c r="AJ79" s="1870"/>
      <c r="AK79" s="1868"/>
      <c r="AL79" s="1868"/>
      <c r="AM79" s="1868"/>
      <c r="AN79" s="1868"/>
      <c r="AO79" s="1872"/>
    </row>
    <row r="80" spans="1:54">
      <c r="A80" s="1874"/>
      <c r="B80" s="1875"/>
      <c r="C80" s="1875"/>
      <c r="D80" s="1875"/>
      <c r="E80" s="1876"/>
      <c r="F80" s="41" t="s">
        <v>22</v>
      </c>
      <c r="G80" s="43" t="s">
        <v>180</v>
      </c>
      <c r="H80" s="124"/>
      <c r="I80" s="124"/>
      <c r="J80" s="124"/>
      <c r="K80" s="496" t="s">
        <v>22</v>
      </c>
      <c r="L80" s="43" t="s">
        <v>36</v>
      </c>
      <c r="M80" s="124"/>
      <c r="N80" s="124"/>
      <c r="O80" s="124"/>
      <c r="P80" s="130" t="s">
        <v>22</v>
      </c>
      <c r="Q80" s="43" t="s">
        <v>181</v>
      </c>
      <c r="R80" s="43"/>
      <c r="S80" s="180"/>
      <c r="T80" s="1880"/>
      <c r="U80" s="1881"/>
      <c r="V80" s="1881"/>
      <c r="W80" s="1881"/>
      <c r="X80" s="1881"/>
      <c r="Y80" s="1881"/>
      <c r="Z80" s="1881"/>
      <c r="AA80" s="1881"/>
      <c r="AB80" s="1881"/>
      <c r="AC80" s="1881"/>
      <c r="AD80" s="1881"/>
      <c r="AE80" s="1882"/>
      <c r="AF80" s="1886" t="s">
        <v>22</v>
      </c>
      <c r="AG80" s="1888" t="s">
        <v>182</v>
      </c>
      <c r="AH80" s="1888"/>
      <c r="AI80" s="1888"/>
      <c r="AJ80" s="1890" t="s">
        <v>22</v>
      </c>
      <c r="AK80" s="1888" t="s">
        <v>183</v>
      </c>
      <c r="AL80" s="1888"/>
      <c r="AM80" s="1888"/>
      <c r="AN80" s="1888"/>
      <c r="AO80" s="1892"/>
    </row>
    <row r="81" spans="1:41">
      <c r="A81" s="1877"/>
      <c r="B81" s="1878"/>
      <c r="C81" s="1878"/>
      <c r="D81" s="1878"/>
      <c r="E81" s="1879"/>
      <c r="F81" s="52" t="s">
        <v>22</v>
      </c>
      <c r="G81" s="54" t="s">
        <v>184</v>
      </c>
      <c r="H81" s="219"/>
      <c r="I81" s="219"/>
      <c r="J81" s="219"/>
      <c r="K81" s="220" t="s">
        <v>22</v>
      </c>
      <c r="L81" s="54" t="s">
        <v>185</v>
      </c>
      <c r="M81" s="219"/>
      <c r="N81" s="219"/>
      <c r="O81" s="219"/>
      <c r="P81" s="219"/>
      <c r="Q81" s="219"/>
      <c r="R81" s="219"/>
      <c r="S81" s="221"/>
      <c r="T81" s="1883"/>
      <c r="U81" s="1884"/>
      <c r="V81" s="1884"/>
      <c r="W81" s="1884"/>
      <c r="X81" s="1884"/>
      <c r="Y81" s="1884"/>
      <c r="Z81" s="1884"/>
      <c r="AA81" s="1884"/>
      <c r="AB81" s="1884"/>
      <c r="AC81" s="1884"/>
      <c r="AD81" s="1884"/>
      <c r="AE81" s="1885"/>
      <c r="AF81" s="1887"/>
      <c r="AG81" s="1889"/>
      <c r="AH81" s="1889"/>
      <c r="AI81" s="1889"/>
      <c r="AJ81" s="1891"/>
      <c r="AK81" s="1889"/>
      <c r="AL81" s="1889"/>
      <c r="AM81" s="1889"/>
      <c r="AN81" s="1889"/>
      <c r="AO81" s="1893"/>
    </row>
    <row r="82" spans="1:41">
      <c r="A82" s="1854"/>
      <c r="B82" s="1855"/>
      <c r="C82" s="1855"/>
      <c r="D82" s="1855"/>
      <c r="E82" s="1856"/>
      <c r="F82" s="16" t="s">
        <v>22</v>
      </c>
      <c r="G82" s="128" t="s">
        <v>180</v>
      </c>
      <c r="H82" s="107"/>
      <c r="I82" s="107"/>
      <c r="J82" s="107"/>
      <c r="K82" s="118" t="s">
        <v>22</v>
      </c>
      <c r="L82" s="128" t="s">
        <v>36</v>
      </c>
      <c r="M82" s="107"/>
      <c r="N82" s="107"/>
      <c r="O82" s="107"/>
      <c r="P82" s="111" t="s">
        <v>22</v>
      </c>
      <c r="Q82" s="128" t="s">
        <v>181</v>
      </c>
      <c r="R82" s="128"/>
      <c r="S82" s="115"/>
      <c r="T82" s="1860"/>
      <c r="U82" s="1861"/>
      <c r="V82" s="1861"/>
      <c r="W82" s="1861"/>
      <c r="X82" s="1861"/>
      <c r="Y82" s="1861"/>
      <c r="Z82" s="1861"/>
      <c r="AA82" s="1861"/>
      <c r="AB82" s="1861"/>
      <c r="AC82" s="1861"/>
      <c r="AD82" s="1861"/>
      <c r="AE82" s="1862"/>
      <c r="AF82" s="1866" t="s">
        <v>22</v>
      </c>
      <c r="AG82" s="1868" t="s">
        <v>182</v>
      </c>
      <c r="AH82" s="1868"/>
      <c r="AI82" s="1868"/>
      <c r="AJ82" s="1870" t="s">
        <v>22</v>
      </c>
      <c r="AK82" s="1868" t="s">
        <v>183</v>
      </c>
      <c r="AL82" s="1868"/>
      <c r="AM82" s="1868"/>
      <c r="AN82" s="1868"/>
      <c r="AO82" s="1872"/>
    </row>
    <row r="83" spans="1:41">
      <c r="A83" s="1896"/>
      <c r="B83" s="1855"/>
      <c r="C83" s="1855"/>
      <c r="D83" s="1855"/>
      <c r="E83" s="1856"/>
      <c r="F83" s="67" t="s">
        <v>22</v>
      </c>
      <c r="G83" s="126" t="s">
        <v>184</v>
      </c>
      <c r="H83" s="131"/>
      <c r="I83" s="131"/>
      <c r="J83" s="131"/>
      <c r="K83" s="109" t="s">
        <v>22</v>
      </c>
      <c r="L83" s="126" t="s">
        <v>185</v>
      </c>
      <c r="M83" s="131"/>
      <c r="N83" s="131"/>
      <c r="O83" s="131"/>
      <c r="P83" s="131"/>
      <c r="Q83" s="131"/>
      <c r="R83" s="131"/>
      <c r="S83" s="211"/>
      <c r="T83" s="1860"/>
      <c r="U83" s="1861"/>
      <c r="V83" s="1861"/>
      <c r="W83" s="1861"/>
      <c r="X83" s="1861"/>
      <c r="Y83" s="1861"/>
      <c r="Z83" s="1861"/>
      <c r="AA83" s="1861"/>
      <c r="AB83" s="1861"/>
      <c r="AC83" s="1861"/>
      <c r="AD83" s="1861"/>
      <c r="AE83" s="1862"/>
      <c r="AF83" s="1866"/>
      <c r="AG83" s="1868"/>
      <c r="AH83" s="1868"/>
      <c r="AI83" s="1868"/>
      <c r="AJ83" s="1870"/>
      <c r="AK83" s="1868"/>
      <c r="AL83" s="1868"/>
      <c r="AM83" s="1868"/>
      <c r="AN83" s="1868"/>
      <c r="AO83" s="1872"/>
    </row>
    <row r="84" spans="1:41">
      <c r="A84" s="1874"/>
      <c r="B84" s="1875"/>
      <c r="C84" s="1875"/>
      <c r="D84" s="1875"/>
      <c r="E84" s="1876"/>
      <c r="F84" s="41" t="s">
        <v>22</v>
      </c>
      <c r="G84" s="43" t="s">
        <v>180</v>
      </c>
      <c r="H84" s="124"/>
      <c r="I84" s="124"/>
      <c r="J84" s="124"/>
      <c r="K84" s="496" t="s">
        <v>22</v>
      </c>
      <c r="L84" s="43" t="s">
        <v>36</v>
      </c>
      <c r="M84" s="124"/>
      <c r="N84" s="124"/>
      <c r="O84" s="124"/>
      <c r="P84" s="130" t="s">
        <v>22</v>
      </c>
      <c r="Q84" s="43" t="s">
        <v>181</v>
      </c>
      <c r="R84" s="43"/>
      <c r="S84" s="180"/>
      <c r="T84" s="1880"/>
      <c r="U84" s="1881"/>
      <c r="V84" s="1881"/>
      <c r="W84" s="1881"/>
      <c r="X84" s="1881"/>
      <c r="Y84" s="1881"/>
      <c r="Z84" s="1881"/>
      <c r="AA84" s="1881"/>
      <c r="AB84" s="1881"/>
      <c r="AC84" s="1881"/>
      <c r="AD84" s="1881"/>
      <c r="AE84" s="1882"/>
      <c r="AF84" s="1886" t="s">
        <v>22</v>
      </c>
      <c r="AG84" s="1888" t="s">
        <v>182</v>
      </c>
      <c r="AH84" s="1888"/>
      <c r="AI84" s="1888"/>
      <c r="AJ84" s="1890" t="s">
        <v>22</v>
      </c>
      <c r="AK84" s="1888" t="s">
        <v>183</v>
      </c>
      <c r="AL84" s="1888"/>
      <c r="AM84" s="1888"/>
      <c r="AN84" s="1888"/>
      <c r="AO84" s="1892"/>
    </row>
    <row r="85" spans="1:41">
      <c r="A85" s="1877"/>
      <c r="B85" s="1878"/>
      <c r="C85" s="1878"/>
      <c r="D85" s="1878"/>
      <c r="E85" s="1879"/>
      <c r="F85" s="52" t="s">
        <v>22</v>
      </c>
      <c r="G85" s="54" t="s">
        <v>184</v>
      </c>
      <c r="H85" s="219"/>
      <c r="I85" s="219"/>
      <c r="J85" s="219"/>
      <c r="K85" s="220" t="s">
        <v>22</v>
      </c>
      <c r="L85" s="54" t="s">
        <v>185</v>
      </c>
      <c r="M85" s="219"/>
      <c r="N85" s="219"/>
      <c r="O85" s="219"/>
      <c r="P85" s="219"/>
      <c r="Q85" s="219"/>
      <c r="R85" s="219"/>
      <c r="S85" s="221"/>
      <c r="T85" s="1883"/>
      <c r="U85" s="1884"/>
      <c r="V85" s="1884"/>
      <c r="W85" s="1884"/>
      <c r="X85" s="1884"/>
      <c r="Y85" s="1884"/>
      <c r="Z85" s="1884"/>
      <c r="AA85" s="1884"/>
      <c r="AB85" s="1884"/>
      <c r="AC85" s="1884"/>
      <c r="AD85" s="1884"/>
      <c r="AE85" s="1885"/>
      <c r="AF85" s="1887"/>
      <c r="AG85" s="1889"/>
      <c r="AH85" s="1889"/>
      <c r="AI85" s="1889"/>
      <c r="AJ85" s="1891"/>
      <c r="AK85" s="1889"/>
      <c r="AL85" s="1889"/>
      <c r="AM85" s="1889"/>
      <c r="AN85" s="1889"/>
      <c r="AO85" s="1893"/>
    </row>
  </sheetData>
  <sheetProtection algorithmName="SHA-512" hashValue="5MPVkoqFzi7olawoYwUcBtTslhTMrIjdmdFzAsN/EmfNmB2FbEwqhzgZLHsph/bvTmQBIFAKccRyRD4/jrz2Pg==" saltValue="WKJwu/W1LGdvSkDZ1xz1iA==" spinCount="100000" sheet="1" objects="1" scenarios="1"/>
  <mergeCells count="246">
    <mergeCell ref="A84:E85"/>
    <mergeCell ref="T84:AE85"/>
    <mergeCell ref="AF84:AF85"/>
    <mergeCell ref="AG84:AI85"/>
    <mergeCell ref="AJ84:AJ85"/>
    <mergeCell ref="AK84:AO85"/>
    <mergeCell ref="A82:E83"/>
    <mergeCell ref="T82:AE83"/>
    <mergeCell ref="AF82:AF83"/>
    <mergeCell ref="AG82:AI83"/>
    <mergeCell ref="AJ82:AJ83"/>
    <mergeCell ref="AK82:AO83"/>
    <mergeCell ref="I54:K54"/>
    <mergeCell ref="B74:U74"/>
    <mergeCell ref="V74:X74"/>
    <mergeCell ref="Y74:AD74"/>
    <mergeCell ref="AE74:AJ74"/>
    <mergeCell ref="AK74:AP74"/>
    <mergeCell ref="AQ74:AV74"/>
    <mergeCell ref="A80:E81"/>
    <mergeCell ref="T80:AE81"/>
    <mergeCell ref="AF80:AF81"/>
    <mergeCell ref="AG80:AI81"/>
    <mergeCell ref="AJ80:AJ81"/>
    <mergeCell ref="AK80:AO81"/>
    <mergeCell ref="A77:E77"/>
    <mergeCell ref="F77:S77"/>
    <mergeCell ref="T77:AE77"/>
    <mergeCell ref="AF77:AO77"/>
    <mergeCell ref="A78:E79"/>
    <mergeCell ref="T78:AE79"/>
    <mergeCell ref="AF78:AF79"/>
    <mergeCell ref="AG78:AI79"/>
    <mergeCell ref="AJ78:AJ79"/>
    <mergeCell ref="AK78:AO79"/>
    <mergeCell ref="Y57:AD58"/>
    <mergeCell ref="I14:K14"/>
    <mergeCell ref="BA14:BB14"/>
    <mergeCell ref="AQ12:AV12"/>
    <mergeCell ref="I15:K15"/>
    <mergeCell ref="AX14:AZ14"/>
    <mergeCell ref="AX15:AZ15"/>
    <mergeCell ref="A11:A74"/>
    <mergeCell ref="B11:E11"/>
    <mergeCell ref="F11:H11"/>
    <mergeCell ref="BA11:BB12"/>
    <mergeCell ref="B12:E12"/>
    <mergeCell ref="F12:H12"/>
    <mergeCell ref="I12:K12"/>
    <mergeCell ref="Y12:AD12"/>
    <mergeCell ref="AE12:AJ12"/>
    <mergeCell ref="AK12:AP12"/>
    <mergeCell ref="Y16:AD17"/>
    <mergeCell ref="AE16:AJ17"/>
    <mergeCell ref="AK16:AP17"/>
    <mergeCell ref="AQ16:AV17"/>
    <mergeCell ref="Y18:AD18"/>
    <mergeCell ref="AE18:AJ18"/>
    <mergeCell ref="F14:H14"/>
    <mergeCell ref="I13:K13"/>
    <mergeCell ref="AK18:AP18"/>
    <mergeCell ref="AQ18:AV18"/>
    <mergeCell ref="L19:L20"/>
    <mergeCell ref="Y19:AD20"/>
    <mergeCell ref="AE19:AJ20"/>
    <mergeCell ref="AK19:AP20"/>
    <mergeCell ref="AK13:AP13"/>
    <mergeCell ref="AQ13:AV13"/>
    <mergeCell ref="AK5:AV5"/>
    <mergeCell ref="Y5:AJ5"/>
    <mergeCell ref="AQ19:AV20"/>
    <mergeCell ref="AK14:AP15"/>
    <mergeCell ref="AQ14:AV15"/>
    <mergeCell ref="Y13:AD13"/>
    <mergeCell ref="AE13:AJ13"/>
    <mergeCell ref="Y14:AD15"/>
    <mergeCell ref="AE14:AJ15"/>
    <mergeCell ref="AK6:AL6"/>
    <mergeCell ref="AM6:AN6"/>
    <mergeCell ref="AO6:AV6"/>
    <mergeCell ref="B13:E13"/>
    <mergeCell ref="F13:H13"/>
    <mergeCell ref="F10:H10"/>
    <mergeCell ref="I10:X11"/>
    <mergeCell ref="Y10:AD11"/>
    <mergeCell ref="AE10:AJ11"/>
    <mergeCell ref="AK10:AP11"/>
    <mergeCell ref="AQ10:AV11"/>
    <mergeCell ref="Y6:Z6"/>
    <mergeCell ref="AA6:AB6"/>
    <mergeCell ref="AC6:AD6"/>
    <mergeCell ref="AE6:AF6"/>
    <mergeCell ref="AG6:AH6"/>
    <mergeCell ref="AI6:AJ6"/>
    <mergeCell ref="BA7:BB9"/>
    <mergeCell ref="Y7:AJ7"/>
    <mergeCell ref="AK7:AV7"/>
    <mergeCell ref="AB8:AD8"/>
    <mergeCell ref="AN8:AP8"/>
    <mergeCell ref="B9:E9"/>
    <mergeCell ref="F9:H9"/>
    <mergeCell ref="I9:K9"/>
    <mergeCell ref="L9:X9"/>
    <mergeCell ref="Y9:AD9"/>
    <mergeCell ref="B7:E7"/>
    <mergeCell ref="F7:H7"/>
    <mergeCell ref="I7:X8"/>
    <mergeCell ref="AE9:AJ9"/>
    <mergeCell ref="AW7:AZ9"/>
    <mergeCell ref="AK9:AP9"/>
    <mergeCell ref="AQ9:AV9"/>
    <mergeCell ref="AK21:AP22"/>
    <mergeCell ref="AQ21:AV22"/>
    <mergeCell ref="L23:L24"/>
    <mergeCell ref="Y23:AD24"/>
    <mergeCell ref="AE23:AJ24"/>
    <mergeCell ref="AK23:AP24"/>
    <mergeCell ref="AQ23:AV24"/>
    <mergeCell ref="AK25:AP26"/>
    <mergeCell ref="AQ25:AV26"/>
    <mergeCell ref="L25:L26"/>
    <mergeCell ref="Y25:AD26"/>
    <mergeCell ref="AE25:AJ26"/>
    <mergeCell ref="L21:L22"/>
    <mergeCell ref="Y21:AD22"/>
    <mergeCell ref="AE21:AJ22"/>
    <mergeCell ref="AK27:AP28"/>
    <mergeCell ref="AQ27:AV28"/>
    <mergeCell ref="L29:L30"/>
    <mergeCell ref="Y29:AD30"/>
    <mergeCell ref="AE29:AJ30"/>
    <mergeCell ref="AK29:AP30"/>
    <mergeCell ref="AQ29:AV30"/>
    <mergeCell ref="AK31:AP32"/>
    <mergeCell ref="AQ31:AV32"/>
    <mergeCell ref="L31:L32"/>
    <mergeCell ref="Y31:AD32"/>
    <mergeCell ref="AE31:AJ32"/>
    <mergeCell ref="L27:L28"/>
    <mergeCell ref="Y27:AD28"/>
    <mergeCell ref="AE27:AJ28"/>
    <mergeCell ref="L33:L34"/>
    <mergeCell ref="Y33:AD34"/>
    <mergeCell ref="AE33:AJ34"/>
    <mergeCell ref="AK33:AP34"/>
    <mergeCell ref="AQ33:AV34"/>
    <mergeCell ref="L35:L36"/>
    <mergeCell ref="Y35:AD36"/>
    <mergeCell ref="AE35:AJ36"/>
    <mergeCell ref="AK35:AP36"/>
    <mergeCell ref="AQ35:AV36"/>
    <mergeCell ref="AK37:AP37"/>
    <mergeCell ref="AQ37:AV37"/>
    <mergeCell ref="L38:L39"/>
    <mergeCell ref="Y38:AD39"/>
    <mergeCell ref="AE38:AJ39"/>
    <mergeCell ref="AK38:AP39"/>
    <mergeCell ref="AQ38:AV39"/>
    <mergeCell ref="L40:L41"/>
    <mergeCell ref="Y40:AD41"/>
    <mergeCell ref="AE40:AJ41"/>
    <mergeCell ref="AK40:AP41"/>
    <mergeCell ref="AQ40:AV41"/>
    <mergeCell ref="Y37:AD37"/>
    <mergeCell ref="AE37:AJ37"/>
    <mergeCell ref="AK42:AP43"/>
    <mergeCell ref="AQ42:AV43"/>
    <mergeCell ref="I44:K44"/>
    <mergeCell ref="Y44:AD45"/>
    <mergeCell ref="AE44:AJ45"/>
    <mergeCell ref="AK44:AP45"/>
    <mergeCell ref="AQ44:AV45"/>
    <mergeCell ref="I45:K45"/>
    <mergeCell ref="Y46:AD47"/>
    <mergeCell ref="AE46:AJ47"/>
    <mergeCell ref="AK46:AP47"/>
    <mergeCell ref="AQ46:AV47"/>
    <mergeCell ref="L42:L43"/>
    <mergeCell ref="Y42:AD43"/>
    <mergeCell ref="AE42:AJ43"/>
    <mergeCell ref="AK48:AP49"/>
    <mergeCell ref="AQ48:AV49"/>
    <mergeCell ref="L50:L51"/>
    <mergeCell ref="Y50:AD51"/>
    <mergeCell ref="AE50:AJ51"/>
    <mergeCell ref="AK50:AP51"/>
    <mergeCell ref="AQ50:AV51"/>
    <mergeCell ref="L52:L53"/>
    <mergeCell ref="Y52:AD53"/>
    <mergeCell ref="AE52:AJ53"/>
    <mergeCell ref="AK52:AP53"/>
    <mergeCell ref="AQ52:AV53"/>
    <mergeCell ref="L48:L49"/>
    <mergeCell ref="Y48:AD49"/>
    <mergeCell ref="AE48:AJ49"/>
    <mergeCell ref="Y59:AD60"/>
    <mergeCell ref="AE59:AJ60"/>
    <mergeCell ref="AK59:AP60"/>
    <mergeCell ref="AQ59:AV60"/>
    <mergeCell ref="AE57:AJ58"/>
    <mergeCell ref="AK57:AP58"/>
    <mergeCell ref="AQ57:AV58"/>
    <mergeCell ref="Y54:AD54"/>
    <mergeCell ref="AE54:AJ54"/>
    <mergeCell ref="AK54:AP54"/>
    <mergeCell ref="AQ54:AV54"/>
    <mergeCell ref="Y55:AD56"/>
    <mergeCell ref="AE55:AJ56"/>
    <mergeCell ref="AK55:AP56"/>
    <mergeCell ref="AQ55:AV56"/>
    <mergeCell ref="Y66:AD66"/>
    <mergeCell ref="AE66:AJ66"/>
    <mergeCell ref="AK66:AP66"/>
    <mergeCell ref="AQ66:AV66"/>
    <mergeCell ref="Y61:AD62"/>
    <mergeCell ref="AE61:AJ62"/>
    <mergeCell ref="AK61:AP62"/>
    <mergeCell ref="AQ61:AV62"/>
    <mergeCell ref="Y63:AD64"/>
    <mergeCell ref="AE63:AJ64"/>
    <mergeCell ref="AK63:AP64"/>
    <mergeCell ref="AQ63:AV64"/>
    <mergeCell ref="Y72:AD73"/>
    <mergeCell ref="AE72:AJ73"/>
    <mergeCell ref="AK72:AP73"/>
    <mergeCell ref="AQ72:AV73"/>
    <mergeCell ref="A2:O2"/>
    <mergeCell ref="P2:AO2"/>
    <mergeCell ref="Y67:AD67"/>
    <mergeCell ref="AE67:AJ67"/>
    <mergeCell ref="AK67:AP67"/>
    <mergeCell ref="AQ67:AV67"/>
    <mergeCell ref="Y68:AD69"/>
    <mergeCell ref="AE68:AJ69"/>
    <mergeCell ref="AK68:AP69"/>
    <mergeCell ref="AQ68:AV69"/>
    <mergeCell ref="Y70:AD71"/>
    <mergeCell ref="AE70:AJ71"/>
    <mergeCell ref="AK70:AP71"/>
    <mergeCell ref="AQ70:AV71"/>
    <mergeCell ref="I65:K65"/>
    <mergeCell ref="Y65:AD65"/>
    <mergeCell ref="AE65:AJ65"/>
    <mergeCell ref="AK65:AP65"/>
    <mergeCell ref="AQ65:AV65"/>
    <mergeCell ref="I66:K66"/>
  </mergeCells>
  <phoneticPr fontId="3"/>
  <dataValidations count="5">
    <dataValidation type="list" allowBlank="1" showInputMessage="1" showErrorMessage="1" sqref="A78:E85" xr:uid="{E41BB486-71FD-47A2-8C62-0DCB7EE588E4}">
      <formula1>"構造の安定,火災時の安全,劣化の軽減,維持管理・更新,温熱環境,空気環境,光・視環境,音環境,高齢者等配慮,防犯,その他"</formula1>
    </dataValidation>
    <dataValidation type="list" showInputMessage="1" showErrorMessage="1" sqref="AW10:AW15" xr:uid="{BF17ADE7-3167-4C4F-9F7A-3C3CD938735E}">
      <formula1>"□,■"</formula1>
    </dataValidation>
    <dataValidation type="list" allowBlank="1" showInputMessage="1" showErrorMessage="1" sqref="AK12:AK14 AL13:AP13 AQ12:AQ14 AR13:AV13 Y12:Y14 Z13:AD13 AE12:AE14 AF13:AJ13 Y16 AE16 AK16 AQ16 AK18:AK19 AQ18:AQ19 Y18:Y19 AE18:AE19 AK21 AQ21 Y21 AE21 AK23 AQ23 Y23 AE23 AK25 AQ25 Y25 AE25 AK27 AQ27 Y27 AE27 AK29 AQ29 Y29 AE29 AK31 AQ31 Y31 AE31 AK33 AQ33 Y33 AE33 AK35 AQ35 Y35 AE35 AK37:AK38 AQ37:AQ38 Y37:Y38 AE37:AE38 AK40 AQ40 Y40 AE40 AK42 AQ42 Y42 AE42 AK44 AQ44 Y44 AE44 Y46 AE46 AK46 AQ46 AK48 AQ48 Y48 AE48 AK50 AQ50 Y50 AE50 AK52 AQ52 Y52 AE52 AK54:AK55 AQ54:AQ55 Y54:Y55 AE54:AE55 AK61 AQ61 Y61 AE61 AK63 AQ63 Y63 AE63 AK59 AQ59 Y59 AE59 AK57 AQ57 Y57 AE57 AK65:AK68 AQ65:AQ68 Y65:Y68 AE65:AE68 AK70 AQ70 Y70 AE70 Y72 AE72 AK72 AQ72" xr:uid="{C4EF6D89-9849-43C5-84DC-74E1C3667E86}">
      <formula1>"""□"",""■"""</formula1>
    </dataValidation>
    <dataValidation type="list" allowBlank="1" showInputMessage="1" showErrorMessage="1" sqref="BA14:BB14 F78:F85 AJ78:AJ85 P82 P80 P78 P84 AF78:AF85 K78:K85" xr:uid="{0FD08AD4-2044-4CC6-8166-A7427C54636C}">
      <formula1>"□,■"</formula1>
    </dataValidation>
    <dataValidation type="list" allowBlank="1" showInputMessage="1" showErrorMessage="1" sqref="AO6" xr:uid="{FCEF7592-8009-4F6F-ABC9-5F1295145A12}">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959F3-0611-490D-B491-5B5AAA96244C}">
  <sheetPr>
    <tabColor rgb="FFFFFF00"/>
  </sheetPr>
  <dimension ref="A1:BI60"/>
  <sheetViews>
    <sheetView view="pageBreakPreview" zoomScaleNormal="100" zoomScaleSheetLayoutView="100" workbookViewId="0">
      <selection activeCell="P3" sqref="P3:AO3"/>
    </sheetView>
  </sheetViews>
  <sheetFormatPr defaultColWidth="9" defaultRowHeight="13.5"/>
  <cols>
    <col min="1" max="41" width="2.625" style="4" customWidth="1"/>
    <col min="42" max="45" width="9" style="4" customWidth="1"/>
    <col min="46" max="16384" width="9" style="4"/>
  </cols>
  <sheetData>
    <row r="1" spans="1:61" ht="21" customHeight="1">
      <c r="A1" s="1204" t="s">
        <v>1060</v>
      </c>
      <c r="B1" s="2"/>
      <c r="C1" s="2"/>
      <c r="D1" s="2"/>
      <c r="E1" s="2"/>
      <c r="F1" s="2"/>
      <c r="G1" s="2"/>
      <c r="H1" s="2"/>
      <c r="I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1516</v>
      </c>
    </row>
    <row r="2" spans="1:61" ht="21" customHeight="1" thickBot="1">
      <c r="A2" s="1"/>
      <c r="B2" s="2"/>
      <c r="C2" s="2"/>
      <c r="D2" s="2"/>
      <c r="E2" s="2"/>
      <c r="F2" s="2"/>
      <c r="G2" s="2"/>
      <c r="H2" s="2"/>
      <c r="I2" s="3"/>
      <c r="J2" s="3"/>
      <c r="K2" s="2"/>
      <c r="L2" s="2"/>
      <c r="M2" s="2"/>
      <c r="N2" s="2"/>
      <c r="O2" s="2"/>
      <c r="P2" s="2"/>
      <c r="Q2" s="2"/>
      <c r="R2" s="2"/>
      <c r="S2" s="2"/>
      <c r="T2" s="2"/>
      <c r="U2" s="2"/>
      <c r="V2" s="2"/>
      <c r="W2" s="2"/>
      <c r="X2" s="2"/>
      <c r="Y2" s="2"/>
      <c r="Z2" s="2"/>
      <c r="AA2" s="2"/>
      <c r="AB2" s="2"/>
      <c r="AC2" s="2"/>
      <c r="AD2" s="2"/>
      <c r="AE2" s="2"/>
      <c r="AF2" s="2"/>
      <c r="AG2" s="2"/>
      <c r="AH2" s="2"/>
      <c r="AI2" s="2"/>
      <c r="AJ2" s="3"/>
      <c r="AK2" s="2"/>
      <c r="AL2" s="2"/>
      <c r="AO2" s="1055" t="s">
        <v>1492</v>
      </c>
    </row>
    <row r="3" spans="1:61" ht="15.75" customHeight="1" thickBot="1">
      <c r="A3" s="2069" t="s">
        <v>1</v>
      </c>
      <c r="B3" s="2070"/>
      <c r="C3" s="2070"/>
      <c r="D3" s="2070"/>
      <c r="E3" s="2070"/>
      <c r="F3" s="2070"/>
      <c r="G3" s="2070"/>
      <c r="H3" s="2070"/>
      <c r="I3" s="2070"/>
      <c r="J3" s="2070"/>
      <c r="K3" s="2070"/>
      <c r="L3" s="2070"/>
      <c r="M3" s="2070"/>
      <c r="N3" s="2070"/>
      <c r="O3" s="2071"/>
      <c r="P3" s="2072" t="str">
        <f>IF(自己評価書!H2="","",自己評価書!H2)</f>
        <v>○○共同住宅新築工事</v>
      </c>
      <c r="Q3" s="2073"/>
      <c r="R3" s="2073"/>
      <c r="S3" s="2073"/>
      <c r="T3" s="2073"/>
      <c r="U3" s="2073"/>
      <c r="V3" s="2073"/>
      <c r="W3" s="2073"/>
      <c r="X3" s="2073"/>
      <c r="Y3" s="2073"/>
      <c r="Z3" s="2073"/>
      <c r="AA3" s="2073"/>
      <c r="AB3" s="2073"/>
      <c r="AC3" s="2073"/>
      <c r="AD3" s="2073"/>
      <c r="AE3" s="2073"/>
      <c r="AF3" s="2073"/>
      <c r="AG3" s="2073"/>
      <c r="AH3" s="2073"/>
      <c r="AI3" s="2073"/>
      <c r="AJ3" s="2073"/>
      <c r="AK3" s="2073"/>
      <c r="AL3" s="2073"/>
      <c r="AM3" s="2073"/>
      <c r="AN3" s="2073"/>
      <c r="AO3" s="2074"/>
    </row>
    <row r="4" spans="1:61" ht="6.75" customHeigh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61" ht="14.25" thickBot="1">
      <c r="A5" s="8" t="s">
        <v>149</v>
      </c>
      <c r="B5" s="2"/>
      <c r="C5" s="6"/>
      <c r="D5" s="6"/>
      <c r="E5" s="6"/>
      <c r="F5" s="6"/>
      <c r="G5" s="6"/>
      <c r="H5" s="6"/>
      <c r="I5" s="6"/>
      <c r="J5" s="6"/>
      <c r="K5" s="6"/>
      <c r="L5" s="6"/>
      <c r="M5" s="6"/>
      <c r="N5" s="7"/>
      <c r="O5" s="7"/>
      <c r="P5" s="7"/>
      <c r="Q5" s="7"/>
      <c r="R5" s="7"/>
      <c r="S5" s="7"/>
      <c r="T5" s="7"/>
      <c r="U5" s="7"/>
      <c r="V5" s="7"/>
      <c r="W5" s="7"/>
      <c r="X5" s="7"/>
      <c r="Y5" s="7"/>
      <c r="Z5" s="7"/>
      <c r="AA5" s="7"/>
      <c r="AB5" s="7"/>
      <c r="AC5" s="7"/>
      <c r="AD5" s="7"/>
      <c r="AE5" s="7"/>
      <c r="AF5" s="7"/>
      <c r="AG5" s="7"/>
      <c r="AH5" s="7"/>
      <c r="AI5" s="7"/>
      <c r="AJ5" s="7"/>
      <c r="AK5" s="7"/>
      <c r="AL5" s="7"/>
      <c r="AM5" s="7"/>
      <c r="AN5" s="7"/>
    </row>
    <row r="6" spans="1:61" ht="15.75" customHeight="1">
      <c r="A6" s="2738" t="s">
        <v>1063</v>
      </c>
      <c r="B6" s="1688"/>
      <c r="C6" s="1688"/>
      <c r="D6" s="1688"/>
      <c r="E6" s="1688"/>
      <c r="F6" s="1688"/>
      <c r="G6" s="1688"/>
      <c r="H6" s="1688"/>
      <c r="I6" s="1688"/>
      <c r="J6" s="1688"/>
      <c r="K6" s="1688"/>
      <c r="L6" s="1688"/>
      <c r="M6" s="1688"/>
      <c r="N6" s="1688"/>
      <c r="O6" s="1688"/>
      <c r="P6" s="2713">
        <v>101</v>
      </c>
      <c r="Q6" s="2714"/>
      <c r="R6" s="2714"/>
      <c r="S6" s="2714"/>
      <c r="T6" s="2717"/>
      <c r="U6" s="2709"/>
      <c r="V6" s="2709"/>
      <c r="W6" s="2709"/>
      <c r="X6" s="2709"/>
      <c r="Y6" s="2709"/>
      <c r="Z6" s="2709"/>
      <c r="AA6" s="2709"/>
      <c r="AB6" s="2709"/>
      <c r="AC6" s="2709"/>
      <c r="AD6" s="2709"/>
      <c r="AE6" s="2709"/>
      <c r="AF6" s="2709"/>
      <c r="AG6" s="2709"/>
      <c r="AH6" s="2709"/>
      <c r="AI6" s="2709"/>
      <c r="AJ6" s="2709"/>
      <c r="AK6" s="2709"/>
      <c r="AL6" s="2709"/>
      <c r="AM6" s="2709"/>
      <c r="AN6" s="2709"/>
      <c r="AO6" s="2710"/>
    </row>
    <row r="7" spans="1:61" ht="15.75" customHeight="1" thickBot="1">
      <c r="A7" s="2739"/>
      <c r="B7" s="1964"/>
      <c r="C7" s="1964"/>
      <c r="D7" s="1964"/>
      <c r="E7" s="1964"/>
      <c r="F7" s="1964"/>
      <c r="G7" s="1964"/>
      <c r="H7" s="1964"/>
      <c r="I7" s="1964"/>
      <c r="J7" s="1964"/>
      <c r="K7" s="1964"/>
      <c r="L7" s="1964"/>
      <c r="M7" s="1964"/>
      <c r="N7" s="1964"/>
      <c r="O7" s="1964"/>
      <c r="P7" s="2715"/>
      <c r="Q7" s="2716"/>
      <c r="R7" s="2716"/>
      <c r="S7" s="2716"/>
      <c r="T7" s="2712"/>
      <c r="U7" s="2063"/>
      <c r="V7" s="2063"/>
      <c r="W7" s="2063"/>
      <c r="X7" s="2063"/>
      <c r="Y7" s="2063"/>
      <c r="Z7" s="2063"/>
      <c r="AA7" s="2063"/>
      <c r="AB7" s="2063"/>
      <c r="AC7" s="2063"/>
      <c r="AD7" s="2063"/>
      <c r="AE7" s="2063"/>
      <c r="AF7" s="2592" t="s">
        <v>1606</v>
      </c>
      <c r="AG7" s="2592"/>
      <c r="AH7" s="2592"/>
      <c r="AI7" s="2592"/>
      <c r="AJ7" s="2592"/>
      <c r="AK7" s="2592"/>
      <c r="AL7" s="2592"/>
      <c r="AM7" s="2592"/>
      <c r="AN7" s="2592"/>
      <c r="AO7" s="2711"/>
    </row>
    <row r="8" spans="1:61" ht="15.75" customHeight="1">
      <c r="A8" s="12"/>
      <c r="B8" s="1772" t="s">
        <v>8</v>
      </c>
      <c r="C8" s="1736"/>
      <c r="D8" s="1736"/>
      <c r="E8" s="1737"/>
      <c r="F8" s="1735" t="s">
        <v>11</v>
      </c>
      <c r="G8" s="1736"/>
      <c r="H8" s="1737"/>
      <c r="I8" s="1725" t="s">
        <v>9</v>
      </c>
      <c r="J8" s="2736"/>
      <c r="K8" s="1726"/>
      <c r="L8" s="1738" t="s">
        <v>12</v>
      </c>
      <c r="M8" s="1739"/>
      <c r="N8" s="1739"/>
      <c r="O8" s="1739"/>
      <c r="P8" s="1739"/>
      <c r="Q8" s="1739"/>
      <c r="R8" s="1739"/>
      <c r="S8" s="1739"/>
      <c r="T8" s="1739"/>
      <c r="U8" s="1739"/>
      <c r="V8" s="1739"/>
      <c r="W8" s="1739"/>
      <c r="X8" s="1739"/>
      <c r="Y8" s="1739"/>
      <c r="Z8" s="1739"/>
      <c r="AA8" s="1739"/>
      <c r="AB8" s="1739"/>
      <c r="AC8" s="1739"/>
      <c r="AD8" s="1739"/>
      <c r="AE8" s="1739"/>
      <c r="AF8" s="1739"/>
      <c r="AG8" s="1739"/>
      <c r="AH8" s="1739"/>
      <c r="AI8" s="1739"/>
      <c r="AJ8" s="1739"/>
      <c r="AK8" s="1739"/>
      <c r="AL8" s="1739"/>
      <c r="AM8" s="1740"/>
      <c r="AN8" s="1814" t="s">
        <v>13</v>
      </c>
      <c r="AO8" s="1815"/>
    </row>
    <row r="9" spans="1:61" ht="15.75" customHeight="1" thickBot="1">
      <c r="A9" s="13"/>
      <c r="B9" s="1775" t="s">
        <v>14</v>
      </c>
      <c r="C9" s="1673"/>
      <c r="D9" s="1673"/>
      <c r="E9" s="1674"/>
      <c r="F9" s="1672" t="s">
        <v>15</v>
      </c>
      <c r="G9" s="1673"/>
      <c r="H9" s="1674"/>
      <c r="I9" s="1727"/>
      <c r="J9" s="2737"/>
      <c r="K9" s="1728"/>
      <c r="L9" s="1675" t="s">
        <v>15</v>
      </c>
      <c r="M9" s="1676"/>
      <c r="N9" s="1676"/>
      <c r="O9" s="1677"/>
      <c r="P9" s="1741" t="s">
        <v>16</v>
      </c>
      <c r="Q9" s="1742"/>
      <c r="R9" s="1742"/>
      <c r="S9" s="1742"/>
      <c r="T9" s="1742"/>
      <c r="U9" s="1742"/>
      <c r="V9" s="1742"/>
      <c r="W9" s="1742"/>
      <c r="X9" s="1742"/>
      <c r="Y9" s="1742"/>
      <c r="Z9" s="1742"/>
      <c r="AA9" s="1742"/>
      <c r="AB9" s="1742"/>
      <c r="AC9" s="1742"/>
      <c r="AD9" s="1742"/>
      <c r="AE9" s="1742"/>
      <c r="AF9" s="1742"/>
      <c r="AG9" s="1742"/>
      <c r="AH9" s="1742"/>
      <c r="AI9" s="1743"/>
      <c r="AJ9" s="1741" t="s">
        <v>17</v>
      </c>
      <c r="AK9" s="1742"/>
      <c r="AL9" s="1742"/>
      <c r="AM9" s="1743"/>
      <c r="AN9" s="1816"/>
      <c r="AO9" s="1817"/>
    </row>
    <row r="10" spans="1:61" ht="15.75" customHeight="1">
      <c r="A10" s="969" t="s">
        <v>1355</v>
      </c>
      <c r="B10" s="85" t="s">
        <v>810</v>
      </c>
      <c r="C10" s="18"/>
      <c r="D10" s="18"/>
      <c r="E10" s="123"/>
      <c r="F10" s="188"/>
      <c r="G10" s="18"/>
      <c r="H10" s="18"/>
      <c r="I10" s="1696" t="s">
        <v>1328</v>
      </c>
      <c r="J10" s="1688"/>
      <c r="K10" s="1689"/>
      <c r="L10" s="1772" t="s">
        <v>1496</v>
      </c>
      <c r="M10" s="1736"/>
      <c r="N10" s="1736"/>
      <c r="O10" s="1737"/>
      <c r="P10" s="2740"/>
      <c r="Q10" s="2741"/>
      <c r="R10" s="2741"/>
      <c r="S10" s="2741"/>
      <c r="T10" s="2741"/>
      <c r="U10" s="2741"/>
      <c r="V10" s="2741"/>
      <c r="W10" s="2741"/>
      <c r="X10" s="2741"/>
      <c r="Y10" s="2741"/>
      <c r="Z10" s="2741"/>
      <c r="AA10" s="2741"/>
      <c r="AB10" s="2741"/>
      <c r="AC10" s="2741"/>
      <c r="AD10" s="2741"/>
      <c r="AE10" s="2741"/>
      <c r="AF10" s="2741"/>
      <c r="AG10" s="2741"/>
      <c r="AH10" s="2741"/>
      <c r="AI10" s="2742"/>
      <c r="AJ10" s="16" t="s">
        <v>22</v>
      </c>
      <c r="AK10" s="18" t="s">
        <v>88</v>
      </c>
      <c r="AL10" s="18"/>
      <c r="AM10" s="18"/>
      <c r="AN10" s="728"/>
      <c r="AO10" s="729"/>
    </row>
    <row r="11" spans="1:61" ht="15.75" customHeight="1">
      <c r="A11" s="2721" t="s">
        <v>1356</v>
      </c>
      <c r="B11" s="1904" t="s">
        <v>1493</v>
      </c>
      <c r="C11" s="1905"/>
      <c r="D11" s="1905"/>
      <c r="E11" s="2398"/>
      <c r="F11" s="2730" t="s">
        <v>1330</v>
      </c>
      <c r="G11" s="1830"/>
      <c r="H11" s="2731"/>
      <c r="I11" s="1650" t="s">
        <v>1495</v>
      </c>
      <c r="J11" s="1651"/>
      <c r="K11" s="1652"/>
      <c r="L11" s="2724" t="s">
        <v>1497</v>
      </c>
      <c r="M11" s="2725"/>
      <c r="N11" s="2725"/>
      <c r="O11" s="2726"/>
      <c r="P11" s="1028" t="s">
        <v>22</v>
      </c>
      <c r="Q11" s="848" t="s">
        <v>1498</v>
      </c>
      <c r="R11" s="848"/>
      <c r="S11" s="1029"/>
      <c r="T11" s="848"/>
      <c r="U11" s="848"/>
      <c r="V11" s="848"/>
      <c r="W11" s="848"/>
      <c r="X11" s="848"/>
      <c r="Y11" s="848"/>
      <c r="Z11" s="848"/>
      <c r="AA11" s="848"/>
      <c r="AB11" s="848"/>
      <c r="AC11" s="848"/>
      <c r="AD11" s="848"/>
      <c r="AE11" s="848"/>
      <c r="AF11" s="848"/>
      <c r="AG11" s="848"/>
      <c r="AH11" s="848"/>
      <c r="AI11" s="970"/>
      <c r="AJ11" s="16" t="s">
        <v>22</v>
      </c>
      <c r="AK11" s="18" t="s">
        <v>143</v>
      </c>
      <c r="AL11" s="18"/>
      <c r="AM11" s="18"/>
      <c r="AN11" s="1746" t="s">
        <v>25</v>
      </c>
      <c r="AO11" s="1747"/>
    </row>
    <row r="12" spans="1:61" ht="15.75" customHeight="1">
      <c r="A12" s="2721"/>
      <c r="B12" s="2001" t="s">
        <v>1358</v>
      </c>
      <c r="C12" s="1704"/>
      <c r="D12" s="1704"/>
      <c r="E12" s="2389"/>
      <c r="F12" s="2730" t="s">
        <v>1494</v>
      </c>
      <c r="G12" s="1830"/>
      <c r="H12" s="2731"/>
      <c r="I12" s="1821" t="str">
        <f>IF($P$6="","",IFERROR(IF(VLOOKUP($P$6,自己評価書!$B$35:$FY497,133,FALSE)=0,"",VLOOKUP($P$6,自己評価書!$B$35:$FY497,133,FALSE)),""))</f>
        <v/>
      </c>
      <c r="J12" s="2732"/>
      <c r="K12" s="1822"/>
      <c r="L12" s="2718" t="s">
        <v>1336</v>
      </c>
      <c r="M12" s="2719"/>
      <c r="N12" s="2719"/>
      <c r="O12" s="2720"/>
      <c r="P12" s="1032" t="s">
        <v>22</v>
      </c>
      <c r="Q12" s="1033" t="s">
        <v>1500</v>
      </c>
      <c r="R12" s="1034"/>
      <c r="S12" s="1035"/>
      <c r="T12" s="1035"/>
      <c r="U12" s="1033"/>
      <c r="V12" s="1035"/>
      <c r="W12" s="1035"/>
      <c r="X12" s="1035"/>
      <c r="Y12" s="1035"/>
      <c r="Z12" s="1035"/>
      <c r="AA12" s="1035"/>
      <c r="AB12" s="1035"/>
      <c r="AC12" s="1033"/>
      <c r="AD12" s="1033"/>
      <c r="AE12" s="1035"/>
      <c r="AF12" s="1035"/>
      <c r="AG12" s="1035"/>
      <c r="AH12" s="1035"/>
      <c r="AI12" s="1031"/>
      <c r="AJ12" s="16" t="s">
        <v>22</v>
      </c>
      <c r="AK12" s="18" t="s">
        <v>834</v>
      </c>
      <c r="AL12" s="18"/>
      <c r="AM12" s="18"/>
      <c r="AN12" s="1746"/>
      <c r="AO12" s="1747"/>
    </row>
    <row r="13" spans="1:61" ht="15.75" customHeight="1">
      <c r="A13" s="2721"/>
      <c r="B13" s="2672" t="s">
        <v>1359</v>
      </c>
      <c r="C13" s="2673"/>
      <c r="D13" s="2673"/>
      <c r="E13" s="2674"/>
      <c r="F13" s="28"/>
      <c r="G13" s="674"/>
      <c r="H13" s="674"/>
      <c r="I13" s="1821"/>
      <c r="J13" s="2732"/>
      <c r="K13" s="1822"/>
      <c r="L13" s="1645" t="s">
        <v>1499</v>
      </c>
      <c r="M13" s="1646"/>
      <c r="N13" s="1646"/>
      <c r="O13" s="1647"/>
      <c r="P13" s="111" t="s">
        <v>22</v>
      </c>
      <c r="Q13" s="208" t="s">
        <v>1501</v>
      </c>
      <c r="U13" s="208"/>
      <c r="AC13" s="208"/>
      <c r="AD13" s="208"/>
      <c r="AI13" s="34"/>
      <c r="AJ13" s="16" t="s">
        <v>22</v>
      </c>
      <c r="AK13" s="1721" t="s">
        <v>983</v>
      </c>
      <c r="AL13" s="1721"/>
      <c r="AM13" s="1722"/>
      <c r="AN13" s="1744" t="s">
        <v>27</v>
      </c>
      <c r="AO13" s="1745"/>
    </row>
    <row r="14" spans="1:61" ht="15.75" customHeight="1">
      <c r="A14" s="2721"/>
      <c r="B14" s="678"/>
      <c r="C14" s="679"/>
      <c r="D14" s="679"/>
      <c r="E14" s="679"/>
      <c r="F14" s="2723" t="str">
        <f>IF($P$6="","",IFERROR(IF(AND(VLOOKUP($P$6,自己評価書!$B$35:$FY514,133,FALSE)=0,VLOOKUP($P$6,自己評価書!$B$35:$FY514,134,FALSE)=0),"■","□"),"□"))</f>
        <v>■</v>
      </c>
      <c r="G14" s="2387"/>
      <c r="H14" s="2388"/>
      <c r="I14" s="210"/>
      <c r="L14" s="1036"/>
      <c r="M14" s="1037"/>
      <c r="N14" s="1037"/>
      <c r="O14" s="1038"/>
      <c r="P14" s="1039" t="s">
        <v>22</v>
      </c>
      <c r="Q14" s="208" t="s">
        <v>1502</v>
      </c>
      <c r="R14" s="1040"/>
      <c r="S14" s="1040"/>
      <c r="T14" s="1040"/>
      <c r="U14" s="1041"/>
      <c r="V14" s="1040"/>
      <c r="W14" s="1040"/>
      <c r="X14" s="1040"/>
      <c r="Y14" s="1040"/>
      <c r="Z14" s="1040"/>
      <c r="AA14" s="1040"/>
      <c r="AB14" s="1040"/>
      <c r="AC14" s="1040"/>
      <c r="AD14" s="1040"/>
      <c r="AE14" s="1040"/>
      <c r="AF14" s="1040"/>
      <c r="AG14" s="1040"/>
      <c r="AH14" s="1040"/>
      <c r="AI14" s="1042"/>
      <c r="AJ14" s="16" t="s">
        <v>22</v>
      </c>
      <c r="AK14" s="1641"/>
      <c r="AL14" s="1641"/>
      <c r="AM14" s="1642"/>
      <c r="AN14" s="31"/>
      <c r="AO14" s="32"/>
    </row>
    <row r="15" spans="1:61" ht="15.75" customHeight="1">
      <c r="A15" s="2721"/>
      <c r="B15" s="678"/>
      <c r="C15" s="679"/>
      <c r="D15" s="679"/>
      <c r="E15" s="680"/>
      <c r="F15" s="1715" t="s">
        <v>943</v>
      </c>
      <c r="G15" s="1716"/>
      <c r="H15" s="1717"/>
      <c r="I15" s="210"/>
      <c r="L15" s="2718" t="s">
        <v>1503</v>
      </c>
      <c r="M15" s="2719"/>
      <c r="N15" s="2719"/>
      <c r="O15" s="2720"/>
      <c r="P15" s="1032" t="s">
        <v>22</v>
      </c>
      <c r="Q15" s="208" t="s">
        <v>1505</v>
      </c>
      <c r="U15" s="208"/>
      <c r="W15" s="4" t="s">
        <v>1510</v>
      </c>
      <c r="X15" s="111" t="s">
        <v>22</v>
      </c>
      <c r="Y15" s="208" t="s">
        <v>1511</v>
      </c>
      <c r="AB15" s="111" t="s">
        <v>22</v>
      </c>
      <c r="AC15" s="208" t="s">
        <v>1512</v>
      </c>
      <c r="AF15" s="111" t="s">
        <v>22</v>
      </c>
      <c r="AG15" s="208" t="s">
        <v>1513</v>
      </c>
      <c r="AI15" s="30"/>
      <c r="AJ15" s="16" t="s">
        <v>22</v>
      </c>
      <c r="AK15" s="1641"/>
      <c r="AL15" s="1641"/>
      <c r="AM15" s="1642"/>
      <c r="AN15" s="31"/>
      <c r="AO15" s="32"/>
    </row>
    <row r="16" spans="1:61" ht="15.75" customHeight="1">
      <c r="A16" s="2721"/>
      <c r="B16" s="678"/>
      <c r="C16" s="679"/>
      <c r="D16" s="679"/>
      <c r="E16" s="680"/>
      <c r="F16" s="662"/>
      <c r="G16" s="673"/>
      <c r="H16" s="673"/>
      <c r="I16" s="210"/>
      <c r="L16" s="1645" t="s">
        <v>1504</v>
      </c>
      <c r="M16" s="1646"/>
      <c r="N16" s="1646"/>
      <c r="O16" s="1647"/>
      <c r="P16" s="111" t="s">
        <v>22</v>
      </c>
      <c r="Q16" s="208" t="s">
        <v>1506</v>
      </c>
      <c r="U16" s="208"/>
      <c r="W16" s="4" t="s">
        <v>1510</v>
      </c>
      <c r="X16" s="111" t="s">
        <v>22</v>
      </c>
      <c r="Y16" s="208" t="s">
        <v>1511</v>
      </c>
      <c r="AB16" s="111" t="s">
        <v>22</v>
      </c>
      <c r="AC16" s="208" t="s">
        <v>1512</v>
      </c>
      <c r="AF16" s="111" t="s">
        <v>22</v>
      </c>
      <c r="AG16" s="208" t="s">
        <v>1513</v>
      </c>
      <c r="AI16" s="30"/>
      <c r="AJ16" s="35"/>
      <c r="AK16" s="18"/>
      <c r="AL16" s="18"/>
      <c r="AM16" s="18"/>
      <c r="AN16" s="31"/>
      <c r="AO16" s="32"/>
    </row>
    <row r="17" spans="1:41" ht="15.75" customHeight="1">
      <c r="A17" s="2721"/>
      <c r="B17" s="678"/>
      <c r="C17" s="679"/>
      <c r="D17" s="679"/>
      <c r="E17" s="680"/>
      <c r="F17" s="662"/>
      <c r="G17" s="673"/>
      <c r="H17" s="673"/>
      <c r="I17" s="210"/>
      <c r="L17" s="36"/>
      <c r="M17" s="18"/>
      <c r="N17" s="18"/>
      <c r="O17" s="20"/>
      <c r="P17" s="111" t="s">
        <v>22</v>
      </c>
      <c r="Q17" s="208" t="s">
        <v>1507</v>
      </c>
      <c r="U17" s="208"/>
      <c r="W17" s="4" t="s">
        <v>1510</v>
      </c>
      <c r="X17" s="111" t="s">
        <v>22</v>
      </c>
      <c r="Y17" s="208" t="s">
        <v>1511</v>
      </c>
      <c r="AB17" s="111" t="s">
        <v>22</v>
      </c>
      <c r="AC17" s="208" t="s">
        <v>1512</v>
      </c>
      <c r="AF17" s="111" t="s">
        <v>22</v>
      </c>
      <c r="AG17" s="208" t="s">
        <v>1513</v>
      </c>
      <c r="AI17" s="30"/>
      <c r="AJ17" s="35"/>
      <c r="AK17" s="18"/>
      <c r="AL17" s="18"/>
      <c r="AM17" s="18"/>
      <c r="AN17" s="31"/>
      <c r="AO17" s="32"/>
    </row>
    <row r="18" spans="1:41" ht="15.75" customHeight="1">
      <c r="A18" s="2721"/>
      <c r="B18" s="678"/>
      <c r="C18" s="679"/>
      <c r="D18" s="679"/>
      <c r="E18" s="680"/>
      <c r="F18" s="662"/>
      <c r="G18" s="673"/>
      <c r="H18" s="673"/>
      <c r="I18" s="210"/>
      <c r="L18" s="36"/>
      <c r="M18" s="18"/>
      <c r="N18" s="18"/>
      <c r="O18" s="20"/>
      <c r="P18" s="111" t="s">
        <v>22</v>
      </c>
      <c r="Q18" s="208" t="s">
        <v>1508</v>
      </c>
      <c r="U18" s="208"/>
      <c r="W18" s="4" t="s">
        <v>1510</v>
      </c>
      <c r="X18" s="111" t="s">
        <v>22</v>
      </c>
      <c r="Y18" s="208" t="s">
        <v>1511</v>
      </c>
      <c r="AB18" s="111" t="s">
        <v>22</v>
      </c>
      <c r="AC18" s="208" t="s">
        <v>1512</v>
      </c>
      <c r="AF18" s="111" t="s">
        <v>22</v>
      </c>
      <c r="AG18" s="208" t="s">
        <v>1513</v>
      </c>
      <c r="AI18" s="30"/>
      <c r="AJ18" s="35"/>
      <c r="AK18" s="18"/>
      <c r="AL18" s="18"/>
      <c r="AM18" s="18"/>
      <c r="AN18" s="31"/>
      <c r="AO18" s="32"/>
    </row>
    <row r="19" spans="1:41" ht="15.75" customHeight="1">
      <c r="A19" s="2721"/>
      <c r="B19" s="678"/>
      <c r="C19" s="679"/>
      <c r="D19" s="679"/>
      <c r="E19" s="680"/>
      <c r="F19" s="662"/>
      <c r="G19" s="673"/>
      <c r="H19" s="673"/>
      <c r="I19" s="210"/>
      <c r="L19" s="36"/>
      <c r="M19" s="18"/>
      <c r="N19" s="18"/>
      <c r="O19" s="20"/>
      <c r="P19" s="111" t="s">
        <v>22</v>
      </c>
      <c r="Q19" s="208" t="s">
        <v>1509</v>
      </c>
      <c r="U19" s="208"/>
      <c r="W19" s="4" t="s">
        <v>1510</v>
      </c>
      <c r="X19" s="111" t="s">
        <v>22</v>
      </c>
      <c r="Y19" s="208" t="s">
        <v>1511</v>
      </c>
      <c r="AB19" s="111" t="s">
        <v>22</v>
      </c>
      <c r="AC19" s="208" t="s">
        <v>1512</v>
      </c>
      <c r="AI19" s="30"/>
      <c r="AJ19" s="35"/>
      <c r="AK19" s="18"/>
      <c r="AL19" s="18"/>
      <c r="AM19" s="18"/>
      <c r="AN19" s="31"/>
      <c r="AO19" s="32"/>
    </row>
    <row r="20" spans="1:41" ht="15.75" customHeight="1">
      <c r="A20" s="2721"/>
      <c r="B20" s="678"/>
      <c r="C20" s="679"/>
      <c r="D20" s="679"/>
      <c r="E20" s="680"/>
      <c r="F20" s="662"/>
      <c r="G20" s="673"/>
      <c r="H20" s="673"/>
      <c r="I20" s="1764" t="s">
        <v>1329</v>
      </c>
      <c r="J20" s="2366"/>
      <c r="K20" s="1765"/>
      <c r="L20" s="1658" t="s">
        <v>1496</v>
      </c>
      <c r="M20" s="1659"/>
      <c r="N20" s="1659"/>
      <c r="O20" s="1660"/>
      <c r="P20" s="2733"/>
      <c r="Q20" s="2734"/>
      <c r="R20" s="2734"/>
      <c r="S20" s="2734"/>
      <c r="T20" s="2734"/>
      <c r="U20" s="2734"/>
      <c r="V20" s="2734"/>
      <c r="W20" s="2734"/>
      <c r="X20" s="2734"/>
      <c r="Y20" s="2734"/>
      <c r="Z20" s="2734"/>
      <c r="AA20" s="2734"/>
      <c r="AB20" s="2734"/>
      <c r="AC20" s="2734"/>
      <c r="AD20" s="2734"/>
      <c r="AE20" s="2734"/>
      <c r="AF20" s="2734"/>
      <c r="AG20" s="2734"/>
      <c r="AH20" s="2734"/>
      <c r="AI20" s="2735"/>
      <c r="AJ20" s="35"/>
      <c r="AK20" s="18"/>
      <c r="AL20" s="18"/>
      <c r="AM20" s="18"/>
      <c r="AN20" s="31"/>
      <c r="AO20" s="32"/>
    </row>
    <row r="21" spans="1:41" ht="15.75" customHeight="1">
      <c r="A21" s="2721"/>
      <c r="B21" s="678"/>
      <c r="C21" s="679"/>
      <c r="D21" s="679"/>
      <c r="E21" s="680"/>
      <c r="F21" s="662"/>
      <c r="G21" s="673"/>
      <c r="H21" s="673"/>
      <c r="I21" s="1650" t="s">
        <v>1495</v>
      </c>
      <c r="J21" s="1651"/>
      <c r="K21" s="1652"/>
      <c r="L21" s="2724" t="s">
        <v>1497</v>
      </c>
      <c r="M21" s="2725"/>
      <c r="N21" s="2725"/>
      <c r="O21" s="2726"/>
      <c r="P21" s="1028" t="s">
        <v>22</v>
      </c>
      <c r="Q21" s="848" t="s">
        <v>1498</v>
      </c>
      <c r="R21" s="848"/>
      <c r="S21" s="1029"/>
      <c r="T21" s="848"/>
      <c r="U21" s="848"/>
      <c r="V21" s="848"/>
      <c r="W21" s="848"/>
      <c r="X21" s="848"/>
      <c r="Y21" s="848"/>
      <c r="Z21" s="848"/>
      <c r="AA21" s="848"/>
      <c r="AB21" s="848"/>
      <c r="AC21" s="848"/>
      <c r="AD21" s="848"/>
      <c r="AE21" s="848"/>
      <c r="AF21" s="848"/>
      <c r="AG21" s="848"/>
      <c r="AH21" s="848"/>
      <c r="AI21" s="970"/>
      <c r="AJ21" s="35"/>
      <c r="AK21" s="18"/>
      <c r="AL21" s="18"/>
      <c r="AM21" s="18"/>
      <c r="AN21" s="31"/>
      <c r="AO21" s="32"/>
    </row>
    <row r="22" spans="1:41" ht="15.75" customHeight="1">
      <c r="A22" s="2721"/>
      <c r="B22" s="678"/>
      <c r="C22" s="679"/>
      <c r="D22" s="679"/>
      <c r="E22" s="680"/>
      <c r="F22" s="662"/>
      <c r="G22" s="673"/>
      <c r="H22" s="673"/>
      <c r="I22" s="1821" t="str">
        <f>IF($P$6="","",IFERROR(IF(VLOOKUP($P$6,自己評価書!$B$35:$FY497,134,FALSE)=0,"",VLOOKUP($P$6,自己評価書!$B$35:$FY497,134,FALSE)),""))</f>
        <v/>
      </c>
      <c r="J22" s="2732"/>
      <c r="K22" s="1822"/>
      <c r="L22" s="2718" t="s">
        <v>1336</v>
      </c>
      <c r="M22" s="2719"/>
      <c r="N22" s="2719"/>
      <c r="O22" s="2720"/>
      <c r="P22" s="1032" t="s">
        <v>22</v>
      </c>
      <c r="Q22" s="1033" t="s">
        <v>1500</v>
      </c>
      <c r="R22" s="1034"/>
      <c r="S22" s="1035"/>
      <c r="T22" s="1035"/>
      <c r="U22" s="1033"/>
      <c r="V22" s="1035"/>
      <c r="W22" s="1035"/>
      <c r="X22" s="1035"/>
      <c r="Y22" s="1035"/>
      <c r="Z22" s="1035"/>
      <c r="AA22" s="1035"/>
      <c r="AB22" s="1035"/>
      <c r="AC22" s="1033"/>
      <c r="AD22" s="1033"/>
      <c r="AE22" s="1035"/>
      <c r="AF22" s="1035"/>
      <c r="AG22" s="1035"/>
      <c r="AH22" s="1035"/>
      <c r="AI22" s="1031"/>
      <c r="AJ22" s="30"/>
      <c r="AK22" s="18"/>
      <c r="AL22" s="18"/>
      <c r="AM22" s="18"/>
      <c r="AN22" s="31"/>
      <c r="AO22" s="32"/>
    </row>
    <row r="23" spans="1:41" ht="15.75" customHeight="1">
      <c r="A23" s="2721"/>
      <c r="B23" s="678"/>
      <c r="C23" s="679"/>
      <c r="D23" s="679"/>
      <c r="E23" s="680"/>
      <c r="F23" s="662"/>
      <c r="G23" s="673"/>
      <c r="H23" s="673"/>
      <c r="I23" s="1821"/>
      <c r="J23" s="2732"/>
      <c r="K23" s="1822"/>
      <c r="L23" s="1645" t="s">
        <v>1499</v>
      </c>
      <c r="M23" s="1646"/>
      <c r="N23" s="1646"/>
      <c r="O23" s="1647"/>
      <c r="P23" s="111" t="s">
        <v>22</v>
      </c>
      <c r="Q23" s="208" t="s">
        <v>1501</v>
      </c>
      <c r="U23" s="208"/>
      <c r="AC23" s="208"/>
      <c r="AD23" s="208"/>
      <c r="AI23" s="34"/>
      <c r="AJ23" s="30"/>
      <c r="AK23" s="18"/>
      <c r="AL23" s="18"/>
      <c r="AM23" s="18"/>
      <c r="AN23" s="31"/>
      <c r="AO23" s="32"/>
    </row>
    <row r="24" spans="1:41" ht="15.75" customHeight="1">
      <c r="A24" s="2721"/>
      <c r="B24" s="678"/>
      <c r="C24" s="679"/>
      <c r="D24" s="679"/>
      <c r="E24" s="680"/>
      <c r="F24" s="662"/>
      <c r="G24" s="673"/>
      <c r="H24" s="673"/>
      <c r="I24" s="210"/>
      <c r="L24" s="1036"/>
      <c r="M24" s="1037"/>
      <c r="N24" s="1037"/>
      <c r="O24" s="1038"/>
      <c r="P24" s="1039" t="s">
        <v>22</v>
      </c>
      <c r="Q24" s="208" t="s">
        <v>1502</v>
      </c>
      <c r="R24" s="1040"/>
      <c r="S24" s="1040"/>
      <c r="T24" s="1040"/>
      <c r="U24" s="1041"/>
      <c r="V24" s="1040"/>
      <c r="W24" s="1040"/>
      <c r="X24" s="1040"/>
      <c r="Y24" s="1040"/>
      <c r="Z24" s="1040"/>
      <c r="AA24" s="1040"/>
      <c r="AB24" s="1040"/>
      <c r="AC24" s="1040"/>
      <c r="AD24" s="1040"/>
      <c r="AE24" s="1040"/>
      <c r="AF24" s="1040"/>
      <c r="AG24" s="1040"/>
      <c r="AH24" s="1040"/>
      <c r="AI24" s="1042"/>
      <c r="AJ24" s="30"/>
      <c r="AK24" s="18"/>
      <c r="AL24" s="18"/>
      <c r="AM24" s="18"/>
      <c r="AN24" s="31"/>
      <c r="AO24" s="32"/>
    </row>
    <row r="25" spans="1:41" ht="15.75" customHeight="1">
      <c r="A25" s="2721"/>
      <c r="B25" s="678"/>
      <c r="C25" s="679"/>
      <c r="D25" s="679"/>
      <c r="E25" s="680"/>
      <c r="F25" s="662"/>
      <c r="G25" s="673"/>
      <c r="H25" s="673"/>
      <c r="I25" s="210"/>
      <c r="L25" s="2718" t="s">
        <v>1503</v>
      </c>
      <c r="M25" s="2719"/>
      <c r="N25" s="2719"/>
      <c r="O25" s="2720"/>
      <c r="P25" s="1032" t="s">
        <v>22</v>
      </c>
      <c r="Q25" s="208" t="s">
        <v>1505</v>
      </c>
      <c r="U25" s="208"/>
      <c r="W25" s="4" t="s">
        <v>1510</v>
      </c>
      <c r="X25" s="111" t="s">
        <v>22</v>
      </c>
      <c r="Y25" s="208" t="s">
        <v>1511</v>
      </c>
      <c r="AB25" s="111" t="s">
        <v>22</v>
      </c>
      <c r="AC25" s="208" t="s">
        <v>1512</v>
      </c>
      <c r="AF25" s="111" t="s">
        <v>22</v>
      </c>
      <c r="AG25" s="208" t="s">
        <v>1513</v>
      </c>
      <c r="AI25" s="34"/>
      <c r="AJ25" s="35"/>
      <c r="AK25" s="18"/>
      <c r="AL25" s="18"/>
      <c r="AM25" s="18"/>
      <c r="AN25" s="31"/>
      <c r="AO25" s="32"/>
    </row>
    <row r="26" spans="1:41" ht="15.75" customHeight="1">
      <c r="A26" s="2721"/>
      <c r="B26" s="678"/>
      <c r="C26" s="679"/>
      <c r="D26" s="679"/>
      <c r="E26" s="680"/>
      <c r="F26" s="662"/>
      <c r="G26" s="673"/>
      <c r="H26" s="673"/>
      <c r="I26" s="210"/>
      <c r="L26" s="1645" t="s">
        <v>1504</v>
      </c>
      <c r="M26" s="1646"/>
      <c r="N26" s="1646"/>
      <c r="O26" s="1647"/>
      <c r="P26" s="111" t="s">
        <v>22</v>
      </c>
      <c r="Q26" s="208" t="s">
        <v>1506</v>
      </c>
      <c r="U26" s="208"/>
      <c r="W26" s="4" t="s">
        <v>1510</v>
      </c>
      <c r="X26" s="111" t="s">
        <v>22</v>
      </c>
      <c r="Y26" s="208" t="s">
        <v>1511</v>
      </c>
      <c r="AB26" s="111" t="s">
        <v>22</v>
      </c>
      <c r="AC26" s="208" t="s">
        <v>1512</v>
      </c>
      <c r="AF26" s="111" t="s">
        <v>22</v>
      </c>
      <c r="AG26" s="208" t="s">
        <v>1513</v>
      </c>
      <c r="AI26" s="34"/>
      <c r="AJ26" s="35"/>
      <c r="AK26" s="18"/>
      <c r="AL26" s="18"/>
      <c r="AM26" s="18"/>
      <c r="AN26" s="31"/>
      <c r="AO26" s="32"/>
    </row>
    <row r="27" spans="1:41" ht="15.75" customHeight="1">
      <c r="A27" s="2721"/>
      <c r="B27" s="678"/>
      <c r="C27" s="679"/>
      <c r="D27" s="679"/>
      <c r="E27" s="680"/>
      <c r="F27" s="662"/>
      <c r="G27" s="673"/>
      <c r="H27" s="673"/>
      <c r="I27" s="210"/>
      <c r="L27" s="36"/>
      <c r="M27" s="18"/>
      <c r="N27" s="18"/>
      <c r="O27" s="20"/>
      <c r="P27" s="111" t="s">
        <v>22</v>
      </c>
      <c r="Q27" s="208" t="s">
        <v>1507</v>
      </c>
      <c r="U27" s="208"/>
      <c r="W27" s="4" t="s">
        <v>1510</v>
      </c>
      <c r="X27" s="111" t="s">
        <v>22</v>
      </c>
      <c r="Y27" s="208" t="s">
        <v>1511</v>
      </c>
      <c r="AB27" s="111" t="s">
        <v>22</v>
      </c>
      <c r="AC27" s="208" t="s">
        <v>1512</v>
      </c>
      <c r="AF27" s="111" t="s">
        <v>22</v>
      </c>
      <c r="AG27" s="208" t="s">
        <v>1513</v>
      </c>
      <c r="AI27" s="34"/>
      <c r="AJ27" s="35"/>
      <c r="AK27" s="18"/>
      <c r="AL27" s="18"/>
      <c r="AM27" s="18"/>
      <c r="AN27" s="31"/>
      <c r="AO27" s="32"/>
    </row>
    <row r="28" spans="1:41" ht="15.75" customHeight="1">
      <c r="A28" s="2721"/>
      <c r="B28" s="678"/>
      <c r="C28" s="679"/>
      <c r="D28" s="679"/>
      <c r="E28" s="680"/>
      <c r="F28" s="662"/>
      <c r="G28" s="673"/>
      <c r="H28" s="673"/>
      <c r="I28" s="210"/>
      <c r="L28" s="36"/>
      <c r="M28" s="18"/>
      <c r="N28" s="18"/>
      <c r="O28" s="20"/>
      <c r="P28" s="111" t="s">
        <v>22</v>
      </c>
      <c r="Q28" s="208" t="s">
        <v>1508</v>
      </c>
      <c r="U28" s="208"/>
      <c r="W28" s="4" t="s">
        <v>1510</v>
      </c>
      <c r="X28" s="111" t="s">
        <v>22</v>
      </c>
      <c r="Y28" s="208" t="s">
        <v>1511</v>
      </c>
      <c r="AB28" s="111" t="s">
        <v>22</v>
      </c>
      <c r="AC28" s="208" t="s">
        <v>1512</v>
      </c>
      <c r="AF28" s="111" t="s">
        <v>22</v>
      </c>
      <c r="AG28" s="208" t="s">
        <v>1513</v>
      </c>
      <c r="AI28" s="34"/>
      <c r="AJ28" s="35"/>
      <c r="AK28" s="18"/>
      <c r="AL28" s="18"/>
      <c r="AM28" s="18"/>
      <c r="AN28" s="31"/>
      <c r="AO28" s="32"/>
    </row>
    <row r="29" spans="1:41" ht="15.75" customHeight="1">
      <c r="A29" s="2721"/>
      <c r="B29" s="678"/>
      <c r="C29" s="679"/>
      <c r="D29" s="679"/>
      <c r="E29" s="680"/>
      <c r="F29" s="1043"/>
      <c r="G29" s="1044"/>
      <c r="H29" s="1045"/>
      <c r="I29" s="490"/>
      <c r="J29" s="40"/>
      <c r="K29" s="40"/>
      <c r="L29" s="186"/>
      <c r="M29" s="22"/>
      <c r="N29" s="22"/>
      <c r="O29" s="49"/>
      <c r="P29" s="148" t="s">
        <v>22</v>
      </c>
      <c r="Q29" s="692" t="s">
        <v>1509</v>
      </c>
      <c r="R29" s="40"/>
      <c r="S29" s="40"/>
      <c r="T29" s="40"/>
      <c r="U29" s="692"/>
      <c r="V29" s="40"/>
      <c r="W29" s="40" t="s">
        <v>1510</v>
      </c>
      <c r="X29" s="148" t="s">
        <v>22</v>
      </c>
      <c r="Y29" s="692" t="s">
        <v>1511</v>
      </c>
      <c r="Z29" s="40"/>
      <c r="AA29" s="40"/>
      <c r="AB29" s="148" t="s">
        <v>22</v>
      </c>
      <c r="AC29" s="692" t="s">
        <v>1512</v>
      </c>
      <c r="AD29" s="40"/>
      <c r="AE29" s="40"/>
      <c r="AF29" s="40"/>
      <c r="AG29" s="40"/>
      <c r="AH29" s="40"/>
      <c r="AI29" s="24"/>
      <c r="AJ29" s="35"/>
      <c r="AK29" s="18"/>
      <c r="AL29" s="18"/>
      <c r="AM29" s="18"/>
      <c r="AN29" s="31"/>
      <c r="AO29" s="32"/>
    </row>
    <row r="30" spans="1:41" ht="15.75" customHeight="1">
      <c r="A30" s="2721"/>
      <c r="B30" s="678"/>
      <c r="C30" s="679"/>
      <c r="D30" s="679"/>
      <c r="E30" s="680"/>
      <c r="F30" s="188"/>
      <c r="G30" s="18"/>
      <c r="H30" s="18"/>
      <c r="I30" s="1650" t="s">
        <v>1328</v>
      </c>
      <c r="J30" s="1651"/>
      <c r="K30" s="1652"/>
      <c r="L30" s="1645" t="s">
        <v>1496</v>
      </c>
      <c r="M30" s="1646"/>
      <c r="N30" s="1646"/>
      <c r="O30" s="1647"/>
      <c r="P30" s="2727"/>
      <c r="Q30" s="2728"/>
      <c r="R30" s="2728"/>
      <c r="S30" s="2728"/>
      <c r="T30" s="2728"/>
      <c r="U30" s="2728"/>
      <c r="V30" s="2728"/>
      <c r="W30" s="2728"/>
      <c r="X30" s="2728"/>
      <c r="Y30" s="2728"/>
      <c r="Z30" s="2728"/>
      <c r="AA30" s="2728"/>
      <c r="AB30" s="2728"/>
      <c r="AC30" s="2728"/>
      <c r="AD30" s="2728"/>
      <c r="AE30" s="2728"/>
      <c r="AF30" s="2728"/>
      <c r="AG30" s="2728"/>
      <c r="AH30" s="2728"/>
      <c r="AI30" s="2729"/>
      <c r="AJ30" s="30"/>
      <c r="AK30" s="18"/>
      <c r="AL30" s="18"/>
      <c r="AM30" s="18"/>
      <c r="AN30" s="31"/>
      <c r="AO30" s="32"/>
    </row>
    <row r="31" spans="1:41" ht="15.75" customHeight="1">
      <c r="A31" s="2721"/>
      <c r="B31" s="678"/>
      <c r="C31" s="679"/>
      <c r="D31" s="679"/>
      <c r="E31" s="680"/>
      <c r="F31" s="2730" t="s">
        <v>1514</v>
      </c>
      <c r="G31" s="1830"/>
      <c r="H31" s="2731"/>
      <c r="I31" s="1650" t="s">
        <v>1495</v>
      </c>
      <c r="J31" s="1651"/>
      <c r="K31" s="1652"/>
      <c r="L31" s="2724" t="s">
        <v>1497</v>
      </c>
      <c r="M31" s="2725"/>
      <c r="N31" s="2725"/>
      <c r="O31" s="2726"/>
      <c r="P31" s="1028" t="s">
        <v>22</v>
      </c>
      <c r="Q31" s="848" t="s">
        <v>1515</v>
      </c>
      <c r="R31" s="848"/>
      <c r="S31" s="1029"/>
      <c r="T31" s="848"/>
      <c r="U31" s="848"/>
      <c r="V31" s="848"/>
      <c r="W31" s="848"/>
      <c r="X31" s="848"/>
      <c r="Y31" s="848"/>
      <c r="Z31" s="848"/>
      <c r="AA31" s="848"/>
      <c r="AB31" s="848"/>
      <c r="AC31" s="848"/>
      <c r="AD31" s="848"/>
      <c r="AE31" s="848"/>
      <c r="AF31" s="848"/>
      <c r="AG31" s="848"/>
      <c r="AH31" s="848"/>
      <c r="AI31" s="970"/>
      <c r="AJ31" s="30"/>
      <c r="AK31" s="18"/>
      <c r="AL31" s="18"/>
      <c r="AM31" s="18"/>
      <c r="AN31" s="31"/>
      <c r="AO31" s="32"/>
    </row>
    <row r="32" spans="1:41" ht="15.75" customHeight="1">
      <c r="A32" s="2721"/>
      <c r="B32" s="678"/>
      <c r="C32" s="679"/>
      <c r="D32" s="679"/>
      <c r="E32" s="680"/>
      <c r="F32" s="2730" t="s">
        <v>1494</v>
      </c>
      <c r="G32" s="1830"/>
      <c r="H32" s="2731"/>
      <c r="I32" s="1821" t="str">
        <f>IF($P$6="","",IFERROR(IF(VLOOKUP($P$6,自己評価書!$B$35:$FY497,135,FALSE)=0,"",VLOOKUP($P$6,自己評価書!$B$35:$FY497,135,FALSE)),""))</f>
        <v/>
      </c>
      <c r="J32" s="2732"/>
      <c r="K32" s="1822"/>
      <c r="L32" s="2718" t="s">
        <v>1336</v>
      </c>
      <c r="M32" s="2719"/>
      <c r="N32" s="2719"/>
      <c r="O32" s="2720"/>
      <c r="P32" s="1032" t="s">
        <v>22</v>
      </c>
      <c r="Q32" s="1033" t="s">
        <v>1500</v>
      </c>
      <c r="R32" s="1034"/>
      <c r="S32" s="1035"/>
      <c r="T32" s="1035"/>
      <c r="U32" s="1033"/>
      <c r="V32" s="1035"/>
      <c r="W32" s="1035"/>
      <c r="X32" s="1035"/>
      <c r="Y32" s="1035"/>
      <c r="Z32" s="1035"/>
      <c r="AA32" s="1035"/>
      <c r="AB32" s="1035"/>
      <c r="AC32" s="1033"/>
      <c r="AD32" s="1033"/>
      <c r="AE32" s="1035"/>
      <c r="AF32" s="1035"/>
      <c r="AG32" s="1035"/>
      <c r="AH32" s="1035"/>
      <c r="AI32" s="1031"/>
      <c r="AJ32" s="30"/>
      <c r="AK32" s="18"/>
      <c r="AL32" s="18"/>
      <c r="AM32" s="18"/>
      <c r="AN32" s="31"/>
      <c r="AO32" s="32"/>
    </row>
    <row r="33" spans="1:41" ht="15.75" customHeight="1">
      <c r="A33" s="2721"/>
      <c r="B33" s="678"/>
      <c r="C33" s="679"/>
      <c r="D33" s="679"/>
      <c r="E33" s="680"/>
      <c r="F33" s="28"/>
      <c r="G33" s="674"/>
      <c r="H33" s="674"/>
      <c r="I33" s="1821"/>
      <c r="J33" s="2732"/>
      <c r="K33" s="1822"/>
      <c r="L33" s="1645" t="s">
        <v>1499</v>
      </c>
      <c r="M33" s="1646"/>
      <c r="N33" s="1646"/>
      <c r="O33" s="1647"/>
      <c r="P33" s="111" t="s">
        <v>22</v>
      </c>
      <c r="Q33" s="208" t="s">
        <v>1501</v>
      </c>
      <c r="U33" s="208"/>
      <c r="AC33" s="208"/>
      <c r="AD33" s="208"/>
      <c r="AI33" s="34"/>
      <c r="AJ33" s="30"/>
      <c r="AK33" s="18"/>
      <c r="AL33" s="18"/>
      <c r="AM33" s="18"/>
      <c r="AN33" s="31"/>
      <c r="AO33" s="32"/>
    </row>
    <row r="34" spans="1:41" ht="15.75" customHeight="1">
      <c r="A34" s="2721"/>
      <c r="B34" s="678"/>
      <c r="C34" s="679"/>
      <c r="D34" s="679"/>
      <c r="E34" s="680"/>
      <c r="F34" s="2723" t="str">
        <f>IF($P$6="","",IFERROR(IF(AND(VLOOKUP($P$6,自己評価書!$B$35:$FY514,135,FALSE)=0,VLOOKUP($P$6,自己評価書!$B$35:$FY514,136,FALSE)=0),"■","□"),"□"))</f>
        <v>■</v>
      </c>
      <c r="G34" s="2387"/>
      <c r="H34" s="2388"/>
      <c r="I34" s="210"/>
      <c r="L34" s="1036"/>
      <c r="M34" s="1037"/>
      <c r="N34" s="1037"/>
      <c r="O34" s="1038"/>
      <c r="P34" s="1039" t="s">
        <v>22</v>
      </c>
      <c r="Q34" s="208" t="s">
        <v>1502</v>
      </c>
      <c r="R34" s="1040"/>
      <c r="S34" s="1040"/>
      <c r="T34" s="1040"/>
      <c r="U34" s="1041"/>
      <c r="V34" s="1040"/>
      <c r="W34" s="1040"/>
      <c r="X34" s="1040"/>
      <c r="Y34" s="1040"/>
      <c r="Z34" s="1040"/>
      <c r="AA34" s="1040"/>
      <c r="AB34" s="1040"/>
      <c r="AC34" s="1040"/>
      <c r="AD34" s="1040"/>
      <c r="AE34" s="1040"/>
      <c r="AF34" s="1040"/>
      <c r="AG34" s="1040"/>
      <c r="AH34" s="1040"/>
      <c r="AI34" s="1042"/>
      <c r="AJ34" s="30"/>
      <c r="AK34" s="18"/>
      <c r="AL34" s="18"/>
      <c r="AM34" s="18"/>
      <c r="AN34" s="31"/>
      <c r="AO34" s="32"/>
    </row>
    <row r="35" spans="1:41" ht="15.75" customHeight="1">
      <c r="A35" s="2721"/>
      <c r="B35" s="678"/>
      <c r="C35" s="679"/>
      <c r="D35" s="679"/>
      <c r="E35" s="680"/>
      <c r="F35" s="1715" t="s">
        <v>943</v>
      </c>
      <c r="G35" s="1716"/>
      <c r="H35" s="1717"/>
      <c r="I35" s="210"/>
      <c r="L35" s="2718" t="s">
        <v>1503</v>
      </c>
      <c r="M35" s="2719"/>
      <c r="N35" s="2719"/>
      <c r="O35" s="2720"/>
      <c r="P35" s="1032" t="s">
        <v>22</v>
      </c>
      <c r="Q35" s="208" t="s">
        <v>1505</v>
      </c>
      <c r="U35" s="208"/>
      <c r="W35" s="4" t="s">
        <v>1510</v>
      </c>
      <c r="X35" s="111" t="s">
        <v>22</v>
      </c>
      <c r="Y35" s="208" t="s">
        <v>1511</v>
      </c>
      <c r="AB35" s="111" t="s">
        <v>22</v>
      </c>
      <c r="AC35" s="208" t="s">
        <v>1512</v>
      </c>
      <c r="AF35" s="111" t="s">
        <v>22</v>
      </c>
      <c r="AG35" s="208" t="s">
        <v>1513</v>
      </c>
      <c r="AI35" s="30"/>
      <c r="AJ35" s="35"/>
      <c r="AK35" s="18"/>
      <c r="AL35" s="18"/>
      <c r="AM35" s="18"/>
      <c r="AN35" s="31"/>
      <c r="AO35" s="32"/>
    </row>
    <row r="36" spans="1:41" ht="15.75" customHeight="1">
      <c r="A36" s="2721"/>
      <c r="B36" s="678"/>
      <c r="C36" s="679"/>
      <c r="D36" s="679"/>
      <c r="E36" s="680"/>
      <c r="F36" s="662"/>
      <c r="G36" s="673"/>
      <c r="H36" s="673"/>
      <c r="I36" s="210"/>
      <c r="L36" s="1645" t="s">
        <v>1504</v>
      </c>
      <c r="M36" s="1646"/>
      <c r="N36" s="1646"/>
      <c r="O36" s="1647"/>
      <c r="P36" s="111" t="s">
        <v>22</v>
      </c>
      <c r="Q36" s="208" t="s">
        <v>1506</v>
      </c>
      <c r="U36" s="208"/>
      <c r="W36" s="4" t="s">
        <v>1510</v>
      </c>
      <c r="X36" s="111" t="s">
        <v>22</v>
      </c>
      <c r="Y36" s="208" t="s">
        <v>1511</v>
      </c>
      <c r="AB36" s="111" t="s">
        <v>22</v>
      </c>
      <c r="AC36" s="208" t="s">
        <v>1512</v>
      </c>
      <c r="AF36" s="111" t="s">
        <v>22</v>
      </c>
      <c r="AG36" s="208" t="s">
        <v>1513</v>
      </c>
      <c r="AI36" s="30"/>
      <c r="AJ36" s="35"/>
      <c r="AK36" s="18"/>
      <c r="AL36" s="18"/>
      <c r="AM36" s="18"/>
      <c r="AN36" s="31"/>
      <c r="AO36" s="32"/>
    </row>
    <row r="37" spans="1:41" ht="15.75" customHeight="1">
      <c r="A37" s="2721"/>
      <c r="B37" s="678"/>
      <c r="C37" s="679"/>
      <c r="D37" s="679"/>
      <c r="E37" s="680"/>
      <c r="F37" s="662"/>
      <c r="G37" s="673"/>
      <c r="H37" s="673"/>
      <c r="I37" s="210"/>
      <c r="L37" s="36"/>
      <c r="M37" s="18"/>
      <c r="N37" s="18"/>
      <c r="O37" s="20"/>
      <c r="P37" s="111" t="s">
        <v>22</v>
      </c>
      <c r="Q37" s="208" t="s">
        <v>1507</v>
      </c>
      <c r="U37" s="208"/>
      <c r="W37" s="4" t="s">
        <v>1510</v>
      </c>
      <c r="X37" s="111" t="s">
        <v>22</v>
      </c>
      <c r="Y37" s="208" t="s">
        <v>1511</v>
      </c>
      <c r="AB37" s="111" t="s">
        <v>22</v>
      </c>
      <c r="AC37" s="208" t="s">
        <v>1512</v>
      </c>
      <c r="AF37" s="111" t="s">
        <v>22</v>
      </c>
      <c r="AG37" s="208" t="s">
        <v>1513</v>
      </c>
      <c r="AI37" s="30"/>
      <c r="AJ37" s="35"/>
      <c r="AK37" s="18"/>
      <c r="AL37" s="18"/>
      <c r="AM37" s="18"/>
      <c r="AN37" s="31"/>
      <c r="AO37" s="32"/>
    </row>
    <row r="38" spans="1:41" ht="15.75" customHeight="1">
      <c r="A38" s="2721"/>
      <c r="B38" s="678"/>
      <c r="C38" s="679"/>
      <c r="D38" s="679"/>
      <c r="E38" s="680"/>
      <c r="F38" s="662"/>
      <c r="G38" s="673"/>
      <c r="H38" s="673"/>
      <c r="I38" s="210"/>
      <c r="L38" s="36"/>
      <c r="M38" s="18"/>
      <c r="N38" s="18"/>
      <c r="O38" s="20"/>
      <c r="P38" s="111" t="s">
        <v>22</v>
      </c>
      <c r="Q38" s="208" t="s">
        <v>1508</v>
      </c>
      <c r="U38" s="208"/>
      <c r="W38" s="4" t="s">
        <v>1510</v>
      </c>
      <c r="X38" s="111" t="s">
        <v>22</v>
      </c>
      <c r="Y38" s="208" t="s">
        <v>1511</v>
      </c>
      <c r="AB38" s="111" t="s">
        <v>22</v>
      </c>
      <c r="AC38" s="208" t="s">
        <v>1512</v>
      </c>
      <c r="AF38" s="111" t="s">
        <v>22</v>
      </c>
      <c r="AG38" s="208" t="s">
        <v>1513</v>
      </c>
      <c r="AI38" s="30"/>
      <c r="AJ38" s="35"/>
      <c r="AK38" s="18"/>
      <c r="AL38" s="18"/>
      <c r="AM38" s="18"/>
      <c r="AN38" s="31"/>
      <c r="AO38" s="32"/>
    </row>
    <row r="39" spans="1:41" ht="15.75" customHeight="1">
      <c r="A39" s="2721"/>
      <c r="B39" s="678"/>
      <c r="C39" s="679"/>
      <c r="D39" s="679"/>
      <c r="E39" s="680"/>
      <c r="F39" s="662"/>
      <c r="G39" s="673"/>
      <c r="H39" s="673"/>
      <c r="I39" s="490"/>
      <c r="J39" s="40"/>
      <c r="K39" s="40"/>
      <c r="L39" s="186"/>
      <c r="M39" s="22"/>
      <c r="N39" s="22"/>
      <c r="O39" s="49"/>
      <c r="P39" s="148" t="s">
        <v>22</v>
      </c>
      <c r="Q39" s="692" t="s">
        <v>1509</v>
      </c>
      <c r="R39" s="40"/>
      <c r="S39" s="40"/>
      <c r="T39" s="40"/>
      <c r="U39" s="692"/>
      <c r="V39" s="40"/>
      <c r="W39" s="40" t="s">
        <v>1510</v>
      </c>
      <c r="X39" s="148" t="s">
        <v>22</v>
      </c>
      <c r="Y39" s="692" t="s">
        <v>1511</v>
      </c>
      <c r="Z39" s="40"/>
      <c r="AA39" s="40"/>
      <c r="AB39" s="148" t="s">
        <v>22</v>
      </c>
      <c r="AC39" s="692" t="s">
        <v>1512</v>
      </c>
      <c r="AD39" s="40"/>
      <c r="AE39" s="40"/>
      <c r="AF39" s="40"/>
      <c r="AG39" s="40"/>
      <c r="AH39" s="40"/>
      <c r="AI39" s="24"/>
      <c r="AJ39" s="35"/>
      <c r="AK39" s="18"/>
      <c r="AL39" s="18"/>
      <c r="AM39" s="18"/>
      <c r="AN39" s="31"/>
      <c r="AO39" s="32"/>
    </row>
    <row r="40" spans="1:41" ht="15.75" customHeight="1">
      <c r="A40" s="2721"/>
      <c r="B40" s="678"/>
      <c r="C40" s="679"/>
      <c r="D40" s="679"/>
      <c r="E40" s="680"/>
      <c r="F40" s="662"/>
      <c r="G40" s="673"/>
      <c r="H40" s="673"/>
      <c r="I40" s="1650" t="s">
        <v>1329</v>
      </c>
      <c r="J40" s="1651"/>
      <c r="K40" s="1652"/>
      <c r="L40" s="1645" t="s">
        <v>1496</v>
      </c>
      <c r="M40" s="1646"/>
      <c r="N40" s="1646"/>
      <c r="O40" s="1647"/>
      <c r="P40" s="2727"/>
      <c r="Q40" s="2728"/>
      <c r="R40" s="2728"/>
      <c r="S40" s="2728"/>
      <c r="T40" s="2728"/>
      <c r="U40" s="2728"/>
      <c r="V40" s="2728"/>
      <c r="W40" s="2728"/>
      <c r="X40" s="2728"/>
      <c r="Y40" s="2728"/>
      <c r="Z40" s="2728"/>
      <c r="AA40" s="2728"/>
      <c r="AB40" s="2728"/>
      <c r="AC40" s="2728"/>
      <c r="AD40" s="2728"/>
      <c r="AE40" s="2728"/>
      <c r="AF40" s="2728"/>
      <c r="AG40" s="2728"/>
      <c r="AH40" s="2728"/>
      <c r="AI40" s="2728"/>
      <c r="AJ40" s="35"/>
      <c r="AK40" s="18"/>
      <c r="AL40" s="18"/>
      <c r="AM40" s="18"/>
      <c r="AN40" s="31"/>
      <c r="AO40" s="32"/>
    </row>
    <row r="41" spans="1:41" ht="15.75" customHeight="1">
      <c r="A41" s="2721"/>
      <c r="B41" s="678"/>
      <c r="C41" s="679"/>
      <c r="D41" s="679"/>
      <c r="E41" s="680"/>
      <c r="F41" s="662"/>
      <c r="G41" s="673"/>
      <c r="H41" s="673"/>
      <c r="I41" s="1650" t="s">
        <v>1495</v>
      </c>
      <c r="J41" s="1651"/>
      <c r="K41" s="1652"/>
      <c r="L41" s="2724" t="s">
        <v>1497</v>
      </c>
      <c r="M41" s="2725"/>
      <c r="N41" s="2725"/>
      <c r="O41" s="2726"/>
      <c r="P41" s="1028" t="s">
        <v>22</v>
      </c>
      <c r="Q41" s="848" t="s">
        <v>1515</v>
      </c>
      <c r="R41" s="848"/>
      <c r="S41" s="1029"/>
      <c r="T41" s="848"/>
      <c r="U41" s="848"/>
      <c r="V41" s="848"/>
      <c r="W41" s="848"/>
      <c r="X41" s="848"/>
      <c r="Y41" s="848"/>
      <c r="Z41" s="848"/>
      <c r="AA41" s="848"/>
      <c r="AB41" s="848"/>
      <c r="AC41" s="848"/>
      <c r="AD41" s="848"/>
      <c r="AE41" s="848"/>
      <c r="AF41" s="848"/>
      <c r="AG41" s="848"/>
      <c r="AH41" s="848"/>
      <c r="AI41" s="848"/>
      <c r="AJ41" s="35"/>
      <c r="AK41" s="18"/>
      <c r="AL41" s="18"/>
      <c r="AM41" s="18"/>
      <c r="AN41" s="31"/>
      <c r="AO41" s="32"/>
    </row>
    <row r="42" spans="1:41" ht="15.75" customHeight="1">
      <c r="A42" s="2721"/>
      <c r="B42" s="678"/>
      <c r="C42" s="679"/>
      <c r="D42" s="679"/>
      <c r="E42" s="680"/>
      <c r="F42" s="662"/>
      <c r="G42" s="673"/>
      <c r="H42" s="673"/>
      <c r="I42" s="1821" t="str">
        <f>IF($P$6="","",IFERROR(IF(VLOOKUP($P$6,自己評価書!$B$35:$FY497,136,FALSE)=0,"",VLOOKUP($P$6,自己評価書!$B$35:$FY497,136,FALSE)),""))</f>
        <v/>
      </c>
      <c r="J42" s="2732"/>
      <c r="K42" s="1822"/>
      <c r="L42" s="2718" t="s">
        <v>1336</v>
      </c>
      <c r="M42" s="2719"/>
      <c r="N42" s="2719"/>
      <c r="O42" s="2720"/>
      <c r="P42" s="1032" t="s">
        <v>22</v>
      </c>
      <c r="Q42" s="1033" t="s">
        <v>1500</v>
      </c>
      <c r="R42" s="1034"/>
      <c r="S42" s="1035"/>
      <c r="T42" s="1035"/>
      <c r="U42" s="1033"/>
      <c r="V42" s="1035"/>
      <c r="W42" s="1035"/>
      <c r="X42" s="1035"/>
      <c r="Y42" s="1035"/>
      <c r="Z42" s="1035"/>
      <c r="AA42" s="1035"/>
      <c r="AB42" s="1035"/>
      <c r="AC42" s="1033"/>
      <c r="AD42" s="1033"/>
      <c r="AE42" s="1035"/>
      <c r="AF42" s="1035"/>
      <c r="AG42" s="1035"/>
      <c r="AH42" s="1035"/>
      <c r="AI42" s="1030"/>
      <c r="AJ42" s="35"/>
      <c r="AK42" s="18"/>
      <c r="AL42" s="18"/>
      <c r="AM42" s="18"/>
      <c r="AN42" s="31"/>
      <c r="AO42" s="32"/>
    </row>
    <row r="43" spans="1:41" ht="15.75" customHeight="1">
      <c r="A43" s="2721"/>
      <c r="B43" s="678"/>
      <c r="C43" s="679"/>
      <c r="D43" s="679"/>
      <c r="E43" s="680"/>
      <c r="F43" s="662"/>
      <c r="G43" s="673"/>
      <c r="H43" s="673"/>
      <c r="I43" s="1821"/>
      <c r="J43" s="2732"/>
      <c r="K43" s="1822"/>
      <c r="L43" s="1645" t="s">
        <v>1499</v>
      </c>
      <c r="M43" s="1646"/>
      <c r="N43" s="1646"/>
      <c r="O43" s="1647"/>
      <c r="P43" s="111" t="s">
        <v>22</v>
      </c>
      <c r="Q43" s="208" t="s">
        <v>1501</v>
      </c>
      <c r="U43" s="208"/>
      <c r="AC43" s="208"/>
      <c r="AD43" s="208"/>
      <c r="AI43" s="30"/>
      <c r="AJ43" s="35"/>
      <c r="AK43" s="18"/>
      <c r="AL43" s="18"/>
      <c r="AM43" s="18"/>
      <c r="AN43" s="31"/>
      <c r="AO43" s="32"/>
    </row>
    <row r="44" spans="1:41" ht="15.75" customHeight="1">
      <c r="A44" s="2721"/>
      <c r="B44" s="678"/>
      <c r="C44" s="679"/>
      <c r="D44" s="679"/>
      <c r="E44" s="680"/>
      <c r="F44" s="662"/>
      <c r="G44" s="673"/>
      <c r="H44" s="673"/>
      <c r="I44" s="210"/>
      <c r="L44" s="1036"/>
      <c r="M44" s="1037"/>
      <c r="N44" s="1037"/>
      <c r="O44" s="1038"/>
      <c r="P44" s="1039" t="s">
        <v>22</v>
      </c>
      <c r="Q44" s="208" t="s">
        <v>1502</v>
      </c>
      <c r="R44" s="1040"/>
      <c r="S44" s="1040"/>
      <c r="T44" s="1040"/>
      <c r="U44" s="1041"/>
      <c r="V44" s="1040"/>
      <c r="W44" s="1040"/>
      <c r="X44" s="1040"/>
      <c r="Y44" s="1040"/>
      <c r="Z44" s="1040"/>
      <c r="AA44" s="1040"/>
      <c r="AB44" s="1040"/>
      <c r="AC44" s="1040"/>
      <c r="AD44" s="1040"/>
      <c r="AE44" s="1040"/>
      <c r="AF44" s="1040"/>
      <c r="AG44" s="1040"/>
      <c r="AH44" s="1040"/>
      <c r="AI44" s="1046"/>
      <c r="AJ44" s="35"/>
      <c r="AK44" s="18"/>
      <c r="AL44" s="18"/>
      <c r="AM44" s="18"/>
      <c r="AN44" s="31"/>
      <c r="AO44" s="32"/>
    </row>
    <row r="45" spans="1:41" ht="15.75" customHeight="1">
      <c r="A45" s="2721"/>
      <c r="B45" s="678"/>
      <c r="C45" s="679"/>
      <c r="D45" s="679"/>
      <c r="E45" s="680"/>
      <c r="F45" s="662"/>
      <c r="G45" s="673"/>
      <c r="H45" s="673"/>
      <c r="I45" s="210"/>
      <c r="L45" s="2718" t="s">
        <v>1503</v>
      </c>
      <c r="M45" s="2719"/>
      <c r="N45" s="2719"/>
      <c r="O45" s="2720"/>
      <c r="P45" s="1032" t="s">
        <v>22</v>
      </c>
      <c r="Q45" s="208" t="s">
        <v>1505</v>
      </c>
      <c r="U45" s="208"/>
      <c r="W45" s="4" t="s">
        <v>1510</v>
      </c>
      <c r="X45" s="111" t="s">
        <v>22</v>
      </c>
      <c r="Y45" s="208" t="s">
        <v>1511</v>
      </c>
      <c r="AB45" s="111" t="s">
        <v>22</v>
      </c>
      <c r="AC45" s="208" t="s">
        <v>1512</v>
      </c>
      <c r="AF45" s="111" t="s">
        <v>22</v>
      </c>
      <c r="AG45" s="208" t="s">
        <v>1513</v>
      </c>
      <c r="AI45" s="30"/>
      <c r="AJ45" s="35"/>
      <c r="AK45" s="18"/>
      <c r="AL45" s="18"/>
      <c r="AM45" s="18"/>
      <c r="AN45" s="31"/>
      <c r="AO45" s="32"/>
    </row>
    <row r="46" spans="1:41" ht="15.75" customHeight="1">
      <c r="A46" s="2721"/>
      <c r="B46" s="678"/>
      <c r="C46" s="679"/>
      <c r="D46" s="679"/>
      <c r="E46" s="680"/>
      <c r="F46" s="662"/>
      <c r="G46" s="673"/>
      <c r="H46" s="673"/>
      <c r="I46" s="210"/>
      <c r="L46" s="1645" t="s">
        <v>1504</v>
      </c>
      <c r="M46" s="1646"/>
      <c r="N46" s="1646"/>
      <c r="O46" s="1647"/>
      <c r="P46" s="111" t="s">
        <v>22</v>
      </c>
      <c r="Q46" s="208" t="s">
        <v>1506</v>
      </c>
      <c r="U46" s="208"/>
      <c r="W46" s="4" t="s">
        <v>1510</v>
      </c>
      <c r="X46" s="111" t="s">
        <v>22</v>
      </c>
      <c r="Y46" s="208" t="s">
        <v>1511</v>
      </c>
      <c r="AB46" s="111" t="s">
        <v>22</v>
      </c>
      <c r="AC46" s="208" t="s">
        <v>1512</v>
      </c>
      <c r="AF46" s="111" t="s">
        <v>22</v>
      </c>
      <c r="AG46" s="208" t="s">
        <v>1513</v>
      </c>
      <c r="AI46" s="30"/>
      <c r="AJ46" s="35"/>
      <c r="AK46" s="18"/>
      <c r="AL46" s="18"/>
      <c r="AM46" s="18"/>
      <c r="AN46" s="31"/>
      <c r="AO46" s="32"/>
    </row>
    <row r="47" spans="1:41" ht="15.75" customHeight="1">
      <c r="A47" s="2721"/>
      <c r="B47" s="678"/>
      <c r="C47" s="679"/>
      <c r="D47" s="679"/>
      <c r="E47" s="680"/>
      <c r="F47" s="662"/>
      <c r="G47" s="673"/>
      <c r="H47" s="673"/>
      <c r="I47" s="210"/>
      <c r="L47" s="36"/>
      <c r="M47" s="18"/>
      <c r="N47" s="18"/>
      <c r="O47" s="20"/>
      <c r="P47" s="111" t="s">
        <v>22</v>
      </c>
      <c r="Q47" s="208" t="s">
        <v>1507</v>
      </c>
      <c r="U47" s="208"/>
      <c r="W47" s="4" t="s">
        <v>1510</v>
      </c>
      <c r="X47" s="111" t="s">
        <v>22</v>
      </c>
      <c r="Y47" s="208" t="s">
        <v>1511</v>
      </c>
      <c r="AB47" s="111" t="s">
        <v>22</v>
      </c>
      <c r="AC47" s="208" t="s">
        <v>1512</v>
      </c>
      <c r="AF47" s="111" t="s">
        <v>22</v>
      </c>
      <c r="AG47" s="208" t="s">
        <v>1513</v>
      </c>
      <c r="AI47" s="30"/>
      <c r="AJ47" s="35"/>
      <c r="AK47" s="18"/>
      <c r="AL47" s="18"/>
      <c r="AM47" s="18"/>
      <c r="AN47" s="31"/>
      <c r="AO47" s="32"/>
    </row>
    <row r="48" spans="1:41" ht="15.75" customHeight="1">
      <c r="A48" s="2721"/>
      <c r="B48" s="678"/>
      <c r="C48" s="679"/>
      <c r="D48" s="679"/>
      <c r="E48" s="680"/>
      <c r="F48" s="662"/>
      <c r="G48" s="673"/>
      <c r="H48" s="673"/>
      <c r="I48" s="210"/>
      <c r="L48" s="36"/>
      <c r="M48" s="18"/>
      <c r="N48" s="18"/>
      <c r="O48" s="20"/>
      <c r="P48" s="111" t="s">
        <v>22</v>
      </c>
      <c r="Q48" s="208" t="s">
        <v>1508</v>
      </c>
      <c r="U48" s="208"/>
      <c r="W48" s="4" t="s">
        <v>1510</v>
      </c>
      <c r="X48" s="111" t="s">
        <v>22</v>
      </c>
      <c r="Y48" s="208" t="s">
        <v>1511</v>
      </c>
      <c r="AB48" s="111" t="s">
        <v>22</v>
      </c>
      <c r="AC48" s="208" t="s">
        <v>1512</v>
      </c>
      <c r="AF48" s="111" t="s">
        <v>22</v>
      </c>
      <c r="AG48" s="208" t="s">
        <v>1513</v>
      </c>
      <c r="AI48" s="30"/>
      <c r="AJ48" s="35"/>
      <c r="AK48" s="18"/>
      <c r="AL48" s="18"/>
      <c r="AM48" s="18"/>
      <c r="AN48" s="31"/>
      <c r="AO48" s="32"/>
    </row>
    <row r="49" spans="1:41" ht="15.75" customHeight="1" thickBot="1">
      <c r="A49" s="2722"/>
      <c r="B49" s="149"/>
      <c r="C49" s="150"/>
      <c r="D49" s="150"/>
      <c r="E49" s="151"/>
      <c r="F49" s="1047"/>
      <c r="G49" s="1048"/>
      <c r="H49" s="1049"/>
      <c r="I49" s="475"/>
      <c r="J49" s="411"/>
      <c r="K49" s="411"/>
      <c r="L49" s="149"/>
      <c r="M49" s="150"/>
      <c r="N49" s="150"/>
      <c r="O49" s="151"/>
      <c r="P49" s="1050" t="s">
        <v>22</v>
      </c>
      <c r="Q49" s="806" t="s">
        <v>1509</v>
      </c>
      <c r="R49" s="411"/>
      <c r="S49" s="411"/>
      <c r="T49" s="411"/>
      <c r="U49" s="806"/>
      <c r="V49" s="411"/>
      <c r="W49" s="411" t="s">
        <v>1510</v>
      </c>
      <c r="X49" s="1050" t="s">
        <v>22</v>
      </c>
      <c r="Y49" s="806" t="s">
        <v>1511</v>
      </c>
      <c r="Z49" s="411"/>
      <c r="AA49" s="411"/>
      <c r="AB49" s="1050" t="s">
        <v>22</v>
      </c>
      <c r="AC49" s="806" t="s">
        <v>1512</v>
      </c>
      <c r="AD49" s="411"/>
      <c r="AE49" s="411"/>
      <c r="AF49" s="411"/>
      <c r="AG49" s="411"/>
      <c r="AH49" s="411"/>
      <c r="AI49" s="165"/>
      <c r="AJ49" s="153"/>
      <c r="AK49" s="150"/>
      <c r="AL49" s="150"/>
      <c r="AM49" s="150"/>
      <c r="AN49" s="1051"/>
      <c r="AO49" s="1052"/>
    </row>
    <row r="51" spans="1:41" ht="14.25" thickBot="1">
      <c r="A51" s="218" t="s">
        <v>175</v>
      </c>
      <c r="B51" s="107"/>
      <c r="C51" s="18"/>
      <c r="D51" s="18"/>
      <c r="E51" s="18"/>
      <c r="F51" s="116"/>
      <c r="G51" s="116"/>
      <c r="H51" s="116"/>
      <c r="I51" s="116"/>
      <c r="J51" s="116"/>
      <c r="K51" s="116"/>
      <c r="L51" s="116"/>
      <c r="M51" s="116"/>
      <c r="N51" s="30"/>
      <c r="O51" s="197"/>
      <c r="P51" s="128"/>
      <c r="Q51" s="128"/>
      <c r="R51" s="128"/>
      <c r="S51" s="18"/>
      <c r="T51" s="128"/>
      <c r="U51" s="128"/>
      <c r="V51" s="128"/>
      <c r="W51" s="18"/>
      <c r="X51" s="30"/>
      <c r="Y51" s="30"/>
      <c r="Z51" s="30"/>
      <c r="AA51" s="30"/>
      <c r="AB51" s="30"/>
      <c r="AC51" s="30"/>
      <c r="AD51" s="30"/>
      <c r="AE51" s="30"/>
      <c r="AF51" s="107"/>
      <c r="AG51" s="107"/>
      <c r="AH51" s="18"/>
      <c r="AI51" s="18"/>
      <c r="AJ51" s="18"/>
      <c r="AK51" s="107"/>
      <c r="AL51" s="107"/>
      <c r="AM51" s="107"/>
    </row>
    <row r="52" spans="1:41">
      <c r="A52" s="1897" t="s">
        <v>176</v>
      </c>
      <c r="B52" s="1894"/>
      <c r="C52" s="1894"/>
      <c r="D52" s="1894"/>
      <c r="E52" s="1894"/>
      <c r="F52" s="1894" t="s">
        <v>177</v>
      </c>
      <c r="G52" s="1894"/>
      <c r="H52" s="1894"/>
      <c r="I52" s="1894"/>
      <c r="J52" s="1894"/>
      <c r="K52" s="1894"/>
      <c r="L52" s="1894"/>
      <c r="M52" s="1894"/>
      <c r="N52" s="1894"/>
      <c r="O52" s="1894"/>
      <c r="P52" s="1894"/>
      <c r="Q52" s="1894"/>
      <c r="R52" s="1894"/>
      <c r="S52" s="1894"/>
      <c r="T52" s="1738" t="s">
        <v>178</v>
      </c>
      <c r="U52" s="1739"/>
      <c r="V52" s="1739"/>
      <c r="W52" s="1739"/>
      <c r="X52" s="1739"/>
      <c r="Y52" s="1739"/>
      <c r="Z52" s="1739"/>
      <c r="AA52" s="1739"/>
      <c r="AB52" s="1739"/>
      <c r="AC52" s="1739"/>
      <c r="AD52" s="1739"/>
      <c r="AE52" s="1740"/>
      <c r="AF52" s="1894" t="s">
        <v>179</v>
      </c>
      <c r="AG52" s="1894"/>
      <c r="AH52" s="1894"/>
      <c r="AI52" s="1894"/>
      <c r="AJ52" s="1894"/>
      <c r="AK52" s="1894"/>
      <c r="AL52" s="1894"/>
      <c r="AM52" s="1894"/>
      <c r="AN52" s="1894"/>
      <c r="AO52" s="1895"/>
    </row>
    <row r="53" spans="1:41">
      <c r="A53" s="1874"/>
      <c r="B53" s="1875"/>
      <c r="C53" s="1875"/>
      <c r="D53" s="1875"/>
      <c r="E53" s="1876"/>
      <c r="F53" s="41" t="s">
        <v>22</v>
      </c>
      <c r="G53" s="43" t="s">
        <v>180</v>
      </c>
      <c r="H53" s="124"/>
      <c r="I53" s="124"/>
      <c r="J53" s="124"/>
      <c r="K53" s="118" t="s">
        <v>22</v>
      </c>
      <c r="L53" s="43" t="s">
        <v>36</v>
      </c>
      <c r="M53" s="124"/>
      <c r="N53" s="124"/>
      <c r="O53" s="124"/>
      <c r="P53" s="111" t="s">
        <v>22</v>
      </c>
      <c r="Q53" s="43" t="s">
        <v>181</v>
      </c>
      <c r="R53" s="43"/>
      <c r="S53" s="180"/>
      <c r="T53" s="1880"/>
      <c r="U53" s="1881"/>
      <c r="V53" s="1881"/>
      <c r="W53" s="1881"/>
      <c r="X53" s="1881"/>
      <c r="Y53" s="1881"/>
      <c r="Z53" s="1881"/>
      <c r="AA53" s="1881"/>
      <c r="AB53" s="1881"/>
      <c r="AC53" s="1881"/>
      <c r="AD53" s="1881"/>
      <c r="AE53" s="1882"/>
      <c r="AF53" s="1886" t="s">
        <v>22</v>
      </c>
      <c r="AG53" s="1888" t="s">
        <v>182</v>
      </c>
      <c r="AH53" s="1888"/>
      <c r="AI53" s="1888"/>
      <c r="AJ53" s="1890" t="s">
        <v>22</v>
      </c>
      <c r="AK53" s="1868" t="s">
        <v>183</v>
      </c>
      <c r="AL53" s="1868"/>
      <c r="AM53" s="1868"/>
      <c r="AN53" s="1868"/>
      <c r="AO53" s="1872"/>
    </row>
    <row r="54" spans="1:41">
      <c r="A54" s="1896"/>
      <c r="B54" s="1855"/>
      <c r="C54" s="1855"/>
      <c r="D54" s="1855"/>
      <c r="E54" s="1856"/>
      <c r="F54" s="67" t="s">
        <v>22</v>
      </c>
      <c r="G54" s="126" t="s">
        <v>184</v>
      </c>
      <c r="H54" s="131"/>
      <c r="I54" s="131"/>
      <c r="J54" s="131"/>
      <c r="K54" s="109" t="s">
        <v>22</v>
      </c>
      <c r="L54" s="126" t="s">
        <v>185</v>
      </c>
      <c r="M54" s="131"/>
      <c r="N54" s="131"/>
      <c r="O54" s="131"/>
      <c r="P54" s="131"/>
      <c r="Q54" s="131"/>
      <c r="R54" s="131"/>
      <c r="S54" s="211"/>
      <c r="T54" s="1860"/>
      <c r="U54" s="1861"/>
      <c r="V54" s="1861"/>
      <c r="W54" s="1861"/>
      <c r="X54" s="1861"/>
      <c r="Y54" s="1861"/>
      <c r="Z54" s="1861"/>
      <c r="AA54" s="1861"/>
      <c r="AB54" s="1861"/>
      <c r="AC54" s="1861"/>
      <c r="AD54" s="1861"/>
      <c r="AE54" s="1862"/>
      <c r="AF54" s="1866"/>
      <c r="AG54" s="1868"/>
      <c r="AH54" s="1868"/>
      <c r="AI54" s="1868"/>
      <c r="AJ54" s="1870"/>
      <c r="AK54" s="1868"/>
      <c r="AL54" s="1868"/>
      <c r="AM54" s="1868"/>
      <c r="AN54" s="1868"/>
      <c r="AO54" s="1872"/>
    </row>
    <row r="55" spans="1:41">
      <c r="A55" s="1874"/>
      <c r="B55" s="1875"/>
      <c r="C55" s="1875"/>
      <c r="D55" s="1875"/>
      <c r="E55" s="1876"/>
      <c r="F55" s="41" t="s">
        <v>22</v>
      </c>
      <c r="G55" s="43" t="s">
        <v>180</v>
      </c>
      <c r="H55" s="124"/>
      <c r="I55" s="124"/>
      <c r="J55" s="124"/>
      <c r="K55" s="496" t="s">
        <v>22</v>
      </c>
      <c r="L55" s="43" t="s">
        <v>36</v>
      </c>
      <c r="M55" s="124"/>
      <c r="N55" s="124"/>
      <c r="O55" s="124"/>
      <c r="P55" s="130" t="s">
        <v>22</v>
      </c>
      <c r="Q55" s="43" t="s">
        <v>181</v>
      </c>
      <c r="R55" s="43"/>
      <c r="S55" s="180"/>
      <c r="T55" s="1880"/>
      <c r="U55" s="1881"/>
      <c r="V55" s="1881"/>
      <c r="W55" s="1881"/>
      <c r="X55" s="1881"/>
      <c r="Y55" s="1881"/>
      <c r="Z55" s="1881"/>
      <c r="AA55" s="1881"/>
      <c r="AB55" s="1881"/>
      <c r="AC55" s="1881"/>
      <c r="AD55" s="1881"/>
      <c r="AE55" s="1882"/>
      <c r="AF55" s="1886" t="s">
        <v>22</v>
      </c>
      <c r="AG55" s="1888" t="s">
        <v>182</v>
      </c>
      <c r="AH55" s="1888"/>
      <c r="AI55" s="1888"/>
      <c r="AJ55" s="1890" t="s">
        <v>22</v>
      </c>
      <c r="AK55" s="1888" t="s">
        <v>183</v>
      </c>
      <c r="AL55" s="1888"/>
      <c r="AM55" s="1888"/>
      <c r="AN55" s="1888"/>
      <c r="AO55" s="1892"/>
    </row>
    <row r="56" spans="1:41">
      <c r="A56" s="1877"/>
      <c r="B56" s="1878"/>
      <c r="C56" s="1878"/>
      <c r="D56" s="1878"/>
      <c r="E56" s="1879"/>
      <c r="F56" s="52" t="s">
        <v>22</v>
      </c>
      <c r="G56" s="54" t="s">
        <v>184</v>
      </c>
      <c r="H56" s="219"/>
      <c r="I56" s="219"/>
      <c r="J56" s="219"/>
      <c r="K56" s="220" t="s">
        <v>22</v>
      </c>
      <c r="L56" s="54" t="s">
        <v>185</v>
      </c>
      <c r="M56" s="219"/>
      <c r="N56" s="219"/>
      <c r="O56" s="219"/>
      <c r="P56" s="219"/>
      <c r="Q56" s="219"/>
      <c r="R56" s="219"/>
      <c r="S56" s="221"/>
      <c r="T56" s="1883"/>
      <c r="U56" s="1884"/>
      <c r="V56" s="1884"/>
      <c r="W56" s="1884"/>
      <c r="X56" s="1884"/>
      <c r="Y56" s="1884"/>
      <c r="Z56" s="1884"/>
      <c r="AA56" s="1884"/>
      <c r="AB56" s="1884"/>
      <c r="AC56" s="1884"/>
      <c r="AD56" s="1884"/>
      <c r="AE56" s="1885"/>
      <c r="AF56" s="1887"/>
      <c r="AG56" s="1889"/>
      <c r="AH56" s="1889"/>
      <c r="AI56" s="1889"/>
      <c r="AJ56" s="1891"/>
      <c r="AK56" s="1889"/>
      <c r="AL56" s="1889"/>
      <c r="AM56" s="1889"/>
      <c r="AN56" s="1889"/>
      <c r="AO56" s="1893"/>
    </row>
    <row r="57" spans="1:41">
      <c r="A57" s="1854"/>
      <c r="B57" s="1855"/>
      <c r="C57" s="1855"/>
      <c r="D57" s="1855"/>
      <c r="E57" s="1856"/>
      <c r="F57" s="16" t="s">
        <v>22</v>
      </c>
      <c r="G57" s="128" t="s">
        <v>180</v>
      </c>
      <c r="H57" s="107"/>
      <c r="I57" s="107"/>
      <c r="J57" s="107"/>
      <c r="K57" s="118" t="s">
        <v>22</v>
      </c>
      <c r="L57" s="128" t="s">
        <v>36</v>
      </c>
      <c r="M57" s="107"/>
      <c r="N57" s="107"/>
      <c r="O57" s="107"/>
      <c r="P57" s="111" t="s">
        <v>22</v>
      </c>
      <c r="Q57" s="128" t="s">
        <v>181</v>
      </c>
      <c r="R57" s="128"/>
      <c r="S57" s="115"/>
      <c r="T57" s="1860"/>
      <c r="U57" s="1861"/>
      <c r="V57" s="1861"/>
      <c r="W57" s="1861"/>
      <c r="X57" s="1861"/>
      <c r="Y57" s="1861"/>
      <c r="Z57" s="1861"/>
      <c r="AA57" s="1861"/>
      <c r="AB57" s="1861"/>
      <c r="AC57" s="1861"/>
      <c r="AD57" s="1861"/>
      <c r="AE57" s="1862"/>
      <c r="AF57" s="1866" t="s">
        <v>22</v>
      </c>
      <c r="AG57" s="1868" t="s">
        <v>182</v>
      </c>
      <c r="AH57" s="1868"/>
      <c r="AI57" s="1868"/>
      <c r="AJ57" s="1870" t="s">
        <v>22</v>
      </c>
      <c r="AK57" s="1868" t="s">
        <v>183</v>
      </c>
      <c r="AL57" s="1868"/>
      <c r="AM57" s="1868"/>
      <c r="AN57" s="1868"/>
      <c r="AO57" s="1872"/>
    </row>
    <row r="58" spans="1:41">
      <c r="A58" s="1896"/>
      <c r="B58" s="1855"/>
      <c r="C58" s="1855"/>
      <c r="D58" s="1855"/>
      <c r="E58" s="1856"/>
      <c r="F58" s="67" t="s">
        <v>22</v>
      </c>
      <c r="G58" s="126" t="s">
        <v>184</v>
      </c>
      <c r="H58" s="131"/>
      <c r="I58" s="131"/>
      <c r="J58" s="131"/>
      <c r="K58" s="109" t="s">
        <v>22</v>
      </c>
      <c r="L58" s="126" t="s">
        <v>185</v>
      </c>
      <c r="M58" s="131"/>
      <c r="N58" s="131"/>
      <c r="O58" s="131"/>
      <c r="P58" s="131"/>
      <c r="Q58" s="131"/>
      <c r="R58" s="131"/>
      <c r="S58" s="211"/>
      <c r="T58" s="1860"/>
      <c r="U58" s="1861"/>
      <c r="V58" s="1861"/>
      <c r="W58" s="1861"/>
      <c r="X58" s="1861"/>
      <c r="Y58" s="1861"/>
      <c r="Z58" s="1861"/>
      <c r="AA58" s="1861"/>
      <c r="AB58" s="1861"/>
      <c r="AC58" s="1861"/>
      <c r="AD58" s="1861"/>
      <c r="AE58" s="1862"/>
      <c r="AF58" s="1866"/>
      <c r="AG58" s="1868"/>
      <c r="AH58" s="1868"/>
      <c r="AI58" s="1868"/>
      <c r="AJ58" s="1870"/>
      <c r="AK58" s="1868"/>
      <c r="AL58" s="1868"/>
      <c r="AM58" s="1868"/>
      <c r="AN58" s="1868"/>
      <c r="AO58" s="1872"/>
    </row>
    <row r="59" spans="1:41">
      <c r="A59" s="1874"/>
      <c r="B59" s="1875"/>
      <c r="C59" s="1875"/>
      <c r="D59" s="1875"/>
      <c r="E59" s="1876"/>
      <c r="F59" s="41" t="s">
        <v>22</v>
      </c>
      <c r="G59" s="43" t="s">
        <v>180</v>
      </c>
      <c r="H59" s="124"/>
      <c r="I59" s="124"/>
      <c r="J59" s="124"/>
      <c r="K59" s="496" t="s">
        <v>22</v>
      </c>
      <c r="L59" s="43" t="s">
        <v>36</v>
      </c>
      <c r="M59" s="124"/>
      <c r="N59" s="124"/>
      <c r="O59" s="124"/>
      <c r="P59" s="130" t="s">
        <v>22</v>
      </c>
      <c r="Q59" s="43" t="s">
        <v>181</v>
      </c>
      <c r="R59" s="43"/>
      <c r="S59" s="180"/>
      <c r="T59" s="1880"/>
      <c r="U59" s="1881"/>
      <c r="V59" s="1881"/>
      <c r="W59" s="1881"/>
      <c r="X59" s="1881"/>
      <c r="Y59" s="1881"/>
      <c r="Z59" s="1881"/>
      <c r="AA59" s="1881"/>
      <c r="AB59" s="1881"/>
      <c r="AC59" s="1881"/>
      <c r="AD59" s="1881"/>
      <c r="AE59" s="1882"/>
      <c r="AF59" s="1886" t="s">
        <v>22</v>
      </c>
      <c r="AG59" s="1888" t="s">
        <v>182</v>
      </c>
      <c r="AH59" s="1888"/>
      <c r="AI59" s="1888"/>
      <c r="AJ59" s="1890" t="s">
        <v>22</v>
      </c>
      <c r="AK59" s="1888" t="s">
        <v>183</v>
      </c>
      <c r="AL59" s="1888"/>
      <c r="AM59" s="1888"/>
      <c r="AN59" s="1888"/>
      <c r="AO59" s="1892"/>
    </row>
    <row r="60" spans="1:41">
      <c r="A60" s="1877"/>
      <c r="B60" s="1878"/>
      <c r="C60" s="1878"/>
      <c r="D60" s="1878"/>
      <c r="E60" s="1879"/>
      <c r="F60" s="52" t="s">
        <v>22</v>
      </c>
      <c r="G60" s="54" t="s">
        <v>184</v>
      </c>
      <c r="H60" s="219"/>
      <c r="I60" s="219"/>
      <c r="J60" s="219"/>
      <c r="K60" s="220" t="s">
        <v>22</v>
      </c>
      <c r="L60" s="54" t="s">
        <v>185</v>
      </c>
      <c r="M60" s="219"/>
      <c r="N60" s="219"/>
      <c r="O60" s="219"/>
      <c r="P60" s="219"/>
      <c r="Q60" s="219"/>
      <c r="R60" s="219"/>
      <c r="S60" s="221"/>
      <c r="T60" s="1883"/>
      <c r="U60" s="1884"/>
      <c r="V60" s="1884"/>
      <c r="W60" s="1884"/>
      <c r="X60" s="1884"/>
      <c r="Y60" s="1884"/>
      <c r="Z60" s="1884"/>
      <c r="AA60" s="1884"/>
      <c r="AB60" s="1884"/>
      <c r="AC60" s="1884"/>
      <c r="AD60" s="1884"/>
      <c r="AE60" s="1885"/>
      <c r="AF60" s="1887"/>
      <c r="AG60" s="1889"/>
      <c r="AH60" s="1889"/>
      <c r="AI60" s="1889"/>
      <c r="AJ60" s="1891"/>
      <c r="AK60" s="1889"/>
      <c r="AL60" s="1889"/>
      <c r="AM60" s="1889"/>
      <c r="AN60" s="1889"/>
      <c r="AO60" s="1893"/>
    </row>
  </sheetData>
  <sheetProtection algorithmName="SHA-512" hashValue="oyoTuVfecl2uOqaHzvTlPN0C4+RmGysZfKQUDn9MJKSPYqvcKHrvczpzHTrNBUqWQ7nhc6P79gvxzrl6r/6ZjA==" saltValue="20eQi2aOP15e9YZsy1/cvQ==" spinCount="100000" sheet="1" objects="1" scenarios="1"/>
  <mergeCells count="117">
    <mergeCell ref="A3:O3"/>
    <mergeCell ref="P3:AO3"/>
    <mergeCell ref="F8:H8"/>
    <mergeCell ref="AN13:AO13"/>
    <mergeCell ref="I11:K11"/>
    <mergeCell ref="L9:O9"/>
    <mergeCell ref="I10:K10"/>
    <mergeCell ref="L10:O10"/>
    <mergeCell ref="B11:E11"/>
    <mergeCell ref="B8:E8"/>
    <mergeCell ref="I8:K9"/>
    <mergeCell ref="AN8:AO9"/>
    <mergeCell ref="B9:E9"/>
    <mergeCell ref="A6:O7"/>
    <mergeCell ref="F9:H9"/>
    <mergeCell ref="L8:AM8"/>
    <mergeCell ref="P9:AI9"/>
    <mergeCell ref="P10:AI10"/>
    <mergeCell ref="L11:O11"/>
    <mergeCell ref="L12:O12"/>
    <mergeCell ref="L13:O13"/>
    <mergeCell ref="AJ9:AM9"/>
    <mergeCell ref="AJ6:AK6"/>
    <mergeCell ref="AL6:AM6"/>
    <mergeCell ref="T59:AE60"/>
    <mergeCell ref="AF59:AF60"/>
    <mergeCell ref="AG59:AI60"/>
    <mergeCell ref="AJ59:AJ60"/>
    <mergeCell ref="A57:E58"/>
    <mergeCell ref="T57:AE58"/>
    <mergeCell ref="AF57:AF58"/>
    <mergeCell ref="AG57:AI58"/>
    <mergeCell ref="AJ57:AJ58"/>
    <mergeCell ref="AK57:AO58"/>
    <mergeCell ref="T52:AE52"/>
    <mergeCell ref="AF52:AO52"/>
    <mergeCell ref="I42:K43"/>
    <mergeCell ref="A59:E60"/>
    <mergeCell ref="AK59:AO60"/>
    <mergeCell ref="I12:K13"/>
    <mergeCell ref="L15:O15"/>
    <mergeCell ref="L16:O16"/>
    <mergeCell ref="AN11:AO12"/>
    <mergeCell ref="B12:E12"/>
    <mergeCell ref="AK13:AM13"/>
    <mergeCell ref="P20:AI20"/>
    <mergeCell ref="I21:K21"/>
    <mergeCell ref="L21:O21"/>
    <mergeCell ref="B13:E13"/>
    <mergeCell ref="F11:H11"/>
    <mergeCell ref="F12:H12"/>
    <mergeCell ref="L26:O26"/>
    <mergeCell ref="I30:K30"/>
    <mergeCell ref="L30:O30"/>
    <mergeCell ref="L36:O36"/>
    <mergeCell ref="I40:K40"/>
    <mergeCell ref="L40:O40"/>
    <mergeCell ref="I22:K23"/>
    <mergeCell ref="L22:O22"/>
    <mergeCell ref="L23:O23"/>
    <mergeCell ref="L25:O25"/>
    <mergeCell ref="I20:K20"/>
    <mergeCell ref="L20:O20"/>
    <mergeCell ref="AK14:AM14"/>
    <mergeCell ref="AK15:AM15"/>
    <mergeCell ref="P40:AI40"/>
    <mergeCell ref="I41:K41"/>
    <mergeCell ref="L41:O41"/>
    <mergeCell ref="P30:AI30"/>
    <mergeCell ref="F31:H31"/>
    <mergeCell ref="I31:K31"/>
    <mergeCell ref="L31:O31"/>
    <mergeCell ref="F32:H32"/>
    <mergeCell ref="I32:K33"/>
    <mergeCell ref="L32:O32"/>
    <mergeCell ref="L33:O33"/>
    <mergeCell ref="F15:H15"/>
    <mergeCell ref="A55:E56"/>
    <mergeCell ref="T55:AE56"/>
    <mergeCell ref="AF55:AF56"/>
    <mergeCell ref="AG55:AI56"/>
    <mergeCell ref="AJ55:AJ56"/>
    <mergeCell ref="AK55:AO56"/>
    <mergeCell ref="A53:E54"/>
    <mergeCell ref="T53:AE54"/>
    <mergeCell ref="AF53:AF54"/>
    <mergeCell ref="AG53:AI54"/>
    <mergeCell ref="AJ53:AJ54"/>
    <mergeCell ref="AK53:AO54"/>
    <mergeCell ref="L42:O42"/>
    <mergeCell ref="L43:O43"/>
    <mergeCell ref="L45:O45"/>
    <mergeCell ref="L46:O46"/>
    <mergeCell ref="A11:A49"/>
    <mergeCell ref="A52:E52"/>
    <mergeCell ref="F52:S52"/>
    <mergeCell ref="F14:H14"/>
    <mergeCell ref="F34:H34"/>
    <mergeCell ref="F35:H35"/>
    <mergeCell ref="L35:O35"/>
    <mergeCell ref="AN6:AO6"/>
    <mergeCell ref="AF7:AO7"/>
    <mergeCell ref="T7:U7"/>
    <mergeCell ref="V7:W7"/>
    <mergeCell ref="X7:Y7"/>
    <mergeCell ref="Z7:AA7"/>
    <mergeCell ref="AB7:AC7"/>
    <mergeCell ref="AD7:AE7"/>
    <mergeCell ref="P6:S7"/>
    <mergeCell ref="T6:U6"/>
    <mergeCell ref="V6:W6"/>
    <mergeCell ref="X6:Y6"/>
    <mergeCell ref="Z6:AA6"/>
    <mergeCell ref="AB6:AC6"/>
    <mergeCell ref="AD6:AE6"/>
    <mergeCell ref="AF6:AG6"/>
    <mergeCell ref="AH6:AI6"/>
  </mergeCells>
  <phoneticPr fontId="3"/>
  <dataValidations count="4">
    <dataValidation type="list" showInputMessage="1" showErrorMessage="1" sqref="AF15:AF18 P41:P49 X15:X19 AB15:AB19 P11:P19 AB25:AB29 AF25:AF28 X25:X29 P21:P29 AF35:AF38 X35:X39 AB35:AB39 P31:P39 AB45:AB49 AF45:AF48 X45:X49 AJ10:AJ15" xr:uid="{06002447-3E27-4DC3-B905-3968E06B4636}">
      <formula1>"□,■"</formula1>
    </dataValidation>
    <dataValidation type="list" allowBlank="1" showInputMessage="1" showErrorMessage="1" sqref="AN13:AO13 F53:F60 AJ53:AJ60 P57 P55 P53 P59 AF53:AF60 K53:K60" xr:uid="{249F817A-1523-4044-AC75-33C5500D056C}">
      <formula1>"□,■"</formula1>
    </dataValidation>
    <dataValidation type="list" allowBlank="1" showInputMessage="1" showErrorMessage="1" sqref="A53:E60" xr:uid="{6B5FC2FD-131A-4CBF-8D16-332C3BE8A201}">
      <formula1>"構造の安定,火災時の安全,劣化の軽減,維持管理・更新,温熱環境,空気環境,光・視環境,音環境,高齢者等配慮,防犯,その他"</formula1>
    </dataValidation>
    <dataValidation type="list" allowBlank="1" showInputMessage="1" showErrorMessage="1" sqref="AF7" xr:uid="{CFA6DE15-1E2E-4550-B173-553128308A84}">
      <formula1>"他全住戸,他この階の住戸,他同プランの住戸,他この階の同プランの住戸"</formula1>
    </dataValidation>
  </dataValidations>
  <pageMargins left="0.70866141732283472" right="0.70866141732283472" top="0.55118110236220474" bottom="0.55118110236220474" header="0.31496062992125984" footer="0.31496062992125984"/>
  <pageSetup paperSize="9" scale="72" orientation="portrait" blackAndWhite="1"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D4699-85BD-4674-B220-631916C11678}">
  <sheetPr>
    <tabColor rgb="FFFFFF00"/>
  </sheetPr>
  <dimension ref="A1:BI44"/>
  <sheetViews>
    <sheetView view="pageBreakPreview" zoomScaleNormal="100" zoomScaleSheetLayoutView="100" workbookViewId="0">
      <selection activeCell="P3" sqref="P3:AO3"/>
    </sheetView>
  </sheetViews>
  <sheetFormatPr defaultColWidth="9" defaultRowHeight="13.5"/>
  <cols>
    <col min="1" max="41" width="2.625" style="4" customWidth="1"/>
    <col min="42" max="45" width="9" style="4" customWidth="1"/>
    <col min="46" max="16384" width="9" style="4"/>
  </cols>
  <sheetData>
    <row r="1" spans="1:61" ht="21" customHeight="1">
      <c r="A1" s="1204" t="s">
        <v>1060</v>
      </c>
      <c r="B1" s="2"/>
      <c r="C1" s="2"/>
      <c r="D1" s="2"/>
      <c r="E1" s="2"/>
      <c r="F1" s="2"/>
      <c r="G1" s="2"/>
      <c r="H1" s="2"/>
      <c r="I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1517</v>
      </c>
    </row>
    <row r="2" spans="1:61" ht="21" customHeight="1" thickBot="1">
      <c r="A2" s="1"/>
      <c r="B2" s="2"/>
      <c r="C2" s="2"/>
      <c r="D2" s="2"/>
      <c r="E2" s="2"/>
      <c r="F2" s="2"/>
      <c r="G2" s="2"/>
      <c r="H2" s="2"/>
      <c r="I2" s="3"/>
      <c r="J2" s="3"/>
      <c r="K2" s="2"/>
      <c r="L2" s="2"/>
      <c r="M2" s="2"/>
      <c r="N2" s="2"/>
      <c r="O2" s="2"/>
      <c r="P2" s="2"/>
      <c r="Q2" s="2"/>
      <c r="R2" s="2"/>
      <c r="S2" s="2"/>
      <c r="T2" s="2"/>
      <c r="U2" s="2"/>
      <c r="V2" s="2"/>
      <c r="W2" s="2"/>
      <c r="X2" s="2"/>
      <c r="Y2" s="2"/>
      <c r="Z2" s="2"/>
      <c r="AA2" s="2"/>
      <c r="AB2" s="2"/>
      <c r="AC2" s="2"/>
      <c r="AD2" s="2"/>
      <c r="AE2" s="2"/>
      <c r="AF2" s="2"/>
      <c r="AG2" s="2"/>
      <c r="AH2" s="2"/>
      <c r="AI2" s="2"/>
      <c r="AJ2" s="3"/>
      <c r="AK2" s="2"/>
      <c r="AL2" s="2"/>
      <c r="AO2" s="1055" t="s">
        <v>1518</v>
      </c>
    </row>
    <row r="3" spans="1:61" ht="15.75" customHeight="1" thickBot="1">
      <c r="A3" s="2069" t="s">
        <v>1</v>
      </c>
      <c r="B3" s="2070"/>
      <c r="C3" s="2070"/>
      <c r="D3" s="2070"/>
      <c r="E3" s="2070"/>
      <c r="F3" s="2070"/>
      <c r="G3" s="2070"/>
      <c r="H3" s="2070"/>
      <c r="I3" s="2070"/>
      <c r="J3" s="2070"/>
      <c r="K3" s="2070"/>
      <c r="L3" s="2070"/>
      <c r="M3" s="2070"/>
      <c r="N3" s="2070"/>
      <c r="O3" s="2071"/>
      <c r="P3" s="2072" t="str">
        <f>IF(自己評価書!H2="","",自己評価書!H2)</f>
        <v>○○共同住宅新築工事</v>
      </c>
      <c r="Q3" s="2073"/>
      <c r="R3" s="2073"/>
      <c r="S3" s="2073"/>
      <c r="T3" s="2073"/>
      <c r="U3" s="2073"/>
      <c r="V3" s="2073"/>
      <c r="W3" s="2073"/>
      <c r="X3" s="2073"/>
      <c r="Y3" s="2073"/>
      <c r="Z3" s="2073"/>
      <c r="AA3" s="2073"/>
      <c r="AB3" s="2073"/>
      <c r="AC3" s="2073"/>
      <c r="AD3" s="2073"/>
      <c r="AE3" s="2073"/>
      <c r="AF3" s="2073"/>
      <c r="AG3" s="2073"/>
      <c r="AH3" s="2073"/>
      <c r="AI3" s="2073"/>
      <c r="AJ3" s="2073"/>
      <c r="AK3" s="2073"/>
      <c r="AL3" s="2073"/>
      <c r="AM3" s="2073"/>
      <c r="AN3" s="2073"/>
      <c r="AO3" s="2074"/>
    </row>
    <row r="4" spans="1:61" ht="6.75" customHeigh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61" ht="14.25" thickBot="1">
      <c r="A5" s="8" t="s">
        <v>149</v>
      </c>
      <c r="B5" s="2"/>
      <c r="C5" s="6"/>
      <c r="D5" s="6"/>
      <c r="E5" s="6"/>
      <c r="F5" s="6"/>
      <c r="G5" s="6"/>
      <c r="H5" s="6"/>
      <c r="I5" s="6"/>
      <c r="J5" s="6"/>
      <c r="K5" s="6"/>
      <c r="L5" s="6"/>
      <c r="M5" s="6"/>
      <c r="N5" s="7"/>
      <c r="O5" s="7"/>
      <c r="P5" s="7"/>
      <c r="Q5" s="7"/>
      <c r="R5" s="7"/>
      <c r="S5" s="7"/>
      <c r="T5" s="7"/>
      <c r="U5" s="7"/>
      <c r="V5" s="7"/>
      <c r="W5" s="7"/>
      <c r="X5" s="7"/>
      <c r="Y5" s="7"/>
      <c r="Z5" s="7"/>
      <c r="AA5" s="7"/>
      <c r="AB5" s="7"/>
      <c r="AC5" s="7"/>
      <c r="AD5" s="7"/>
      <c r="AE5" s="7"/>
      <c r="AF5" s="7"/>
      <c r="AG5" s="7"/>
      <c r="AH5" s="7"/>
      <c r="AI5" s="7"/>
      <c r="AJ5" s="7"/>
      <c r="AK5" s="7"/>
      <c r="AL5" s="7"/>
      <c r="AM5" s="7"/>
      <c r="AN5" s="7"/>
    </row>
    <row r="6" spans="1:61" ht="15.75" customHeight="1">
      <c r="A6" s="2738" t="s">
        <v>1063</v>
      </c>
      <c r="B6" s="1688"/>
      <c r="C6" s="1688"/>
      <c r="D6" s="1688"/>
      <c r="E6" s="1688"/>
      <c r="F6" s="1688"/>
      <c r="G6" s="1688"/>
      <c r="H6" s="1688"/>
      <c r="I6" s="1688"/>
      <c r="J6" s="1688"/>
      <c r="K6" s="1688"/>
      <c r="L6" s="1688"/>
      <c r="M6" s="1688"/>
      <c r="N6" s="1688"/>
      <c r="O6" s="1688"/>
      <c r="P6" s="2713">
        <v>101</v>
      </c>
      <c r="Q6" s="2714"/>
      <c r="R6" s="2714"/>
      <c r="S6" s="2714"/>
      <c r="T6" s="2717"/>
      <c r="U6" s="2709"/>
      <c r="V6" s="2709"/>
      <c r="W6" s="2709"/>
      <c r="X6" s="2709"/>
      <c r="Y6" s="2709"/>
      <c r="Z6" s="2709"/>
      <c r="AA6" s="2709"/>
      <c r="AB6" s="2709"/>
      <c r="AC6" s="2709"/>
      <c r="AD6" s="2709"/>
      <c r="AE6" s="2709"/>
      <c r="AF6" s="2709"/>
      <c r="AG6" s="2709"/>
      <c r="AH6" s="2709"/>
      <c r="AI6" s="2709"/>
      <c r="AJ6" s="2709"/>
      <c r="AK6" s="2709"/>
      <c r="AL6" s="2709"/>
      <c r="AM6" s="2709"/>
      <c r="AN6" s="2709"/>
      <c r="AO6" s="2710"/>
    </row>
    <row r="7" spans="1:61" ht="15.75" customHeight="1" thickBot="1">
      <c r="A7" s="2739"/>
      <c r="B7" s="1964"/>
      <c r="C7" s="1964"/>
      <c r="D7" s="1964"/>
      <c r="E7" s="1964"/>
      <c r="F7" s="1964"/>
      <c r="G7" s="1964"/>
      <c r="H7" s="1964"/>
      <c r="I7" s="1964"/>
      <c r="J7" s="1964"/>
      <c r="K7" s="1964"/>
      <c r="L7" s="1964"/>
      <c r="M7" s="1964"/>
      <c r="N7" s="1964"/>
      <c r="O7" s="1964"/>
      <c r="P7" s="2715"/>
      <c r="Q7" s="2716"/>
      <c r="R7" s="2716"/>
      <c r="S7" s="2716"/>
      <c r="T7" s="2712"/>
      <c r="U7" s="2063"/>
      <c r="V7" s="2063"/>
      <c r="W7" s="2063"/>
      <c r="X7" s="2063"/>
      <c r="Y7" s="2063"/>
      <c r="Z7" s="2063"/>
      <c r="AA7" s="2063"/>
      <c r="AB7" s="2063"/>
      <c r="AC7" s="2063"/>
      <c r="AD7" s="2063"/>
      <c r="AE7" s="2063"/>
      <c r="AF7" s="2592" t="s">
        <v>1606</v>
      </c>
      <c r="AG7" s="2592"/>
      <c r="AH7" s="2592"/>
      <c r="AI7" s="2592"/>
      <c r="AJ7" s="2592"/>
      <c r="AK7" s="2592"/>
      <c r="AL7" s="2592"/>
      <c r="AM7" s="2592"/>
      <c r="AN7" s="2592"/>
      <c r="AO7" s="2711"/>
    </row>
    <row r="8" spans="1:61" ht="15.75" customHeight="1">
      <c r="A8" s="12"/>
      <c r="B8" s="1772" t="s">
        <v>8</v>
      </c>
      <c r="C8" s="1736"/>
      <c r="D8" s="1736"/>
      <c r="E8" s="1737"/>
      <c r="F8" s="1735" t="s">
        <v>11</v>
      </c>
      <c r="G8" s="1736"/>
      <c r="H8" s="1737"/>
      <c r="I8" s="1725" t="s">
        <v>9</v>
      </c>
      <c r="J8" s="2736"/>
      <c r="K8" s="1726"/>
      <c r="L8" s="1738" t="s">
        <v>12</v>
      </c>
      <c r="M8" s="1739"/>
      <c r="N8" s="1739"/>
      <c r="O8" s="1739"/>
      <c r="P8" s="1739"/>
      <c r="Q8" s="1739"/>
      <c r="R8" s="1739"/>
      <c r="S8" s="1739"/>
      <c r="T8" s="1739"/>
      <c r="U8" s="1739"/>
      <c r="V8" s="1739"/>
      <c r="W8" s="1739"/>
      <c r="X8" s="1739"/>
      <c r="Y8" s="1739"/>
      <c r="Z8" s="1739"/>
      <c r="AA8" s="1739"/>
      <c r="AB8" s="1739"/>
      <c r="AC8" s="1739"/>
      <c r="AD8" s="1739"/>
      <c r="AE8" s="1739"/>
      <c r="AF8" s="1739"/>
      <c r="AG8" s="1739"/>
      <c r="AH8" s="1739"/>
      <c r="AI8" s="1739"/>
      <c r="AJ8" s="1739"/>
      <c r="AK8" s="1739"/>
      <c r="AL8" s="1739"/>
      <c r="AM8" s="1740"/>
      <c r="AN8" s="1814" t="s">
        <v>13</v>
      </c>
      <c r="AO8" s="1815"/>
    </row>
    <row r="9" spans="1:61" ht="15.75" customHeight="1" thickBot="1">
      <c r="A9" s="13"/>
      <c r="B9" s="1775" t="s">
        <v>14</v>
      </c>
      <c r="C9" s="1673"/>
      <c r="D9" s="1673"/>
      <c r="E9" s="1674"/>
      <c r="F9" s="1672" t="s">
        <v>15</v>
      </c>
      <c r="G9" s="1673"/>
      <c r="H9" s="1674"/>
      <c r="I9" s="1727"/>
      <c r="J9" s="2737"/>
      <c r="K9" s="1728"/>
      <c r="L9" s="1675" t="s">
        <v>15</v>
      </c>
      <c r="M9" s="1676"/>
      <c r="N9" s="1676"/>
      <c r="O9" s="1677"/>
      <c r="P9" s="1741" t="s">
        <v>16</v>
      </c>
      <c r="Q9" s="1742"/>
      <c r="R9" s="1742"/>
      <c r="S9" s="1742"/>
      <c r="T9" s="1742"/>
      <c r="U9" s="1742"/>
      <c r="V9" s="1742"/>
      <c r="W9" s="1742"/>
      <c r="X9" s="1742"/>
      <c r="Y9" s="1742"/>
      <c r="Z9" s="1742"/>
      <c r="AA9" s="1742"/>
      <c r="AB9" s="1742"/>
      <c r="AC9" s="1742"/>
      <c r="AD9" s="1742"/>
      <c r="AE9" s="1742"/>
      <c r="AF9" s="1742"/>
      <c r="AG9" s="1742"/>
      <c r="AH9" s="1742"/>
      <c r="AI9" s="1743"/>
      <c r="AJ9" s="1741" t="s">
        <v>17</v>
      </c>
      <c r="AK9" s="1742"/>
      <c r="AL9" s="1742"/>
      <c r="AM9" s="1743"/>
      <c r="AN9" s="1816"/>
      <c r="AO9" s="1817"/>
    </row>
    <row r="10" spans="1:61" ht="15.75" customHeight="1">
      <c r="A10" s="969" t="s">
        <v>1355</v>
      </c>
      <c r="B10" s="85" t="s">
        <v>811</v>
      </c>
      <c r="C10" s="18"/>
      <c r="D10" s="18"/>
      <c r="E10" s="123"/>
      <c r="F10" s="188"/>
      <c r="G10" s="18"/>
      <c r="H10" s="18"/>
      <c r="I10" s="1696" t="s">
        <v>1328</v>
      </c>
      <c r="J10" s="1688"/>
      <c r="K10" s="1689"/>
      <c r="L10" s="2746" t="s">
        <v>1496</v>
      </c>
      <c r="M10" s="2747"/>
      <c r="N10" s="2747"/>
      <c r="O10" s="2748"/>
      <c r="P10" s="2749"/>
      <c r="Q10" s="2750"/>
      <c r="R10" s="2750"/>
      <c r="S10" s="2750"/>
      <c r="T10" s="2750"/>
      <c r="U10" s="2750"/>
      <c r="V10" s="2750"/>
      <c r="W10" s="2750"/>
      <c r="X10" s="2750"/>
      <c r="Y10" s="2750"/>
      <c r="Z10" s="2750"/>
      <c r="AA10" s="2750"/>
      <c r="AB10" s="2750"/>
      <c r="AC10" s="2750"/>
      <c r="AD10" s="2750"/>
      <c r="AE10" s="2750"/>
      <c r="AF10" s="2750"/>
      <c r="AG10" s="2750"/>
      <c r="AH10" s="2750"/>
      <c r="AI10" s="2751"/>
      <c r="AJ10" s="16" t="s">
        <v>22</v>
      </c>
      <c r="AK10" s="18" t="s">
        <v>88</v>
      </c>
      <c r="AL10" s="18"/>
      <c r="AM10" s="18"/>
      <c r="AN10" s="728"/>
      <c r="AO10" s="729"/>
    </row>
    <row r="11" spans="1:61" ht="15.75" customHeight="1">
      <c r="A11" s="2721" t="s">
        <v>1356</v>
      </c>
      <c r="B11" s="1904" t="s">
        <v>1519</v>
      </c>
      <c r="C11" s="1905"/>
      <c r="D11" s="1905"/>
      <c r="E11" s="2398"/>
      <c r="F11" s="2730" t="s">
        <v>1330</v>
      </c>
      <c r="G11" s="1830"/>
      <c r="H11" s="2731"/>
      <c r="I11" s="1650" t="s">
        <v>1522</v>
      </c>
      <c r="J11" s="1651"/>
      <c r="K11" s="1652"/>
      <c r="L11" s="1645" t="s">
        <v>1503</v>
      </c>
      <c r="M11" s="1646"/>
      <c r="N11" s="1646"/>
      <c r="O11" s="1647"/>
      <c r="P11" s="111" t="s">
        <v>22</v>
      </c>
      <c r="Q11" s="208" t="s">
        <v>1505</v>
      </c>
      <c r="U11" s="208"/>
      <c r="W11" s="4" t="s">
        <v>1510</v>
      </c>
      <c r="X11" s="111" t="s">
        <v>22</v>
      </c>
      <c r="Y11" s="208" t="s">
        <v>1511</v>
      </c>
      <c r="AB11" s="111" t="s">
        <v>22</v>
      </c>
      <c r="AC11" s="208" t="s">
        <v>1512</v>
      </c>
      <c r="AF11" s="111" t="s">
        <v>22</v>
      </c>
      <c r="AG11" s="208" t="s">
        <v>1513</v>
      </c>
      <c r="AI11" s="30"/>
      <c r="AJ11" s="16" t="s">
        <v>22</v>
      </c>
      <c r="AK11" s="18" t="s">
        <v>143</v>
      </c>
      <c r="AL11" s="18"/>
      <c r="AM11" s="18"/>
      <c r="AN11" s="1746" t="s">
        <v>25</v>
      </c>
      <c r="AO11" s="1747"/>
    </row>
    <row r="12" spans="1:61" ht="15.75" customHeight="1">
      <c r="A12" s="2721"/>
      <c r="B12" s="2001" t="s">
        <v>1520</v>
      </c>
      <c r="C12" s="1704"/>
      <c r="D12" s="1704"/>
      <c r="E12" s="2389"/>
      <c r="F12" s="2730" t="s">
        <v>1494</v>
      </c>
      <c r="G12" s="1830"/>
      <c r="H12" s="2731"/>
      <c r="I12" s="1821" t="str" cm="1">
        <f t="array" ref="I12">IF($P$6="","",IFERROR(_xlfn.IFS(VLOOKUP($P$6,自己評価書!$B$35:$FY497,137,FALSE)="0","",VLOOKUP($P$6,自己評価書!$B$35:$FY497,137,FALSE)="a","30",VLOOKUP($P$6,自己評価書!$B$35:$FY497,137,FALSE)="b","25",VLOOKUP($P$6,自己評価書!$B$35:$FY497,137,FALSE)="c","20",VLOOKUP($P$6,自己評価書!$B$35:$FY497,137,FALSE)="d","15",VLOOKUP($P$6,自己評価書!$B$35:$FY497,137,FALSE)="e","その他"),""))</f>
        <v/>
      </c>
      <c r="J12" s="2732"/>
      <c r="K12" s="1822"/>
      <c r="L12" s="1645" t="s">
        <v>1504</v>
      </c>
      <c r="M12" s="1646"/>
      <c r="N12" s="1646"/>
      <c r="O12" s="1647"/>
      <c r="P12" s="111" t="s">
        <v>22</v>
      </c>
      <c r="Q12" s="208" t="s">
        <v>1506</v>
      </c>
      <c r="U12" s="208"/>
      <c r="W12" s="4" t="s">
        <v>1510</v>
      </c>
      <c r="X12" s="111" t="s">
        <v>22</v>
      </c>
      <c r="Y12" s="208" t="s">
        <v>1511</v>
      </c>
      <c r="AB12" s="111" t="s">
        <v>22</v>
      </c>
      <c r="AC12" s="208" t="s">
        <v>1512</v>
      </c>
      <c r="AF12" s="111" t="s">
        <v>22</v>
      </c>
      <c r="AG12" s="208" t="s">
        <v>1513</v>
      </c>
      <c r="AI12" s="30"/>
      <c r="AJ12" s="16" t="s">
        <v>22</v>
      </c>
      <c r="AK12" s="18" t="s">
        <v>834</v>
      </c>
      <c r="AL12" s="18"/>
      <c r="AM12" s="18"/>
      <c r="AN12" s="1746"/>
      <c r="AO12" s="1747"/>
    </row>
    <row r="13" spans="1:61" ht="15.75" customHeight="1">
      <c r="A13" s="2721"/>
      <c r="B13" s="1904" t="s">
        <v>1521</v>
      </c>
      <c r="C13" s="1905"/>
      <c r="D13" s="1905"/>
      <c r="E13" s="2398"/>
      <c r="F13" s="28"/>
      <c r="G13" s="674"/>
      <c r="H13" s="674"/>
      <c r="I13" s="1821"/>
      <c r="J13" s="2732"/>
      <c r="K13" s="1822"/>
      <c r="L13" s="36"/>
      <c r="M13" s="18"/>
      <c r="N13" s="18"/>
      <c r="O13" s="20"/>
      <c r="P13" s="111" t="s">
        <v>22</v>
      </c>
      <c r="Q13" s="208" t="s">
        <v>1507</v>
      </c>
      <c r="U13" s="208"/>
      <c r="W13" s="4" t="s">
        <v>1510</v>
      </c>
      <c r="X13" s="111" t="s">
        <v>22</v>
      </c>
      <c r="Y13" s="208" t="s">
        <v>1511</v>
      </c>
      <c r="AB13" s="111" t="s">
        <v>22</v>
      </c>
      <c r="AC13" s="208" t="s">
        <v>1512</v>
      </c>
      <c r="AF13" s="111" t="s">
        <v>22</v>
      </c>
      <c r="AG13" s="208" t="s">
        <v>1513</v>
      </c>
      <c r="AI13" s="30"/>
      <c r="AJ13" s="16" t="s">
        <v>22</v>
      </c>
      <c r="AK13" s="1721" t="s">
        <v>983</v>
      </c>
      <c r="AL13" s="1721"/>
      <c r="AM13" s="1722"/>
      <c r="AN13" s="1744" t="s">
        <v>27</v>
      </c>
      <c r="AO13" s="1745"/>
    </row>
    <row r="14" spans="1:61" ht="15.75" customHeight="1">
      <c r="A14" s="2721"/>
      <c r="B14" s="678"/>
      <c r="C14" s="679"/>
      <c r="D14" s="679"/>
      <c r="E14" s="679"/>
      <c r="F14" s="2723" t="str">
        <f>IF($P$6="","",IFERROR(IF(AND(VLOOKUP($P$6,自己評価書!$B$35:$FY514,137,FALSE)=0,VLOOKUP($P$6,自己評価書!$B$35:$FY514,138,FALSE)=0),"■","□"),"□"))</f>
        <v>■</v>
      </c>
      <c r="G14" s="2387"/>
      <c r="H14" s="2388"/>
      <c r="I14" s="210"/>
      <c r="L14" s="36"/>
      <c r="M14" s="18"/>
      <c r="N14" s="18"/>
      <c r="O14" s="20"/>
      <c r="P14" s="111" t="s">
        <v>22</v>
      </c>
      <c r="Q14" s="208" t="s">
        <v>1508</v>
      </c>
      <c r="U14" s="208"/>
      <c r="W14" s="4" t="s">
        <v>1510</v>
      </c>
      <c r="X14" s="111" t="s">
        <v>22</v>
      </c>
      <c r="Y14" s="208" t="s">
        <v>1511</v>
      </c>
      <c r="AB14" s="111" t="s">
        <v>22</v>
      </c>
      <c r="AC14" s="208" t="s">
        <v>1512</v>
      </c>
      <c r="AF14" s="111" t="s">
        <v>22</v>
      </c>
      <c r="AG14" s="208" t="s">
        <v>1513</v>
      </c>
      <c r="AI14" s="30"/>
      <c r="AJ14" s="16" t="s">
        <v>22</v>
      </c>
      <c r="AK14" s="1641"/>
      <c r="AL14" s="1641"/>
      <c r="AM14" s="1642"/>
      <c r="AN14" s="31"/>
      <c r="AO14" s="32"/>
    </row>
    <row r="15" spans="1:61" ht="15.75" customHeight="1">
      <c r="A15" s="2721"/>
      <c r="B15" s="678"/>
      <c r="C15" s="679"/>
      <c r="D15" s="679"/>
      <c r="E15" s="680"/>
      <c r="F15" s="1715" t="s">
        <v>943</v>
      </c>
      <c r="G15" s="1716"/>
      <c r="H15" s="1717"/>
      <c r="I15" s="210"/>
      <c r="L15" s="186"/>
      <c r="M15" s="22"/>
      <c r="N15" s="22"/>
      <c r="O15" s="49"/>
      <c r="P15" s="40"/>
      <c r="Q15" s="692"/>
      <c r="R15" s="40"/>
      <c r="S15" s="40"/>
      <c r="T15" s="40"/>
      <c r="U15" s="692"/>
      <c r="V15" s="40"/>
      <c r="W15" s="40"/>
      <c r="X15" s="40"/>
      <c r="Y15" s="692"/>
      <c r="Z15" s="40"/>
      <c r="AA15" s="40"/>
      <c r="AB15" s="40"/>
      <c r="AC15" s="692"/>
      <c r="AD15" s="40"/>
      <c r="AE15" s="40"/>
      <c r="AF15" s="40"/>
      <c r="AG15" s="692"/>
      <c r="AH15" s="40"/>
      <c r="AI15" s="24"/>
      <c r="AJ15" s="16" t="s">
        <v>22</v>
      </c>
      <c r="AK15" s="1641"/>
      <c r="AL15" s="1641"/>
      <c r="AM15" s="1642"/>
      <c r="AN15" s="31"/>
      <c r="AO15" s="32"/>
    </row>
    <row r="16" spans="1:61" ht="15.75" customHeight="1">
      <c r="A16" s="2721"/>
      <c r="B16" s="678"/>
      <c r="C16" s="679"/>
      <c r="D16" s="679"/>
      <c r="E16" s="680"/>
      <c r="F16" s="662"/>
      <c r="G16" s="673"/>
      <c r="H16" s="673"/>
      <c r="I16" s="1764" t="s">
        <v>1329</v>
      </c>
      <c r="J16" s="2366"/>
      <c r="K16" s="1765"/>
      <c r="L16" s="2752" t="s">
        <v>1496</v>
      </c>
      <c r="M16" s="2753"/>
      <c r="N16" s="2753"/>
      <c r="O16" s="2754"/>
      <c r="P16" s="2743"/>
      <c r="Q16" s="2744"/>
      <c r="R16" s="2744"/>
      <c r="S16" s="2744"/>
      <c r="T16" s="2744"/>
      <c r="U16" s="2744"/>
      <c r="V16" s="2744"/>
      <c r="W16" s="2744"/>
      <c r="X16" s="2744"/>
      <c r="Y16" s="2744"/>
      <c r="Z16" s="2744"/>
      <c r="AA16" s="2744"/>
      <c r="AB16" s="2744"/>
      <c r="AC16" s="2744"/>
      <c r="AD16" s="2744"/>
      <c r="AE16" s="2744"/>
      <c r="AF16" s="2744"/>
      <c r="AG16" s="2744"/>
      <c r="AH16" s="2744"/>
      <c r="AI16" s="2745"/>
      <c r="AJ16" s="16" t="s">
        <v>22</v>
      </c>
      <c r="AK16" s="1641"/>
      <c r="AL16" s="1641"/>
      <c r="AM16" s="1642"/>
      <c r="AN16" s="31"/>
      <c r="AO16" s="32"/>
    </row>
    <row r="17" spans="1:41" ht="15.75" customHeight="1">
      <c r="A17" s="2721"/>
      <c r="B17" s="678"/>
      <c r="C17" s="679"/>
      <c r="D17" s="679"/>
      <c r="E17" s="680"/>
      <c r="F17" s="662"/>
      <c r="G17" s="673"/>
      <c r="H17" s="673"/>
      <c r="I17" s="1650" t="s">
        <v>1522</v>
      </c>
      <c r="J17" s="1651"/>
      <c r="K17" s="1652"/>
      <c r="L17" s="1645" t="s">
        <v>1503</v>
      </c>
      <c r="M17" s="1646"/>
      <c r="N17" s="1646"/>
      <c r="O17" s="1647"/>
      <c r="P17" s="111" t="s">
        <v>22</v>
      </c>
      <c r="Q17" s="208" t="s">
        <v>1505</v>
      </c>
      <c r="U17" s="208"/>
      <c r="W17" s="4" t="s">
        <v>1510</v>
      </c>
      <c r="X17" s="111" t="s">
        <v>22</v>
      </c>
      <c r="Y17" s="208" t="s">
        <v>1511</v>
      </c>
      <c r="AB17" s="111" t="s">
        <v>22</v>
      </c>
      <c r="AC17" s="208" t="s">
        <v>1512</v>
      </c>
      <c r="AF17" s="111" t="s">
        <v>22</v>
      </c>
      <c r="AG17" s="208" t="s">
        <v>1513</v>
      </c>
      <c r="AI17" s="34"/>
      <c r="AJ17" s="35"/>
      <c r="AK17" s="18"/>
      <c r="AL17" s="18"/>
      <c r="AM17" s="18"/>
      <c r="AN17" s="31"/>
      <c r="AO17" s="32"/>
    </row>
    <row r="18" spans="1:41" ht="15.75" customHeight="1">
      <c r="A18" s="2721"/>
      <c r="B18" s="678"/>
      <c r="C18" s="679"/>
      <c r="D18" s="679"/>
      <c r="E18" s="680"/>
      <c r="F18" s="662"/>
      <c r="G18" s="673"/>
      <c r="H18" s="673"/>
      <c r="I18" s="1821" t="str" cm="1">
        <f t="array" ref="I18">IF($P$6="","",IFERROR(_xlfn.IFS(VLOOKUP($P$6,自己評価書!$B$35:$FY497,138,FALSE)="0","",VLOOKUP($P$6,自己評価書!$B$35:$FY497,138,FALSE)="a","30",VLOOKUP($P$6,自己評価書!$B$35:$FY497,138,FALSE)="b","25",VLOOKUP($P$6,自己評価書!$B$35:$FY497,138,FALSE)="c","20",VLOOKUP($P$6,自己評価書!$B$35:$FY497,138,FALSE)="d","15",VLOOKUP($P$6,自己評価書!$B$35:$FY497,138,FALSE)="e","その他"),""))</f>
        <v/>
      </c>
      <c r="J18" s="2732"/>
      <c r="K18" s="1822"/>
      <c r="L18" s="1645" t="s">
        <v>1504</v>
      </c>
      <c r="M18" s="1646"/>
      <c r="N18" s="1646"/>
      <c r="O18" s="1647"/>
      <c r="P18" s="111" t="s">
        <v>22</v>
      </c>
      <c r="Q18" s="208" t="s">
        <v>1506</v>
      </c>
      <c r="U18" s="208"/>
      <c r="W18" s="4" t="s">
        <v>1510</v>
      </c>
      <c r="X18" s="111" t="s">
        <v>22</v>
      </c>
      <c r="Y18" s="208" t="s">
        <v>1511</v>
      </c>
      <c r="AB18" s="111" t="s">
        <v>22</v>
      </c>
      <c r="AC18" s="208" t="s">
        <v>1512</v>
      </c>
      <c r="AF18" s="111" t="s">
        <v>22</v>
      </c>
      <c r="AG18" s="208" t="s">
        <v>1513</v>
      </c>
      <c r="AI18" s="34"/>
      <c r="AJ18" s="35"/>
      <c r="AK18" s="18"/>
      <c r="AL18" s="18"/>
      <c r="AM18" s="18"/>
      <c r="AN18" s="31"/>
      <c r="AO18" s="32"/>
    </row>
    <row r="19" spans="1:41" ht="15.75" customHeight="1">
      <c r="A19" s="2721"/>
      <c r="B19" s="678"/>
      <c r="C19" s="679"/>
      <c r="D19" s="679"/>
      <c r="E19" s="680"/>
      <c r="F19" s="662"/>
      <c r="G19" s="673"/>
      <c r="H19" s="673"/>
      <c r="I19" s="1821"/>
      <c r="J19" s="2732"/>
      <c r="K19" s="1822"/>
      <c r="L19" s="36"/>
      <c r="M19" s="18"/>
      <c r="N19" s="18"/>
      <c r="O19" s="20"/>
      <c r="P19" s="111" t="s">
        <v>22</v>
      </c>
      <c r="Q19" s="208" t="s">
        <v>1507</v>
      </c>
      <c r="U19" s="208"/>
      <c r="W19" s="4" t="s">
        <v>1510</v>
      </c>
      <c r="X19" s="111" t="s">
        <v>22</v>
      </c>
      <c r="Y19" s="208" t="s">
        <v>1511</v>
      </c>
      <c r="AB19" s="111" t="s">
        <v>22</v>
      </c>
      <c r="AC19" s="208" t="s">
        <v>1512</v>
      </c>
      <c r="AF19" s="111" t="s">
        <v>22</v>
      </c>
      <c r="AG19" s="208" t="s">
        <v>1513</v>
      </c>
      <c r="AI19" s="34"/>
      <c r="AJ19" s="35"/>
      <c r="AK19" s="18"/>
      <c r="AL19" s="18"/>
      <c r="AM19" s="18"/>
      <c r="AN19" s="31"/>
      <c r="AO19" s="32"/>
    </row>
    <row r="20" spans="1:41" ht="15.75" customHeight="1">
      <c r="A20" s="2721"/>
      <c r="B20" s="678"/>
      <c r="C20" s="679"/>
      <c r="D20" s="679"/>
      <c r="E20" s="680"/>
      <c r="F20" s="662"/>
      <c r="G20" s="673"/>
      <c r="H20" s="673"/>
      <c r="I20" s="210"/>
      <c r="L20" s="36"/>
      <c r="M20" s="18"/>
      <c r="N20" s="18"/>
      <c r="O20" s="20"/>
      <c r="P20" s="111" t="s">
        <v>22</v>
      </c>
      <c r="Q20" s="208" t="s">
        <v>1508</v>
      </c>
      <c r="U20" s="208"/>
      <c r="W20" s="4" t="s">
        <v>1510</v>
      </c>
      <c r="X20" s="111" t="s">
        <v>22</v>
      </c>
      <c r="Y20" s="208" t="s">
        <v>1511</v>
      </c>
      <c r="AB20" s="111" t="s">
        <v>22</v>
      </c>
      <c r="AC20" s="208" t="s">
        <v>1512</v>
      </c>
      <c r="AF20" s="111" t="s">
        <v>22</v>
      </c>
      <c r="AG20" s="208" t="s">
        <v>1513</v>
      </c>
      <c r="AI20" s="34"/>
      <c r="AJ20" s="35"/>
      <c r="AK20" s="18"/>
      <c r="AL20" s="18"/>
      <c r="AM20" s="18"/>
      <c r="AN20" s="31"/>
      <c r="AO20" s="32"/>
    </row>
    <row r="21" spans="1:41" ht="15.75" customHeight="1" thickBot="1">
      <c r="A21" s="2721"/>
      <c r="B21" s="678"/>
      <c r="C21" s="679"/>
      <c r="D21" s="679"/>
      <c r="E21" s="680"/>
      <c r="F21" s="1043"/>
      <c r="G21" s="1044"/>
      <c r="H21" s="1044"/>
      <c r="I21" s="490"/>
      <c r="J21" s="40"/>
      <c r="K21" s="40"/>
      <c r="L21" s="186"/>
      <c r="M21" s="22"/>
      <c r="N21" s="22"/>
      <c r="O21" s="49"/>
      <c r="P21" s="40"/>
      <c r="Q21" s="692"/>
      <c r="R21" s="40"/>
      <c r="S21" s="40"/>
      <c r="T21" s="40"/>
      <c r="U21" s="692"/>
      <c r="V21" s="40"/>
      <c r="W21" s="40"/>
      <c r="X21" s="40"/>
      <c r="Y21" s="692"/>
      <c r="Z21" s="40"/>
      <c r="AA21" s="40"/>
      <c r="AB21" s="40"/>
      <c r="AC21" s="692"/>
      <c r="AD21" s="40"/>
      <c r="AE21" s="40"/>
      <c r="AF21" s="40"/>
      <c r="AG21" s="692"/>
      <c r="AH21" s="40"/>
      <c r="AI21" s="24"/>
      <c r="AJ21" s="30"/>
      <c r="AK21" s="18"/>
      <c r="AL21" s="18"/>
      <c r="AM21" s="18"/>
      <c r="AN21" s="31"/>
      <c r="AO21" s="32"/>
    </row>
    <row r="22" spans="1:41" ht="15.75" customHeight="1">
      <c r="A22" s="2721"/>
      <c r="B22" s="678"/>
      <c r="C22" s="679"/>
      <c r="D22" s="679"/>
      <c r="E22" s="680"/>
      <c r="F22" s="188"/>
      <c r="G22" s="18"/>
      <c r="H22" s="18"/>
      <c r="I22" s="1696" t="s">
        <v>1328</v>
      </c>
      <c r="J22" s="1688"/>
      <c r="K22" s="1689"/>
      <c r="L22" s="2746" t="s">
        <v>1496</v>
      </c>
      <c r="M22" s="2747"/>
      <c r="N22" s="2747"/>
      <c r="O22" s="2748"/>
      <c r="P22" s="2749"/>
      <c r="Q22" s="2750"/>
      <c r="R22" s="2750"/>
      <c r="S22" s="2750"/>
      <c r="T22" s="2750"/>
      <c r="U22" s="2750"/>
      <c r="V22" s="2750"/>
      <c r="W22" s="2750"/>
      <c r="X22" s="2750"/>
      <c r="Y22" s="2750"/>
      <c r="Z22" s="2750"/>
      <c r="AA22" s="2750"/>
      <c r="AB22" s="2750"/>
      <c r="AC22" s="2750"/>
      <c r="AD22" s="2750"/>
      <c r="AE22" s="2750"/>
      <c r="AF22" s="2750"/>
      <c r="AG22" s="2750"/>
      <c r="AH22" s="2750"/>
      <c r="AI22" s="2751"/>
      <c r="AJ22" s="30"/>
      <c r="AK22" s="18"/>
      <c r="AL22" s="18"/>
      <c r="AM22" s="18"/>
      <c r="AN22" s="31"/>
      <c r="AO22" s="32"/>
    </row>
    <row r="23" spans="1:41" ht="15.75" customHeight="1">
      <c r="A23" s="2721"/>
      <c r="B23" s="678"/>
      <c r="C23" s="679"/>
      <c r="D23" s="679"/>
      <c r="E23" s="680"/>
      <c r="F23" s="2730" t="s">
        <v>1514</v>
      </c>
      <c r="G23" s="1830"/>
      <c r="H23" s="2731"/>
      <c r="I23" s="1650" t="s">
        <v>1522</v>
      </c>
      <c r="J23" s="1651"/>
      <c r="K23" s="1652"/>
      <c r="L23" s="1645" t="s">
        <v>1503</v>
      </c>
      <c r="M23" s="1646"/>
      <c r="N23" s="1646"/>
      <c r="O23" s="1647"/>
      <c r="P23" s="111" t="s">
        <v>22</v>
      </c>
      <c r="Q23" s="208" t="s">
        <v>1505</v>
      </c>
      <c r="U23" s="208"/>
      <c r="W23" s="4" t="s">
        <v>1510</v>
      </c>
      <c r="X23" s="111" t="s">
        <v>22</v>
      </c>
      <c r="Y23" s="208" t="s">
        <v>1511</v>
      </c>
      <c r="AB23" s="111" t="s">
        <v>22</v>
      </c>
      <c r="AC23" s="208" t="s">
        <v>1512</v>
      </c>
      <c r="AF23" s="111" t="s">
        <v>22</v>
      </c>
      <c r="AG23" s="208" t="s">
        <v>1513</v>
      </c>
      <c r="AI23" s="30"/>
      <c r="AJ23" s="35"/>
      <c r="AK23" s="18"/>
      <c r="AL23" s="18"/>
      <c r="AM23" s="18"/>
      <c r="AN23" s="31"/>
      <c r="AO23" s="32"/>
    </row>
    <row r="24" spans="1:41" ht="15.75" customHeight="1">
      <c r="A24" s="2721"/>
      <c r="B24" s="678"/>
      <c r="C24" s="679"/>
      <c r="D24" s="679"/>
      <c r="E24" s="680"/>
      <c r="F24" s="2730" t="s">
        <v>1494</v>
      </c>
      <c r="G24" s="1830"/>
      <c r="H24" s="2731"/>
      <c r="I24" s="1821" t="str" cm="1">
        <f t="array" ref="I24">IF($P$6="","",IFERROR(_xlfn.IFS(VLOOKUP($P$6,自己評価書!$B$35:$FY497,139,FALSE)="0","",VLOOKUP($P$6,自己評価書!$B$35:$FY497,139,FALSE)="a","30",VLOOKUP($P$6,自己評価書!$B$35:$FY497,139,FALSE)="b","25",VLOOKUP($P$6,自己評価書!$B$35:$FY497,139,FALSE)="c","20",VLOOKUP($P$6,自己評価書!$B$35:$FY497,139,FALSE)="d","15",VLOOKUP($P$6,自己評価書!$B$35:$FY497,139,FALSE)="e","その他"),""))</f>
        <v/>
      </c>
      <c r="J24" s="2732"/>
      <c r="K24" s="1822"/>
      <c r="L24" s="1645" t="s">
        <v>1504</v>
      </c>
      <c r="M24" s="1646"/>
      <c r="N24" s="1646"/>
      <c r="O24" s="1647"/>
      <c r="P24" s="111" t="s">
        <v>22</v>
      </c>
      <c r="Q24" s="208" t="s">
        <v>1506</v>
      </c>
      <c r="U24" s="208"/>
      <c r="W24" s="4" t="s">
        <v>1510</v>
      </c>
      <c r="X24" s="111" t="s">
        <v>22</v>
      </c>
      <c r="Y24" s="208" t="s">
        <v>1511</v>
      </c>
      <c r="AB24" s="111" t="s">
        <v>22</v>
      </c>
      <c r="AC24" s="208" t="s">
        <v>1512</v>
      </c>
      <c r="AF24" s="111" t="s">
        <v>22</v>
      </c>
      <c r="AG24" s="208" t="s">
        <v>1513</v>
      </c>
      <c r="AI24" s="30"/>
      <c r="AJ24" s="35"/>
      <c r="AK24" s="18"/>
      <c r="AL24" s="18"/>
      <c r="AM24" s="18"/>
      <c r="AN24" s="31"/>
      <c r="AO24" s="32"/>
    </row>
    <row r="25" spans="1:41" ht="15.75" customHeight="1">
      <c r="A25" s="2721"/>
      <c r="B25" s="678"/>
      <c r="C25" s="679"/>
      <c r="D25" s="679"/>
      <c r="E25" s="680"/>
      <c r="F25" s="28"/>
      <c r="G25" s="674"/>
      <c r="H25" s="674"/>
      <c r="I25" s="1821"/>
      <c r="J25" s="2732"/>
      <c r="K25" s="1822"/>
      <c r="L25" s="36"/>
      <c r="M25" s="18"/>
      <c r="N25" s="18"/>
      <c r="O25" s="20"/>
      <c r="P25" s="111" t="s">
        <v>22</v>
      </c>
      <c r="Q25" s="208" t="s">
        <v>1507</v>
      </c>
      <c r="U25" s="208"/>
      <c r="W25" s="4" t="s">
        <v>1510</v>
      </c>
      <c r="X25" s="111" t="s">
        <v>22</v>
      </c>
      <c r="Y25" s="208" t="s">
        <v>1511</v>
      </c>
      <c r="AB25" s="111" t="s">
        <v>22</v>
      </c>
      <c r="AC25" s="208" t="s">
        <v>1512</v>
      </c>
      <c r="AF25" s="111" t="s">
        <v>22</v>
      </c>
      <c r="AG25" s="208" t="s">
        <v>1513</v>
      </c>
      <c r="AI25" s="30"/>
      <c r="AJ25" s="35"/>
      <c r="AK25" s="18"/>
      <c r="AL25" s="18"/>
      <c r="AM25" s="18"/>
      <c r="AN25" s="31"/>
      <c r="AO25" s="32"/>
    </row>
    <row r="26" spans="1:41" ht="15.75" customHeight="1">
      <c r="A26" s="2721"/>
      <c r="B26" s="678"/>
      <c r="C26" s="679"/>
      <c r="D26" s="679"/>
      <c r="E26" s="680"/>
      <c r="F26" s="2723" t="str">
        <f>IF($P$6="","",IFERROR(IF(AND(VLOOKUP($P$6,自己評価書!$B$35:$FY514,139,FALSE)=0,VLOOKUP($P$6,自己評価書!$B$35:$FY514,140,FALSE)=0),"■","□"),"□"))</f>
        <v>■</v>
      </c>
      <c r="G26" s="2387"/>
      <c r="H26" s="2388"/>
      <c r="I26" s="210"/>
      <c r="L26" s="36"/>
      <c r="M26" s="18"/>
      <c r="N26" s="18"/>
      <c r="O26" s="20"/>
      <c r="P26" s="111" t="s">
        <v>22</v>
      </c>
      <c r="Q26" s="208" t="s">
        <v>1508</v>
      </c>
      <c r="U26" s="208"/>
      <c r="W26" s="4" t="s">
        <v>1510</v>
      </c>
      <c r="X26" s="111" t="s">
        <v>22</v>
      </c>
      <c r="Y26" s="208" t="s">
        <v>1511</v>
      </c>
      <c r="AB26" s="111" t="s">
        <v>22</v>
      </c>
      <c r="AC26" s="208" t="s">
        <v>1512</v>
      </c>
      <c r="AF26" s="111" t="s">
        <v>22</v>
      </c>
      <c r="AG26" s="208" t="s">
        <v>1513</v>
      </c>
      <c r="AI26" s="30"/>
      <c r="AJ26" s="35"/>
      <c r="AK26" s="18"/>
      <c r="AL26" s="18"/>
      <c r="AM26" s="18"/>
      <c r="AN26" s="31"/>
      <c r="AO26" s="32"/>
    </row>
    <row r="27" spans="1:41" ht="15.75" customHeight="1">
      <c r="A27" s="2721"/>
      <c r="B27" s="678"/>
      <c r="C27" s="679"/>
      <c r="D27" s="679"/>
      <c r="E27" s="680"/>
      <c r="F27" s="1715" t="s">
        <v>943</v>
      </c>
      <c r="G27" s="1716"/>
      <c r="H27" s="1717"/>
      <c r="I27" s="210"/>
      <c r="L27" s="186"/>
      <c r="M27" s="22"/>
      <c r="N27" s="22"/>
      <c r="O27" s="49"/>
      <c r="P27" s="40"/>
      <c r="Q27" s="692"/>
      <c r="R27" s="40"/>
      <c r="S27" s="40"/>
      <c r="T27" s="40"/>
      <c r="U27" s="692"/>
      <c r="V27" s="40"/>
      <c r="W27" s="40"/>
      <c r="X27" s="40"/>
      <c r="Y27" s="692"/>
      <c r="Z27" s="40"/>
      <c r="AA27" s="40"/>
      <c r="AB27" s="40"/>
      <c r="AC27" s="692"/>
      <c r="AD27" s="40"/>
      <c r="AE27" s="40"/>
      <c r="AF27" s="40"/>
      <c r="AG27" s="692"/>
      <c r="AH27" s="40"/>
      <c r="AI27" s="24"/>
      <c r="AJ27" s="35"/>
      <c r="AK27" s="18"/>
      <c r="AL27" s="18"/>
      <c r="AM27" s="18"/>
      <c r="AN27" s="31"/>
      <c r="AO27" s="32"/>
    </row>
    <row r="28" spans="1:41" ht="15.75" customHeight="1">
      <c r="A28" s="2721"/>
      <c r="B28" s="678"/>
      <c r="C28" s="679"/>
      <c r="D28" s="679"/>
      <c r="E28" s="680"/>
      <c r="F28" s="662"/>
      <c r="G28" s="673"/>
      <c r="H28" s="673"/>
      <c r="I28" s="1764" t="s">
        <v>1329</v>
      </c>
      <c r="J28" s="2366"/>
      <c r="K28" s="1765"/>
      <c r="L28" s="2752" t="s">
        <v>1496</v>
      </c>
      <c r="M28" s="2753"/>
      <c r="N28" s="2753"/>
      <c r="O28" s="2754"/>
      <c r="P28" s="2743"/>
      <c r="Q28" s="2744"/>
      <c r="R28" s="2744"/>
      <c r="S28" s="2744"/>
      <c r="T28" s="2744"/>
      <c r="U28" s="2744"/>
      <c r="V28" s="2744"/>
      <c r="W28" s="2744"/>
      <c r="X28" s="2744"/>
      <c r="Y28" s="2744"/>
      <c r="Z28" s="2744"/>
      <c r="AA28" s="2744"/>
      <c r="AB28" s="2744"/>
      <c r="AC28" s="2744"/>
      <c r="AD28" s="2744"/>
      <c r="AE28" s="2744"/>
      <c r="AF28" s="2744"/>
      <c r="AG28" s="2744"/>
      <c r="AH28" s="2744"/>
      <c r="AI28" s="2745"/>
      <c r="AJ28" s="30"/>
      <c r="AK28" s="18"/>
      <c r="AL28" s="18"/>
      <c r="AM28" s="18"/>
      <c r="AN28" s="31"/>
      <c r="AO28" s="32"/>
    </row>
    <row r="29" spans="1:41" ht="15.75" customHeight="1">
      <c r="A29" s="2721"/>
      <c r="B29" s="678"/>
      <c r="C29" s="679"/>
      <c r="D29" s="679"/>
      <c r="E29" s="680"/>
      <c r="F29" s="662"/>
      <c r="G29" s="673"/>
      <c r="H29" s="673"/>
      <c r="I29" s="1650" t="s">
        <v>1522</v>
      </c>
      <c r="J29" s="1651"/>
      <c r="K29" s="1652"/>
      <c r="L29" s="1645" t="s">
        <v>1503</v>
      </c>
      <c r="M29" s="1646"/>
      <c r="N29" s="1646"/>
      <c r="O29" s="1647"/>
      <c r="P29" s="111" t="s">
        <v>22</v>
      </c>
      <c r="Q29" s="208" t="s">
        <v>1505</v>
      </c>
      <c r="U29" s="208"/>
      <c r="W29" s="4" t="s">
        <v>1510</v>
      </c>
      <c r="X29" s="111" t="s">
        <v>22</v>
      </c>
      <c r="Y29" s="208" t="s">
        <v>1511</v>
      </c>
      <c r="AB29" s="111" t="s">
        <v>22</v>
      </c>
      <c r="AC29" s="208" t="s">
        <v>1512</v>
      </c>
      <c r="AF29" s="111" t="s">
        <v>22</v>
      </c>
      <c r="AG29" s="208" t="s">
        <v>1513</v>
      </c>
      <c r="AI29" s="34"/>
      <c r="AJ29" s="30"/>
      <c r="AK29" s="18"/>
      <c r="AL29" s="18"/>
      <c r="AM29" s="18"/>
      <c r="AN29" s="31"/>
      <c r="AO29" s="32"/>
    </row>
    <row r="30" spans="1:41" ht="15.75" customHeight="1">
      <c r="A30" s="2721"/>
      <c r="B30" s="678"/>
      <c r="C30" s="679"/>
      <c r="D30" s="679"/>
      <c r="E30" s="680"/>
      <c r="F30" s="662"/>
      <c r="G30" s="673"/>
      <c r="H30" s="673"/>
      <c r="I30" s="1821" t="str" cm="1">
        <f t="array" ref="I30">IF($P$6="","",IFERROR(_xlfn.IFS(VLOOKUP($P$6,自己評価書!$B$35:$FY497,140,FALSE)="0","",VLOOKUP($P$6,自己評価書!$B$35:$FY497,140,FALSE)="a","30",VLOOKUP($P$6,自己評価書!$B$35:$FY497,140,FALSE)="b","25",VLOOKUP($P$6,自己評価書!$B$35:$FY497,140,FALSE)="c","20",VLOOKUP($P$6,自己評価書!$B$35:$FY497,140,FALSE)="d","15",VLOOKUP($P$6,自己評価書!$B$35:$FY497,140,FALSE)="e","その他"),""))</f>
        <v/>
      </c>
      <c r="J30" s="2732"/>
      <c r="K30" s="1822"/>
      <c r="L30" s="1645" t="s">
        <v>1504</v>
      </c>
      <c r="M30" s="1646"/>
      <c r="N30" s="1646"/>
      <c r="O30" s="1647"/>
      <c r="P30" s="111" t="s">
        <v>22</v>
      </c>
      <c r="Q30" s="208" t="s">
        <v>1506</v>
      </c>
      <c r="U30" s="208"/>
      <c r="W30" s="4" t="s">
        <v>1510</v>
      </c>
      <c r="X30" s="111" t="s">
        <v>22</v>
      </c>
      <c r="Y30" s="208" t="s">
        <v>1511</v>
      </c>
      <c r="AB30" s="111" t="s">
        <v>22</v>
      </c>
      <c r="AC30" s="208" t="s">
        <v>1512</v>
      </c>
      <c r="AF30" s="111" t="s">
        <v>22</v>
      </c>
      <c r="AG30" s="208" t="s">
        <v>1513</v>
      </c>
      <c r="AI30" s="34"/>
      <c r="AJ30" s="30"/>
      <c r="AK30" s="18"/>
      <c r="AL30" s="18"/>
      <c r="AM30" s="18"/>
      <c r="AN30" s="31"/>
      <c r="AO30" s="32"/>
    </row>
    <row r="31" spans="1:41" ht="15.75" customHeight="1">
      <c r="A31" s="2721"/>
      <c r="B31" s="678"/>
      <c r="C31" s="679"/>
      <c r="D31" s="679"/>
      <c r="E31" s="680"/>
      <c r="F31" s="662"/>
      <c r="G31" s="673"/>
      <c r="H31" s="673"/>
      <c r="I31" s="1821"/>
      <c r="J31" s="2732"/>
      <c r="K31" s="1822"/>
      <c r="L31" s="36"/>
      <c r="M31" s="18"/>
      <c r="N31" s="18"/>
      <c r="O31" s="20"/>
      <c r="P31" s="111" t="s">
        <v>22</v>
      </c>
      <c r="Q31" s="208" t="s">
        <v>1507</v>
      </c>
      <c r="U31" s="208"/>
      <c r="W31" s="4" t="s">
        <v>1510</v>
      </c>
      <c r="X31" s="111" t="s">
        <v>22</v>
      </c>
      <c r="Y31" s="208" t="s">
        <v>1511</v>
      </c>
      <c r="AB31" s="111" t="s">
        <v>22</v>
      </c>
      <c r="AC31" s="208" t="s">
        <v>1512</v>
      </c>
      <c r="AF31" s="111" t="s">
        <v>22</v>
      </c>
      <c r="AG31" s="208" t="s">
        <v>1513</v>
      </c>
      <c r="AI31" s="34"/>
      <c r="AJ31" s="30"/>
      <c r="AK31" s="18"/>
      <c r="AL31" s="18"/>
      <c r="AM31" s="18"/>
      <c r="AN31" s="31"/>
      <c r="AO31" s="32"/>
    </row>
    <row r="32" spans="1:41" ht="15.75" customHeight="1">
      <c r="A32" s="2721"/>
      <c r="B32" s="678"/>
      <c r="C32" s="679"/>
      <c r="D32" s="679"/>
      <c r="E32" s="680"/>
      <c r="F32" s="662"/>
      <c r="G32" s="673"/>
      <c r="H32" s="673"/>
      <c r="I32" s="210"/>
      <c r="L32" s="36"/>
      <c r="M32" s="18"/>
      <c r="N32" s="18"/>
      <c r="O32" s="20"/>
      <c r="P32" s="111" t="s">
        <v>22</v>
      </c>
      <c r="Q32" s="208" t="s">
        <v>1508</v>
      </c>
      <c r="U32" s="208"/>
      <c r="W32" s="4" t="s">
        <v>1510</v>
      </c>
      <c r="X32" s="111" t="s">
        <v>22</v>
      </c>
      <c r="Y32" s="208" t="s">
        <v>1511</v>
      </c>
      <c r="AB32" s="111" t="s">
        <v>22</v>
      </c>
      <c r="AC32" s="208" t="s">
        <v>1512</v>
      </c>
      <c r="AF32" s="111" t="s">
        <v>22</v>
      </c>
      <c r="AG32" s="208" t="s">
        <v>1513</v>
      </c>
      <c r="AI32" s="34"/>
      <c r="AJ32" s="30"/>
      <c r="AK32" s="18"/>
      <c r="AL32" s="18"/>
      <c r="AM32" s="18"/>
      <c r="AN32" s="31"/>
      <c r="AO32" s="32"/>
    </row>
    <row r="33" spans="1:41" ht="15.75" customHeight="1" thickBot="1">
      <c r="A33" s="2722"/>
      <c r="B33" s="1053"/>
      <c r="C33" s="799"/>
      <c r="D33" s="799"/>
      <c r="E33" s="1054"/>
      <c r="F33" s="1047"/>
      <c r="G33" s="1048"/>
      <c r="H33" s="1048"/>
      <c r="I33" s="475"/>
      <c r="J33" s="411"/>
      <c r="K33" s="411"/>
      <c r="L33" s="149"/>
      <c r="M33" s="150"/>
      <c r="N33" s="150"/>
      <c r="O33" s="151"/>
      <c r="P33" s="411"/>
      <c r="Q33" s="806"/>
      <c r="R33" s="411"/>
      <c r="S33" s="411"/>
      <c r="T33" s="411"/>
      <c r="U33" s="806"/>
      <c r="V33" s="411"/>
      <c r="W33" s="411"/>
      <c r="X33" s="411"/>
      <c r="Y33" s="806"/>
      <c r="Z33" s="411"/>
      <c r="AA33" s="411"/>
      <c r="AB33" s="411"/>
      <c r="AC33" s="806"/>
      <c r="AD33" s="411"/>
      <c r="AE33" s="411"/>
      <c r="AF33" s="411"/>
      <c r="AG33" s="806"/>
      <c r="AH33" s="411"/>
      <c r="AI33" s="152"/>
      <c r="AJ33" s="153"/>
      <c r="AK33" s="150"/>
      <c r="AL33" s="150"/>
      <c r="AM33" s="150"/>
      <c r="AN33" s="1051"/>
      <c r="AO33" s="1052"/>
    </row>
    <row r="35" spans="1:41" ht="14.25" thickBot="1">
      <c r="A35" s="218" t="s">
        <v>175</v>
      </c>
      <c r="B35" s="107"/>
      <c r="C35" s="18"/>
      <c r="D35" s="18"/>
      <c r="E35" s="18"/>
      <c r="F35" s="116"/>
      <c r="G35" s="116"/>
      <c r="H35" s="116"/>
      <c r="I35" s="116"/>
      <c r="J35" s="116"/>
      <c r="K35" s="116"/>
      <c r="L35" s="116"/>
      <c r="M35" s="116"/>
      <c r="N35" s="30"/>
      <c r="O35" s="197"/>
      <c r="P35" s="128"/>
      <c r="Q35" s="128"/>
      <c r="R35" s="128"/>
      <c r="S35" s="18"/>
      <c r="T35" s="128"/>
      <c r="U35" s="128"/>
      <c r="V35" s="128"/>
      <c r="W35" s="18"/>
      <c r="X35" s="30"/>
      <c r="Y35" s="30"/>
      <c r="Z35" s="30"/>
      <c r="AA35" s="30"/>
      <c r="AB35" s="30"/>
      <c r="AC35" s="30"/>
      <c r="AD35" s="30"/>
      <c r="AE35" s="30"/>
      <c r="AF35" s="107"/>
      <c r="AG35" s="107"/>
      <c r="AH35" s="18"/>
      <c r="AI35" s="18"/>
      <c r="AJ35" s="18"/>
      <c r="AK35" s="107"/>
      <c r="AL35" s="107"/>
      <c r="AM35" s="107"/>
    </row>
    <row r="36" spans="1:41">
      <c r="A36" s="1897" t="s">
        <v>176</v>
      </c>
      <c r="B36" s="1894"/>
      <c r="C36" s="1894"/>
      <c r="D36" s="1894"/>
      <c r="E36" s="1894"/>
      <c r="F36" s="1894" t="s">
        <v>177</v>
      </c>
      <c r="G36" s="1894"/>
      <c r="H36" s="1894"/>
      <c r="I36" s="1894"/>
      <c r="J36" s="1894"/>
      <c r="K36" s="1894"/>
      <c r="L36" s="1894"/>
      <c r="M36" s="1894"/>
      <c r="N36" s="1894"/>
      <c r="O36" s="1894"/>
      <c r="P36" s="1894"/>
      <c r="Q36" s="1894"/>
      <c r="R36" s="1894"/>
      <c r="S36" s="1894"/>
      <c r="T36" s="1738" t="s">
        <v>178</v>
      </c>
      <c r="U36" s="1739"/>
      <c r="V36" s="1739"/>
      <c r="W36" s="1739"/>
      <c r="X36" s="1739"/>
      <c r="Y36" s="1739"/>
      <c r="Z36" s="1739"/>
      <c r="AA36" s="1739"/>
      <c r="AB36" s="1739"/>
      <c r="AC36" s="1739"/>
      <c r="AD36" s="1739"/>
      <c r="AE36" s="1740"/>
      <c r="AF36" s="1894" t="s">
        <v>179</v>
      </c>
      <c r="AG36" s="1894"/>
      <c r="AH36" s="1894"/>
      <c r="AI36" s="1894"/>
      <c r="AJ36" s="1894"/>
      <c r="AK36" s="1894"/>
      <c r="AL36" s="1894"/>
      <c r="AM36" s="1894"/>
      <c r="AN36" s="1894"/>
      <c r="AO36" s="1895"/>
    </row>
    <row r="37" spans="1:41">
      <c r="A37" s="1874"/>
      <c r="B37" s="1875"/>
      <c r="C37" s="1875"/>
      <c r="D37" s="1875"/>
      <c r="E37" s="1876"/>
      <c r="F37" s="41" t="s">
        <v>22</v>
      </c>
      <c r="G37" s="43" t="s">
        <v>180</v>
      </c>
      <c r="H37" s="124"/>
      <c r="I37" s="124"/>
      <c r="J37" s="124"/>
      <c r="K37" s="118" t="s">
        <v>22</v>
      </c>
      <c r="L37" s="43" t="s">
        <v>36</v>
      </c>
      <c r="M37" s="124"/>
      <c r="N37" s="124"/>
      <c r="O37" s="124"/>
      <c r="P37" s="111" t="s">
        <v>22</v>
      </c>
      <c r="Q37" s="43" t="s">
        <v>181</v>
      </c>
      <c r="R37" s="43"/>
      <c r="S37" s="180"/>
      <c r="T37" s="1880"/>
      <c r="U37" s="1881"/>
      <c r="V37" s="1881"/>
      <c r="W37" s="1881"/>
      <c r="X37" s="1881"/>
      <c r="Y37" s="1881"/>
      <c r="Z37" s="1881"/>
      <c r="AA37" s="1881"/>
      <c r="AB37" s="1881"/>
      <c r="AC37" s="1881"/>
      <c r="AD37" s="1881"/>
      <c r="AE37" s="1882"/>
      <c r="AF37" s="1886" t="s">
        <v>22</v>
      </c>
      <c r="AG37" s="1888" t="s">
        <v>182</v>
      </c>
      <c r="AH37" s="1888"/>
      <c r="AI37" s="1888"/>
      <c r="AJ37" s="1890" t="s">
        <v>22</v>
      </c>
      <c r="AK37" s="1868" t="s">
        <v>183</v>
      </c>
      <c r="AL37" s="1868"/>
      <c r="AM37" s="1868"/>
      <c r="AN37" s="1868"/>
      <c r="AO37" s="1872"/>
    </row>
    <row r="38" spans="1:41">
      <c r="A38" s="1896"/>
      <c r="B38" s="1855"/>
      <c r="C38" s="1855"/>
      <c r="D38" s="1855"/>
      <c r="E38" s="1856"/>
      <c r="F38" s="67" t="s">
        <v>22</v>
      </c>
      <c r="G38" s="126" t="s">
        <v>184</v>
      </c>
      <c r="H38" s="131"/>
      <c r="I38" s="131"/>
      <c r="J38" s="131"/>
      <c r="K38" s="109" t="s">
        <v>22</v>
      </c>
      <c r="L38" s="126" t="s">
        <v>185</v>
      </c>
      <c r="M38" s="131"/>
      <c r="N38" s="131"/>
      <c r="O38" s="131"/>
      <c r="P38" s="131"/>
      <c r="Q38" s="131"/>
      <c r="R38" s="131"/>
      <c r="S38" s="211"/>
      <c r="T38" s="1860"/>
      <c r="U38" s="1861"/>
      <c r="V38" s="1861"/>
      <c r="W38" s="1861"/>
      <c r="X38" s="1861"/>
      <c r="Y38" s="1861"/>
      <c r="Z38" s="1861"/>
      <c r="AA38" s="1861"/>
      <c r="AB38" s="1861"/>
      <c r="AC38" s="1861"/>
      <c r="AD38" s="1861"/>
      <c r="AE38" s="1862"/>
      <c r="AF38" s="1866"/>
      <c r="AG38" s="1868"/>
      <c r="AH38" s="1868"/>
      <c r="AI38" s="1868"/>
      <c r="AJ38" s="1870"/>
      <c r="AK38" s="1868"/>
      <c r="AL38" s="1868"/>
      <c r="AM38" s="1868"/>
      <c r="AN38" s="1868"/>
      <c r="AO38" s="1872"/>
    </row>
    <row r="39" spans="1:41">
      <c r="A39" s="1874"/>
      <c r="B39" s="1875"/>
      <c r="C39" s="1875"/>
      <c r="D39" s="1875"/>
      <c r="E39" s="1876"/>
      <c r="F39" s="41" t="s">
        <v>22</v>
      </c>
      <c r="G39" s="43" t="s">
        <v>180</v>
      </c>
      <c r="H39" s="124"/>
      <c r="I39" s="124"/>
      <c r="J39" s="124"/>
      <c r="K39" s="496" t="s">
        <v>22</v>
      </c>
      <c r="L39" s="43" t="s">
        <v>36</v>
      </c>
      <c r="M39" s="124"/>
      <c r="N39" s="124"/>
      <c r="O39" s="124"/>
      <c r="P39" s="130" t="s">
        <v>22</v>
      </c>
      <c r="Q39" s="43" t="s">
        <v>181</v>
      </c>
      <c r="R39" s="43"/>
      <c r="S39" s="180"/>
      <c r="T39" s="1880"/>
      <c r="U39" s="1881"/>
      <c r="V39" s="1881"/>
      <c r="W39" s="1881"/>
      <c r="X39" s="1881"/>
      <c r="Y39" s="1881"/>
      <c r="Z39" s="1881"/>
      <c r="AA39" s="1881"/>
      <c r="AB39" s="1881"/>
      <c r="AC39" s="1881"/>
      <c r="AD39" s="1881"/>
      <c r="AE39" s="1882"/>
      <c r="AF39" s="1886" t="s">
        <v>22</v>
      </c>
      <c r="AG39" s="1888" t="s">
        <v>182</v>
      </c>
      <c r="AH39" s="1888"/>
      <c r="AI39" s="1888"/>
      <c r="AJ39" s="1890" t="s">
        <v>22</v>
      </c>
      <c r="AK39" s="1888" t="s">
        <v>183</v>
      </c>
      <c r="AL39" s="1888"/>
      <c r="AM39" s="1888"/>
      <c r="AN39" s="1888"/>
      <c r="AO39" s="1892"/>
    </row>
    <row r="40" spans="1:41">
      <c r="A40" s="1877"/>
      <c r="B40" s="1878"/>
      <c r="C40" s="1878"/>
      <c r="D40" s="1878"/>
      <c r="E40" s="1879"/>
      <c r="F40" s="52" t="s">
        <v>22</v>
      </c>
      <c r="G40" s="54" t="s">
        <v>184</v>
      </c>
      <c r="H40" s="219"/>
      <c r="I40" s="219"/>
      <c r="J40" s="219"/>
      <c r="K40" s="220" t="s">
        <v>22</v>
      </c>
      <c r="L40" s="54" t="s">
        <v>185</v>
      </c>
      <c r="M40" s="219"/>
      <c r="N40" s="219"/>
      <c r="O40" s="219"/>
      <c r="P40" s="219"/>
      <c r="Q40" s="219"/>
      <c r="R40" s="219"/>
      <c r="S40" s="221"/>
      <c r="T40" s="1883"/>
      <c r="U40" s="1884"/>
      <c r="V40" s="1884"/>
      <c r="W40" s="1884"/>
      <c r="X40" s="1884"/>
      <c r="Y40" s="1884"/>
      <c r="Z40" s="1884"/>
      <c r="AA40" s="1884"/>
      <c r="AB40" s="1884"/>
      <c r="AC40" s="1884"/>
      <c r="AD40" s="1884"/>
      <c r="AE40" s="1885"/>
      <c r="AF40" s="1887"/>
      <c r="AG40" s="1889"/>
      <c r="AH40" s="1889"/>
      <c r="AI40" s="1889"/>
      <c r="AJ40" s="1891"/>
      <c r="AK40" s="1889"/>
      <c r="AL40" s="1889"/>
      <c r="AM40" s="1889"/>
      <c r="AN40" s="1889"/>
      <c r="AO40" s="1893"/>
    </row>
    <row r="41" spans="1:41">
      <c r="A41" s="1854"/>
      <c r="B41" s="1855"/>
      <c r="C41" s="1855"/>
      <c r="D41" s="1855"/>
      <c r="E41" s="1856"/>
      <c r="F41" s="16" t="s">
        <v>22</v>
      </c>
      <c r="G41" s="128" t="s">
        <v>180</v>
      </c>
      <c r="H41" s="107"/>
      <c r="I41" s="107"/>
      <c r="J41" s="107"/>
      <c r="K41" s="118" t="s">
        <v>22</v>
      </c>
      <c r="L41" s="128" t="s">
        <v>36</v>
      </c>
      <c r="M41" s="107"/>
      <c r="N41" s="107"/>
      <c r="O41" s="107"/>
      <c r="P41" s="111" t="s">
        <v>22</v>
      </c>
      <c r="Q41" s="128" t="s">
        <v>181</v>
      </c>
      <c r="R41" s="128"/>
      <c r="S41" s="115"/>
      <c r="T41" s="1860"/>
      <c r="U41" s="1861"/>
      <c r="V41" s="1861"/>
      <c r="W41" s="1861"/>
      <c r="X41" s="1861"/>
      <c r="Y41" s="1861"/>
      <c r="Z41" s="1861"/>
      <c r="AA41" s="1861"/>
      <c r="AB41" s="1861"/>
      <c r="AC41" s="1861"/>
      <c r="AD41" s="1861"/>
      <c r="AE41" s="1862"/>
      <c r="AF41" s="1866" t="s">
        <v>22</v>
      </c>
      <c r="AG41" s="1868" t="s">
        <v>182</v>
      </c>
      <c r="AH41" s="1868"/>
      <c r="AI41" s="1868"/>
      <c r="AJ41" s="1870" t="s">
        <v>22</v>
      </c>
      <c r="AK41" s="1868" t="s">
        <v>183</v>
      </c>
      <c r="AL41" s="1868"/>
      <c r="AM41" s="1868"/>
      <c r="AN41" s="1868"/>
      <c r="AO41" s="1872"/>
    </row>
    <row r="42" spans="1:41">
      <c r="A42" s="1896"/>
      <c r="B42" s="1855"/>
      <c r="C42" s="1855"/>
      <c r="D42" s="1855"/>
      <c r="E42" s="1856"/>
      <c r="F42" s="67" t="s">
        <v>22</v>
      </c>
      <c r="G42" s="126" t="s">
        <v>184</v>
      </c>
      <c r="H42" s="131"/>
      <c r="I42" s="131"/>
      <c r="J42" s="131"/>
      <c r="K42" s="109" t="s">
        <v>22</v>
      </c>
      <c r="L42" s="126" t="s">
        <v>185</v>
      </c>
      <c r="M42" s="131"/>
      <c r="N42" s="131"/>
      <c r="O42" s="131"/>
      <c r="P42" s="131"/>
      <c r="Q42" s="131"/>
      <c r="R42" s="131"/>
      <c r="S42" s="211"/>
      <c r="T42" s="1860"/>
      <c r="U42" s="1861"/>
      <c r="V42" s="1861"/>
      <c r="W42" s="1861"/>
      <c r="X42" s="1861"/>
      <c r="Y42" s="1861"/>
      <c r="Z42" s="1861"/>
      <c r="AA42" s="1861"/>
      <c r="AB42" s="1861"/>
      <c r="AC42" s="1861"/>
      <c r="AD42" s="1861"/>
      <c r="AE42" s="1862"/>
      <c r="AF42" s="1866"/>
      <c r="AG42" s="1868"/>
      <c r="AH42" s="1868"/>
      <c r="AI42" s="1868"/>
      <c r="AJ42" s="1870"/>
      <c r="AK42" s="1868"/>
      <c r="AL42" s="1868"/>
      <c r="AM42" s="1868"/>
      <c r="AN42" s="1868"/>
      <c r="AO42" s="1872"/>
    </row>
    <row r="43" spans="1:41">
      <c r="A43" s="1874"/>
      <c r="B43" s="1875"/>
      <c r="C43" s="1875"/>
      <c r="D43" s="1875"/>
      <c r="E43" s="1876"/>
      <c r="F43" s="41" t="s">
        <v>22</v>
      </c>
      <c r="G43" s="43" t="s">
        <v>180</v>
      </c>
      <c r="H43" s="124"/>
      <c r="I43" s="124"/>
      <c r="J43" s="124"/>
      <c r="K43" s="496" t="s">
        <v>22</v>
      </c>
      <c r="L43" s="43" t="s">
        <v>36</v>
      </c>
      <c r="M43" s="124"/>
      <c r="N43" s="124"/>
      <c r="O43" s="124"/>
      <c r="P43" s="130" t="s">
        <v>22</v>
      </c>
      <c r="Q43" s="43" t="s">
        <v>181</v>
      </c>
      <c r="R43" s="43"/>
      <c r="S43" s="180"/>
      <c r="T43" s="1880"/>
      <c r="U43" s="1881"/>
      <c r="V43" s="1881"/>
      <c r="W43" s="1881"/>
      <c r="X43" s="1881"/>
      <c r="Y43" s="1881"/>
      <c r="Z43" s="1881"/>
      <c r="AA43" s="1881"/>
      <c r="AB43" s="1881"/>
      <c r="AC43" s="1881"/>
      <c r="AD43" s="1881"/>
      <c r="AE43" s="1882"/>
      <c r="AF43" s="1886" t="s">
        <v>22</v>
      </c>
      <c r="AG43" s="1888" t="s">
        <v>182</v>
      </c>
      <c r="AH43" s="1888"/>
      <c r="AI43" s="1888"/>
      <c r="AJ43" s="1890" t="s">
        <v>22</v>
      </c>
      <c r="AK43" s="1888" t="s">
        <v>183</v>
      </c>
      <c r="AL43" s="1888"/>
      <c r="AM43" s="1888"/>
      <c r="AN43" s="1888"/>
      <c r="AO43" s="1892"/>
    </row>
    <row r="44" spans="1:41">
      <c r="A44" s="1877"/>
      <c r="B44" s="1878"/>
      <c r="C44" s="1878"/>
      <c r="D44" s="1878"/>
      <c r="E44" s="1879"/>
      <c r="F44" s="52" t="s">
        <v>22</v>
      </c>
      <c r="G44" s="54" t="s">
        <v>184</v>
      </c>
      <c r="H44" s="219"/>
      <c r="I44" s="219"/>
      <c r="J44" s="219"/>
      <c r="K44" s="220" t="s">
        <v>22</v>
      </c>
      <c r="L44" s="54" t="s">
        <v>185</v>
      </c>
      <c r="M44" s="219"/>
      <c r="N44" s="219"/>
      <c r="O44" s="219"/>
      <c r="P44" s="219"/>
      <c r="Q44" s="219"/>
      <c r="R44" s="219"/>
      <c r="S44" s="221"/>
      <c r="T44" s="1883"/>
      <c r="U44" s="1884"/>
      <c r="V44" s="1884"/>
      <c r="W44" s="1884"/>
      <c r="X44" s="1884"/>
      <c r="Y44" s="1884"/>
      <c r="Z44" s="1884"/>
      <c r="AA44" s="1884"/>
      <c r="AB44" s="1884"/>
      <c r="AC44" s="1884"/>
      <c r="AD44" s="1884"/>
      <c r="AE44" s="1885"/>
      <c r="AF44" s="1887"/>
      <c r="AG44" s="1889"/>
      <c r="AH44" s="1889"/>
      <c r="AI44" s="1889"/>
      <c r="AJ44" s="1891"/>
      <c r="AK44" s="1889"/>
      <c r="AL44" s="1889"/>
      <c r="AM44" s="1889"/>
      <c r="AN44" s="1889"/>
      <c r="AO44" s="1893"/>
    </row>
  </sheetData>
  <sheetProtection algorithmName="SHA-512" hashValue="WQDlaCbLkYXYKLxifGA/GcNtSL20IuyA4UP9qWHqfoCEhtb0223yQtOmPa+h9LAvnWIiuZigV2GiCP5LF/8Tmw==" saltValue="bd+RpcnsM0mTS6hqxP3F4Q==" spinCount="100000" sheet="1" objects="1" scenarios="1"/>
  <mergeCells count="106">
    <mergeCell ref="L11:O11"/>
    <mergeCell ref="A6:O7"/>
    <mergeCell ref="B8:E8"/>
    <mergeCell ref="F8:H8"/>
    <mergeCell ref="I8:K9"/>
    <mergeCell ref="L8:AM8"/>
    <mergeCell ref="AN8:AO9"/>
    <mergeCell ref="B9:E9"/>
    <mergeCell ref="F9:H9"/>
    <mergeCell ref="L9:O9"/>
    <mergeCell ref="P9:AI9"/>
    <mergeCell ref="AJ9:AM9"/>
    <mergeCell ref="AN6:AO6"/>
    <mergeCell ref="X7:Y7"/>
    <mergeCell ref="Z7:AA7"/>
    <mergeCell ref="AB7:AC7"/>
    <mergeCell ref="A11:A33"/>
    <mergeCell ref="AD7:AE7"/>
    <mergeCell ref="AF7:AO7"/>
    <mergeCell ref="AK14:AM14"/>
    <mergeCell ref="P6:S7"/>
    <mergeCell ref="T6:U6"/>
    <mergeCell ref="V6:W6"/>
    <mergeCell ref="X6:Y6"/>
    <mergeCell ref="AF37:AF38"/>
    <mergeCell ref="AG37:AI38"/>
    <mergeCell ref="AJ37:AJ38"/>
    <mergeCell ref="AK37:AO38"/>
    <mergeCell ref="F14:H14"/>
    <mergeCell ref="F15:H15"/>
    <mergeCell ref="L16:O16"/>
    <mergeCell ref="I17:K17"/>
    <mergeCell ref="L17:O17"/>
    <mergeCell ref="I16:K16"/>
    <mergeCell ref="P22:AI22"/>
    <mergeCell ref="F26:H26"/>
    <mergeCell ref="F27:H27"/>
    <mergeCell ref="I18:K19"/>
    <mergeCell ref="L18:O18"/>
    <mergeCell ref="F23:H23"/>
    <mergeCell ref="I23:K23"/>
    <mergeCell ref="I28:K28"/>
    <mergeCell ref="L28:O28"/>
    <mergeCell ref="P28:AI28"/>
    <mergeCell ref="F24:H24"/>
    <mergeCell ref="I24:K25"/>
    <mergeCell ref="AK15:AM15"/>
    <mergeCell ref="AK16:AM16"/>
    <mergeCell ref="A39:E40"/>
    <mergeCell ref="T39:AE40"/>
    <mergeCell ref="AF39:AF40"/>
    <mergeCell ref="A37:E38"/>
    <mergeCell ref="A36:E36"/>
    <mergeCell ref="F36:S36"/>
    <mergeCell ref="AG43:AI44"/>
    <mergeCell ref="AJ43:AJ44"/>
    <mergeCell ref="AK43:AO44"/>
    <mergeCell ref="A41:E42"/>
    <mergeCell ref="T41:AE42"/>
    <mergeCell ref="AF41:AF42"/>
    <mergeCell ref="AG41:AI42"/>
    <mergeCell ref="AJ41:AJ42"/>
    <mergeCell ref="AK41:AO42"/>
    <mergeCell ref="A43:E44"/>
    <mergeCell ref="T43:AE44"/>
    <mergeCell ref="AF43:AF44"/>
    <mergeCell ref="AG39:AI40"/>
    <mergeCell ref="AJ39:AJ40"/>
    <mergeCell ref="AK39:AO40"/>
    <mergeCell ref="T36:AE36"/>
    <mergeCell ref="AF36:AO36"/>
    <mergeCell ref="T37:AE38"/>
    <mergeCell ref="A3:O3"/>
    <mergeCell ref="P3:AO3"/>
    <mergeCell ref="I29:K29"/>
    <mergeCell ref="L29:O29"/>
    <mergeCell ref="I30:K31"/>
    <mergeCell ref="L30:O30"/>
    <mergeCell ref="L24:O24"/>
    <mergeCell ref="L22:O22"/>
    <mergeCell ref="L23:O23"/>
    <mergeCell ref="I10:K10"/>
    <mergeCell ref="L10:O10"/>
    <mergeCell ref="P10:AI10"/>
    <mergeCell ref="AN11:AO12"/>
    <mergeCell ref="B12:E12"/>
    <mergeCell ref="F12:H12"/>
    <mergeCell ref="I12:K13"/>
    <mergeCell ref="L12:O12"/>
    <mergeCell ref="B13:E13"/>
    <mergeCell ref="AK13:AM13"/>
    <mergeCell ref="AN13:AO13"/>
    <mergeCell ref="B11:E11"/>
    <mergeCell ref="F11:H11"/>
    <mergeCell ref="I11:K11"/>
    <mergeCell ref="I22:K22"/>
    <mergeCell ref="P16:AI16"/>
    <mergeCell ref="Z6:AA6"/>
    <mergeCell ref="AB6:AC6"/>
    <mergeCell ref="AD6:AE6"/>
    <mergeCell ref="AF6:AG6"/>
    <mergeCell ref="AH6:AI6"/>
    <mergeCell ref="AJ6:AK6"/>
    <mergeCell ref="AL6:AM6"/>
    <mergeCell ref="T7:U7"/>
    <mergeCell ref="V7:W7"/>
  </mergeCells>
  <phoneticPr fontId="3"/>
  <dataValidations disablePrompts="1" count="4">
    <dataValidation type="list" allowBlank="1" showInputMessage="1" showErrorMessage="1" sqref="A37:E44" xr:uid="{B3E0CD21-6C54-4BF1-9447-B05E2FE7CB63}">
      <formula1>"構造の安定,火災時の安全,劣化の軽減,維持管理・更新,温熱環境,空気環境,光・視環境,音環境,高齢者等配慮,防犯,その他"</formula1>
    </dataValidation>
    <dataValidation type="list" allowBlank="1" showInputMessage="1" showErrorMessage="1" sqref="AN13:AO13 F37:F44 AJ37:AJ44 P41 P39 P37 P43 AF37:AF44 K37:K44" xr:uid="{492F53FC-E27C-471A-B355-74790C5A7E3C}">
      <formula1>"□,■"</formula1>
    </dataValidation>
    <dataValidation type="list" showInputMessage="1" showErrorMessage="1" sqref="P11:P14 X11:X14 AB11:AB14 AF11:AF14 AF17:AF20 X17:X20 P17:P20 AB17:AB20 P23:P26 X23:X26 AB23:AB26 AF23:AF26 AF29:AF32 X29:X32 P29:P32 AB29:AB32 AJ10:AJ16" xr:uid="{EB3BA60E-245D-4076-8A38-E8ECF952579F}">
      <formula1>"□,■"</formula1>
    </dataValidation>
    <dataValidation type="list" allowBlank="1" showInputMessage="1" showErrorMessage="1" sqref="AF7" xr:uid="{171F45C0-00A8-4446-91CD-F8A35255BCCD}">
      <formula1>"他全住戸,他この階の住戸,他同プランの住戸,他この階の同プランの住戸"</formula1>
    </dataValidation>
  </dataValidations>
  <pageMargins left="0.70866141732283472" right="0.70866141732283472" top="0.55118110236220474" bottom="0.55118110236220474" header="0.31496062992125984" footer="0.31496062992125984"/>
  <pageSetup paperSize="9" scale="72"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1:AO134"/>
  <sheetViews>
    <sheetView view="pageBreakPreview" zoomScaleNormal="100" zoomScaleSheetLayoutView="100" workbookViewId="0"/>
  </sheetViews>
  <sheetFormatPr defaultColWidth="9" defaultRowHeight="13.5"/>
  <cols>
    <col min="1" max="41" width="2.625" style="4" customWidth="1"/>
    <col min="42" max="42" width="9" style="4" customWidth="1"/>
    <col min="43" max="16384" width="9" style="4"/>
  </cols>
  <sheetData>
    <row r="1" spans="1:41" ht="21" customHeight="1" thickBot="1">
      <c r="A1" s="1204" t="s">
        <v>982</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41" ht="15.75" customHeight="1">
      <c r="A2" s="1795" t="s">
        <v>1</v>
      </c>
      <c r="B2" s="1796"/>
      <c r="C2" s="1796"/>
      <c r="D2" s="1796"/>
      <c r="E2" s="1796"/>
      <c r="F2" s="1796"/>
      <c r="G2" s="1796"/>
      <c r="H2" s="1796"/>
      <c r="I2" s="1796"/>
      <c r="J2" s="1796"/>
      <c r="K2" s="1796"/>
      <c r="L2" s="1796"/>
      <c r="M2" s="1796"/>
      <c r="N2" s="1796"/>
      <c r="O2" s="1797"/>
      <c r="P2" s="1798" t="str">
        <f>IF(自己評価書!H2="","",自己評価書!H2)</f>
        <v>○○共同住宅新築工事</v>
      </c>
      <c r="Q2" s="1799"/>
      <c r="R2" s="1799"/>
      <c r="S2" s="1799"/>
      <c r="T2" s="1799"/>
      <c r="U2" s="1799"/>
      <c r="V2" s="1799"/>
      <c r="W2" s="1799"/>
      <c r="X2" s="1799"/>
      <c r="Y2" s="1799"/>
      <c r="Z2" s="1799"/>
      <c r="AA2" s="1799"/>
      <c r="AB2" s="1799"/>
      <c r="AC2" s="1799"/>
      <c r="AD2" s="1799"/>
      <c r="AE2" s="1799"/>
      <c r="AF2" s="1799"/>
      <c r="AG2" s="1799"/>
      <c r="AH2" s="1799"/>
      <c r="AI2" s="1799"/>
      <c r="AJ2" s="1799"/>
      <c r="AK2" s="1799"/>
      <c r="AL2" s="1799"/>
      <c r="AM2" s="1799"/>
      <c r="AN2" s="1799"/>
      <c r="AO2" s="1800"/>
    </row>
    <row r="3" spans="1:41" ht="15.75" customHeight="1">
      <c r="A3" s="1801" t="s">
        <v>2</v>
      </c>
      <c r="B3" s="1802"/>
      <c r="C3" s="1802"/>
      <c r="D3" s="1802"/>
      <c r="E3" s="1802"/>
      <c r="F3" s="1802"/>
      <c r="G3" s="1802"/>
      <c r="H3" s="1802"/>
      <c r="I3" s="1802"/>
      <c r="J3" s="1802"/>
      <c r="K3" s="1802"/>
      <c r="L3" s="1802"/>
      <c r="M3" s="1802"/>
      <c r="N3" s="1802"/>
      <c r="O3" s="1803"/>
      <c r="P3" s="1804" t="s">
        <v>1543</v>
      </c>
      <c r="Q3" s="1805"/>
      <c r="R3" s="1805"/>
      <c r="S3" s="1805"/>
      <c r="T3" s="1805"/>
      <c r="U3" s="1805"/>
      <c r="V3" s="1805"/>
      <c r="W3" s="1805"/>
      <c r="X3" s="1805"/>
      <c r="Y3" s="1805"/>
      <c r="Z3" s="1805"/>
      <c r="AA3" s="1805"/>
      <c r="AB3" s="1805"/>
      <c r="AC3" s="1805"/>
      <c r="AD3" s="1805"/>
      <c r="AE3" s="1805"/>
      <c r="AF3" s="1805"/>
      <c r="AG3" s="1805"/>
      <c r="AH3" s="1805"/>
      <c r="AI3" s="1805"/>
      <c r="AJ3" s="1805"/>
      <c r="AK3" s="1805"/>
      <c r="AL3" s="1805"/>
      <c r="AM3" s="1805"/>
      <c r="AN3" s="1805"/>
      <c r="AO3" s="1806"/>
    </row>
    <row r="4" spans="1:41" ht="15.75" customHeight="1">
      <c r="A4" s="1801" t="s">
        <v>3</v>
      </c>
      <c r="B4" s="1802"/>
      <c r="C4" s="1802"/>
      <c r="D4" s="1802"/>
      <c r="E4" s="1802"/>
      <c r="F4" s="1802"/>
      <c r="G4" s="1802"/>
      <c r="H4" s="1802"/>
      <c r="I4" s="1802"/>
      <c r="J4" s="1802"/>
      <c r="K4" s="1802"/>
      <c r="L4" s="1802"/>
      <c r="M4" s="1802"/>
      <c r="N4" s="1802"/>
      <c r="O4" s="1803"/>
      <c r="P4" s="1804" t="s">
        <v>1544</v>
      </c>
      <c r="Q4" s="1805"/>
      <c r="R4" s="1805"/>
      <c r="S4" s="1805"/>
      <c r="T4" s="1805"/>
      <c r="U4" s="1805"/>
      <c r="V4" s="1805"/>
      <c r="W4" s="1805"/>
      <c r="X4" s="1805"/>
      <c r="Y4" s="1805"/>
      <c r="Z4" s="1805"/>
      <c r="AA4" s="1805"/>
      <c r="AB4" s="1805"/>
      <c r="AC4" s="1805"/>
      <c r="AD4" s="1805"/>
      <c r="AE4" s="1805"/>
      <c r="AF4" s="1805"/>
      <c r="AG4" s="1805"/>
      <c r="AH4" s="1805"/>
      <c r="AI4" s="1805"/>
      <c r="AJ4" s="1805"/>
      <c r="AK4" s="1805"/>
      <c r="AL4" s="1805"/>
      <c r="AM4" s="1805"/>
      <c r="AN4" s="1805"/>
      <c r="AO4" s="1806"/>
    </row>
    <row r="5" spans="1:41" ht="15.75" customHeight="1" thickBot="1">
      <c r="A5" s="1808" t="s">
        <v>4</v>
      </c>
      <c r="B5" s="1809"/>
      <c r="C5" s="1809"/>
      <c r="D5" s="1809"/>
      <c r="E5" s="1809"/>
      <c r="F5" s="1809"/>
      <c r="G5" s="1809"/>
      <c r="H5" s="1809"/>
      <c r="I5" s="1809"/>
      <c r="J5" s="1809"/>
      <c r="K5" s="1809"/>
      <c r="L5" s="1809"/>
      <c r="M5" s="1809"/>
      <c r="N5" s="1809"/>
      <c r="O5" s="1810"/>
      <c r="P5" s="1811" t="s">
        <v>5</v>
      </c>
      <c r="Q5" s="1812"/>
      <c r="R5" s="1812"/>
      <c r="S5" s="1812"/>
      <c r="T5" s="1812"/>
      <c r="U5" s="1812"/>
      <c r="V5" s="1812"/>
      <c r="W5" s="1812"/>
      <c r="X5" s="1812"/>
      <c r="Y5" s="1812"/>
      <c r="Z5" s="1812"/>
      <c r="AA5" s="1812"/>
      <c r="AB5" s="1812"/>
      <c r="AC5" s="1812"/>
      <c r="AD5" s="1812"/>
      <c r="AE5" s="1812"/>
      <c r="AF5" s="1812"/>
      <c r="AG5" s="1812"/>
      <c r="AH5" s="1812"/>
      <c r="AI5" s="1812"/>
      <c r="AJ5" s="1812"/>
      <c r="AK5" s="1812"/>
      <c r="AL5" s="1812"/>
      <c r="AM5" s="1812"/>
      <c r="AN5" s="1812"/>
      <c r="AO5" s="1813"/>
    </row>
    <row r="6" spans="1:4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41" ht="15.75" customHeight="1" thickBot="1">
      <c r="A7" s="8" t="s">
        <v>6</v>
      </c>
      <c r="B7" s="9"/>
      <c r="C7" s="9"/>
      <c r="D7" s="9"/>
      <c r="E7" s="9"/>
      <c r="F7" s="9"/>
      <c r="G7" s="9"/>
      <c r="H7" s="10" t="s">
        <v>7</v>
      </c>
      <c r="J7" s="9"/>
      <c r="K7" s="9"/>
      <c r="L7" s="9"/>
      <c r="M7" s="9"/>
      <c r="N7" s="9"/>
      <c r="O7" s="9"/>
      <c r="P7" s="11"/>
      <c r="Q7" s="11"/>
      <c r="R7" s="11"/>
      <c r="S7" s="11"/>
      <c r="T7" s="11"/>
      <c r="U7" s="11"/>
      <c r="V7" s="11"/>
      <c r="W7" s="11"/>
      <c r="X7" s="11"/>
      <c r="Y7" s="11"/>
      <c r="Z7" s="11"/>
      <c r="AA7" s="11"/>
      <c r="AB7" s="11"/>
      <c r="AC7" s="11"/>
      <c r="AD7" s="11"/>
      <c r="AE7" s="11"/>
      <c r="AF7" s="11"/>
      <c r="AG7" s="11"/>
      <c r="AH7" s="11"/>
      <c r="AI7" s="11"/>
      <c r="AJ7" s="11"/>
      <c r="AK7" s="11"/>
      <c r="AL7" s="11"/>
      <c r="AM7" s="11"/>
    </row>
    <row r="8" spans="1:41" ht="15.75" customHeight="1">
      <c r="A8" s="12"/>
      <c r="B8" s="1772" t="s">
        <v>8</v>
      </c>
      <c r="C8" s="1736"/>
      <c r="D8" s="1736"/>
      <c r="E8" s="1737"/>
      <c r="F8" s="1725" t="s">
        <v>9</v>
      </c>
      <c r="G8" s="1726"/>
      <c r="H8" s="1729" t="s">
        <v>10</v>
      </c>
      <c r="I8" s="1730"/>
      <c r="J8" s="1731"/>
      <c r="K8" s="1735" t="s">
        <v>11</v>
      </c>
      <c r="L8" s="1736"/>
      <c r="M8" s="1737"/>
      <c r="N8" s="1738" t="s">
        <v>12</v>
      </c>
      <c r="O8" s="1739"/>
      <c r="P8" s="1739"/>
      <c r="Q8" s="1739"/>
      <c r="R8" s="1739"/>
      <c r="S8" s="1739"/>
      <c r="T8" s="1739"/>
      <c r="U8" s="1739"/>
      <c r="V8" s="1739"/>
      <c r="W8" s="1739"/>
      <c r="X8" s="1739"/>
      <c r="Y8" s="1739"/>
      <c r="Z8" s="1739"/>
      <c r="AA8" s="1739"/>
      <c r="AB8" s="1739"/>
      <c r="AC8" s="1739"/>
      <c r="AD8" s="1739"/>
      <c r="AE8" s="1739"/>
      <c r="AF8" s="1739"/>
      <c r="AG8" s="1739"/>
      <c r="AH8" s="1739"/>
      <c r="AI8" s="1739"/>
      <c r="AJ8" s="1739"/>
      <c r="AK8" s="1739"/>
      <c r="AL8" s="1739"/>
      <c r="AM8" s="1740"/>
      <c r="AN8" s="1814" t="s">
        <v>13</v>
      </c>
      <c r="AO8" s="1815"/>
    </row>
    <row r="9" spans="1:41" ht="15.75" customHeight="1" thickBot="1">
      <c r="A9" s="13"/>
      <c r="B9" s="1775" t="s">
        <v>14</v>
      </c>
      <c r="C9" s="1673"/>
      <c r="D9" s="1673"/>
      <c r="E9" s="1674"/>
      <c r="F9" s="1727"/>
      <c r="G9" s="1728"/>
      <c r="H9" s="1732"/>
      <c r="I9" s="1733"/>
      <c r="J9" s="1734"/>
      <c r="K9" s="1672" t="s">
        <v>15</v>
      </c>
      <c r="L9" s="1673"/>
      <c r="M9" s="1674"/>
      <c r="N9" s="1675" t="s">
        <v>15</v>
      </c>
      <c r="O9" s="1676"/>
      <c r="P9" s="1676"/>
      <c r="Q9" s="1677"/>
      <c r="R9" s="1741" t="s">
        <v>16</v>
      </c>
      <c r="S9" s="1742"/>
      <c r="T9" s="1742"/>
      <c r="U9" s="1742"/>
      <c r="V9" s="1742"/>
      <c r="W9" s="1742"/>
      <c r="X9" s="1742"/>
      <c r="Y9" s="1742"/>
      <c r="Z9" s="1742"/>
      <c r="AA9" s="1742"/>
      <c r="AB9" s="1742"/>
      <c r="AC9" s="1742"/>
      <c r="AD9" s="1742"/>
      <c r="AE9" s="1742"/>
      <c r="AF9" s="1742"/>
      <c r="AG9" s="1742"/>
      <c r="AH9" s="1742"/>
      <c r="AI9" s="1743"/>
      <c r="AJ9" s="1741" t="s">
        <v>17</v>
      </c>
      <c r="AK9" s="1742"/>
      <c r="AL9" s="1742"/>
      <c r="AM9" s="1743"/>
      <c r="AN9" s="1816"/>
      <c r="AO9" s="1817"/>
    </row>
    <row r="10" spans="1:41" ht="15.75" customHeight="1">
      <c r="A10" s="1693" t="s">
        <v>18</v>
      </c>
      <c r="B10" s="1823" t="s">
        <v>19</v>
      </c>
      <c r="C10" s="1824"/>
      <c r="D10" s="1824"/>
      <c r="E10" s="1825"/>
      <c r="F10" s="1696" t="s">
        <v>20</v>
      </c>
      <c r="G10" s="1689"/>
      <c r="H10" s="14"/>
      <c r="J10" s="15"/>
      <c r="K10" s="1667" t="s">
        <v>21</v>
      </c>
      <c r="L10" s="1646"/>
      <c r="M10" s="1647"/>
      <c r="N10" s="1645" t="s">
        <v>853</v>
      </c>
      <c r="O10" s="1646"/>
      <c r="P10" s="1646"/>
      <c r="Q10" s="1647"/>
      <c r="R10" s="408" t="s">
        <v>596</v>
      </c>
      <c r="S10" s="636" t="s">
        <v>662</v>
      </c>
      <c r="T10" s="732"/>
      <c r="U10" s="732"/>
      <c r="V10" s="732"/>
      <c r="W10" s="732"/>
      <c r="X10" s="732"/>
      <c r="Y10" s="732"/>
      <c r="Z10" s="732"/>
      <c r="AA10" s="732"/>
      <c r="AB10" s="732"/>
      <c r="AC10" s="732"/>
      <c r="AD10" s="732"/>
      <c r="AE10" s="732"/>
      <c r="AF10" s="732"/>
      <c r="AG10" s="732"/>
      <c r="AH10" s="732"/>
      <c r="AI10" s="733"/>
      <c r="AJ10" s="16" t="s">
        <v>22</v>
      </c>
      <c r="AK10" s="18" t="s">
        <v>51</v>
      </c>
      <c r="AL10" s="18"/>
      <c r="AM10" s="18"/>
      <c r="AN10" s="31"/>
      <c r="AO10" s="32"/>
    </row>
    <row r="11" spans="1:41" ht="15.75" customHeight="1">
      <c r="A11" s="1694"/>
      <c r="B11" s="1645" t="s">
        <v>23</v>
      </c>
      <c r="C11" s="1646"/>
      <c r="D11" s="1646"/>
      <c r="E11" s="1647"/>
      <c r="F11" s="1821" t="str">
        <f>IF(自己評価書!$AI$7="","",IF(自己評価書!$AI$7="評価対象外","",自己評価書!$AI$7))</f>
        <v>　</v>
      </c>
      <c r="G11" s="1822"/>
      <c r="H11" s="16" t="s">
        <v>22</v>
      </c>
      <c r="I11" s="208" t="s">
        <v>24</v>
      </c>
      <c r="J11" s="209"/>
      <c r="N11" s="210"/>
      <c r="R11" s="36" t="s">
        <v>661</v>
      </c>
      <c r="S11" s="18"/>
      <c r="T11" s="18"/>
      <c r="U11" s="19"/>
      <c r="V11" s="30" t="s">
        <v>30</v>
      </c>
      <c r="W11" s="1807"/>
      <c r="X11" s="1807"/>
      <c r="Y11" s="1807"/>
      <c r="Z11" s="1807"/>
      <c r="AA11" s="1807"/>
      <c r="AB11" s="1807"/>
      <c r="AC11" s="1807"/>
      <c r="AD11" s="1807"/>
      <c r="AE11" s="1807"/>
      <c r="AF11" s="1807"/>
      <c r="AG11" s="1807"/>
      <c r="AH11" s="1807"/>
      <c r="AI11" s="34" t="s">
        <v>31</v>
      </c>
      <c r="AJ11" s="16" t="s">
        <v>22</v>
      </c>
      <c r="AK11" s="18" t="s">
        <v>487</v>
      </c>
      <c r="AL11" s="18"/>
      <c r="AM11" s="18"/>
      <c r="AN11" s="1746" t="s">
        <v>25</v>
      </c>
      <c r="AO11" s="1747"/>
    </row>
    <row r="12" spans="1:41" ht="15.75" customHeight="1">
      <c r="A12" s="1694"/>
      <c r="B12" s="1645" t="s">
        <v>26</v>
      </c>
      <c r="C12" s="1646"/>
      <c r="D12" s="1646"/>
      <c r="E12" s="1647"/>
      <c r="F12" s="1821"/>
      <c r="G12" s="1822"/>
      <c r="H12" s="16" t="s">
        <v>22</v>
      </c>
      <c r="I12" s="208" t="s">
        <v>28</v>
      </c>
      <c r="J12" s="209"/>
      <c r="K12" s="734"/>
      <c r="L12" s="697"/>
      <c r="M12" s="697"/>
      <c r="N12" s="560"/>
      <c r="O12" s="697"/>
      <c r="P12" s="697"/>
      <c r="Q12" s="75"/>
      <c r="R12" s="16" t="s">
        <v>22</v>
      </c>
      <c r="S12" s="18" t="s">
        <v>655</v>
      </c>
      <c r="T12" s="677"/>
      <c r="U12" s="677"/>
      <c r="V12" s="677"/>
      <c r="W12" s="19"/>
      <c r="X12" s="18"/>
      <c r="Y12" s="18"/>
      <c r="Z12" s="18"/>
      <c r="AA12" s="18"/>
      <c r="AB12" s="18"/>
      <c r="AC12" s="18"/>
      <c r="AD12" s="18"/>
      <c r="AE12" s="18"/>
      <c r="AF12" s="18"/>
      <c r="AG12" s="18"/>
      <c r="AH12" s="18"/>
      <c r="AI12" s="20"/>
      <c r="AJ12" s="16" t="s">
        <v>22</v>
      </c>
      <c r="AK12" s="18" t="s">
        <v>983</v>
      </c>
      <c r="AL12" s="18"/>
      <c r="AM12" s="18"/>
      <c r="AN12" s="1746"/>
      <c r="AO12" s="1747"/>
    </row>
    <row r="13" spans="1:41" ht="15.75" customHeight="1">
      <c r="A13" s="1694"/>
      <c r="B13" s="605" t="str">
        <f>IF(自己評価書!AI7="評価対象外","■","□")</f>
        <v>□</v>
      </c>
      <c r="C13" s="1826" t="s">
        <v>815</v>
      </c>
      <c r="D13" s="1826"/>
      <c r="E13" s="1827"/>
      <c r="F13" s="730"/>
      <c r="G13" s="624"/>
      <c r="H13" s="16" t="s">
        <v>22</v>
      </c>
      <c r="I13" s="208" t="s">
        <v>32</v>
      </c>
      <c r="J13" s="209"/>
      <c r="K13" s="734"/>
      <c r="L13" s="697"/>
      <c r="M13" s="697"/>
      <c r="N13" s="560"/>
      <c r="O13" s="697"/>
      <c r="P13" s="697"/>
      <c r="Q13" s="75"/>
      <c r="R13" s="16" t="s">
        <v>22</v>
      </c>
      <c r="S13" s="18" t="s">
        <v>656</v>
      </c>
      <c r="T13" s="18"/>
      <c r="U13" s="18"/>
      <c r="V13" s="30"/>
      <c r="W13" s="437"/>
      <c r="X13" s="437"/>
      <c r="Y13" s="437"/>
      <c r="Z13" s="437"/>
      <c r="AA13" s="437"/>
      <c r="AB13" s="437"/>
      <c r="AC13" s="437"/>
      <c r="AD13" s="437"/>
      <c r="AE13" s="437"/>
      <c r="AF13" s="437"/>
      <c r="AG13" s="437"/>
      <c r="AH13" s="437"/>
      <c r="AI13" s="34"/>
      <c r="AJ13" s="16" t="s">
        <v>22</v>
      </c>
      <c r="AK13" s="1721" t="s">
        <v>828</v>
      </c>
      <c r="AL13" s="1721"/>
      <c r="AM13" s="1722"/>
      <c r="AN13" s="1744" t="s">
        <v>34</v>
      </c>
      <c r="AO13" s="1745"/>
    </row>
    <row r="14" spans="1:41" ht="15.75" customHeight="1">
      <c r="A14" s="1694"/>
      <c r="B14" s="1761" t="s">
        <v>35</v>
      </c>
      <c r="C14" s="1762"/>
      <c r="D14" s="1762"/>
      <c r="E14" s="1763"/>
      <c r="F14" s="1764" t="s">
        <v>20</v>
      </c>
      <c r="G14" s="1765"/>
      <c r="H14" s="16" t="s">
        <v>22</v>
      </c>
      <c r="I14" s="1648" t="s">
        <v>36</v>
      </c>
      <c r="J14" s="1649"/>
      <c r="K14" s="734"/>
      <c r="L14" s="697"/>
      <c r="M14" s="697"/>
      <c r="N14" s="560"/>
      <c r="O14" s="697"/>
      <c r="P14" s="697"/>
      <c r="Q14" s="75"/>
      <c r="R14" s="16" t="s">
        <v>22</v>
      </c>
      <c r="S14" s="18" t="s">
        <v>657</v>
      </c>
      <c r="T14" s="18"/>
      <c r="U14" s="18"/>
      <c r="V14" s="18"/>
      <c r="W14" s="19"/>
      <c r="X14" s="18"/>
      <c r="Y14" s="18"/>
      <c r="Z14" s="18"/>
      <c r="AA14" s="18"/>
      <c r="AB14" s="18"/>
      <c r="AC14" s="18"/>
      <c r="AD14" s="18"/>
      <c r="AE14" s="18"/>
      <c r="AF14" s="18"/>
      <c r="AG14" s="18"/>
      <c r="AH14" s="18"/>
      <c r="AI14" s="20"/>
      <c r="AJ14" s="16" t="s">
        <v>22</v>
      </c>
      <c r="AK14" s="1721" t="s">
        <v>829</v>
      </c>
      <c r="AL14" s="1721"/>
      <c r="AM14" s="1722"/>
      <c r="AO14" s="403"/>
    </row>
    <row r="15" spans="1:41" ht="15.75" customHeight="1">
      <c r="A15" s="1694"/>
      <c r="B15" s="1645" t="s">
        <v>37</v>
      </c>
      <c r="C15" s="1646"/>
      <c r="D15" s="1646"/>
      <c r="E15" s="1647"/>
      <c r="F15" s="1821" t="str">
        <f>IF(自己評価書!$AI$8=0,"",IF(自己評価書!$AI$8="評価対象外","",自己評価書!$AI$8))</f>
        <v/>
      </c>
      <c r="G15" s="1822"/>
      <c r="K15" s="734"/>
      <c r="L15" s="697"/>
      <c r="M15" s="697"/>
      <c r="N15" s="560"/>
      <c r="O15" s="697"/>
      <c r="P15" s="697"/>
      <c r="Q15" s="75"/>
      <c r="R15" s="16" t="s">
        <v>22</v>
      </c>
      <c r="S15" s="18" t="s">
        <v>658</v>
      </c>
      <c r="T15" s="18"/>
      <c r="U15" s="18"/>
      <c r="V15" s="18"/>
      <c r="W15" s="19"/>
      <c r="X15" s="18"/>
      <c r="Y15" s="18"/>
      <c r="Z15" s="18"/>
      <c r="AA15" s="18"/>
      <c r="AB15" s="18"/>
      <c r="AC15" s="18"/>
      <c r="AD15" s="18"/>
      <c r="AE15" s="18"/>
      <c r="AF15" s="18"/>
      <c r="AG15" s="30"/>
      <c r="AH15" s="30"/>
      <c r="AI15" s="20"/>
      <c r="AJ15" s="16" t="s">
        <v>22</v>
      </c>
      <c r="AK15" s="1641"/>
      <c r="AL15" s="1641"/>
      <c r="AM15" s="1642"/>
      <c r="AN15" s="31"/>
      <c r="AO15" s="32"/>
    </row>
    <row r="16" spans="1:41" ht="15.75" customHeight="1">
      <c r="A16" s="1694"/>
      <c r="B16" s="1645" t="s">
        <v>38</v>
      </c>
      <c r="C16" s="1646"/>
      <c r="D16" s="1646"/>
      <c r="E16" s="1647"/>
      <c r="F16" s="1821"/>
      <c r="G16" s="1822"/>
      <c r="J16" s="33"/>
      <c r="K16" s="734"/>
      <c r="L16" s="697"/>
      <c r="M16" s="697"/>
      <c r="N16" s="560"/>
      <c r="O16" s="697"/>
      <c r="P16" s="697"/>
      <c r="Q16" s="75"/>
      <c r="R16" s="16" t="s">
        <v>22</v>
      </c>
      <c r="S16" s="18" t="s">
        <v>659</v>
      </c>
      <c r="T16" s="677"/>
      <c r="U16" s="677"/>
      <c r="V16" s="30"/>
      <c r="W16" s="389"/>
      <c r="X16" s="389"/>
      <c r="Y16" s="389"/>
      <c r="Z16" s="389"/>
      <c r="AA16" s="389"/>
      <c r="AB16" s="389"/>
      <c r="AC16" s="389"/>
      <c r="AD16" s="389"/>
      <c r="AE16" s="389"/>
      <c r="AF16" s="389"/>
      <c r="AG16" s="389"/>
      <c r="AH16" s="389"/>
      <c r="AI16" s="34"/>
      <c r="AJ16" s="16" t="s">
        <v>22</v>
      </c>
      <c r="AK16" s="1641"/>
      <c r="AL16" s="1641"/>
      <c r="AM16" s="1642"/>
      <c r="AN16" s="31"/>
      <c r="AO16" s="32"/>
    </row>
    <row r="17" spans="1:41" ht="15.75" customHeight="1">
      <c r="A17" s="1694"/>
      <c r="B17" s="731" t="str">
        <f>IF(自己評価書!AI8="評価対象外","■","□")</f>
        <v>□</v>
      </c>
      <c r="C17" s="1826" t="s">
        <v>815</v>
      </c>
      <c r="D17" s="1826"/>
      <c r="E17" s="1827"/>
      <c r="F17" s="79"/>
      <c r="G17" s="24"/>
      <c r="J17" s="33"/>
      <c r="K17" s="734"/>
      <c r="L17" s="697"/>
      <c r="M17" s="697"/>
      <c r="N17" s="82"/>
      <c r="O17" s="83"/>
      <c r="P17" s="83"/>
      <c r="Q17" s="84"/>
      <c r="R17" s="21" t="s">
        <v>22</v>
      </c>
      <c r="S17" s="22" t="s">
        <v>660</v>
      </c>
      <c r="T17" s="22"/>
      <c r="U17" s="22"/>
      <c r="V17" s="23"/>
      <c r="W17" s="489"/>
      <c r="X17" s="489"/>
      <c r="Y17" s="489"/>
      <c r="Z17" s="489"/>
      <c r="AA17" s="489"/>
      <c r="AB17" s="489"/>
      <c r="AC17" s="489"/>
      <c r="AD17" s="489"/>
      <c r="AE17" s="489"/>
      <c r="AF17" s="489"/>
      <c r="AG17" s="489"/>
      <c r="AH17" s="489"/>
      <c r="AI17" s="24"/>
      <c r="AJ17" s="16" t="s">
        <v>22</v>
      </c>
      <c r="AK17" s="1641"/>
      <c r="AL17" s="1641"/>
      <c r="AM17" s="1642"/>
      <c r="AN17" s="31"/>
      <c r="AO17" s="32"/>
    </row>
    <row r="18" spans="1:41" ht="15.75" customHeight="1">
      <c r="A18" s="1694"/>
      <c r="B18" s="1844" t="s">
        <v>39</v>
      </c>
      <c r="C18" s="1845"/>
      <c r="D18" s="1845"/>
      <c r="E18" s="1846"/>
      <c r="F18" s="1847" t="str">
        <f>IF(自己評価書!$AI$9=0,"",自己評価書!$AI$9)</f>
        <v/>
      </c>
      <c r="G18" s="1848"/>
      <c r="H18" s="210"/>
      <c r="J18" s="33"/>
      <c r="K18" s="734"/>
      <c r="L18" s="697"/>
      <c r="M18" s="697"/>
      <c r="N18" s="1645" t="s">
        <v>41</v>
      </c>
      <c r="O18" s="1646"/>
      <c r="P18" s="1646"/>
      <c r="Q18" s="1647"/>
      <c r="R18" s="16" t="s">
        <v>812</v>
      </c>
      <c r="S18" s="18" t="s">
        <v>814</v>
      </c>
      <c r="T18" s="128"/>
      <c r="U18" s="18"/>
      <c r="V18" s="30"/>
      <c r="W18" s="128"/>
      <c r="X18" s="128"/>
      <c r="Y18" s="30"/>
      <c r="Z18" s="128"/>
      <c r="AA18" s="128"/>
      <c r="AB18" s="30"/>
      <c r="AC18" s="696"/>
      <c r="AD18" s="696"/>
      <c r="AE18" s="696"/>
      <c r="AF18" s="696"/>
      <c r="AG18" s="696"/>
      <c r="AH18" s="696"/>
      <c r="AI18" s="34"/>
      <c r="AN18" s="31"/>
      <c r="AO18" s="32"/>
    </row>
    <row r="19" spans="1:41" ht="15.75" customHeight="1">
      <c r="A19" s="1694"/>
      <c r="B19" s="1645" t="s">
        <v>40</v>
      </c>
      <c r="C19" s="1646"/>
      <c r="D19" s="1646"/>
      <c r="E19" s="1647"/>
      <c r="F19" s="1849"/>
      <c r="G19" s="1850"/>
      <c r="H19" s="37"/>
      <c r="J19" s="39"/>
      <c r="K19" s="734"/>
      <c r="L19" s="697"/>
      <c r="M19" s="697"/>
      <c r="N19" s="122"/>
      <c r="O19" s="116"/>
      <c r="P19" s="116"/>
      <c r="Q19" s="116"/>
      <c r="R19" s="97"/>
      <c r="S19" s="995" t="s">
        <v>812</v>
      </c>
      <c r="T19" s="128" t="s">
        <v>821</v>
      </c>
      <c r="U19" s="18"/>
      <c r="V19" s="30"/>
      <c r="W19" s="128"/>
      <c r="X19" s="128"/>
      <c r="Y19" s="30"/>
      <c r="Z19" s="128"/>
      <c r="AA19" s="995" t="s">
        <v>596</v>
      </c>
      <c r="AB19" s="128" t="s">
        <v>822</v>
      </c>
      <c r="AC19" s="18"/>
      <c r="AD19" s="696"/>
      <c r="AE19" s="696"/>
      <c r="AF19" s="696"/>
      <c r="AG19" s="696"/>
      <c r="AH19" s="696"/>
      <c r="AI19" s="34"/>
      <c r="AJ19" s="35"/>
      <c r="AK19" s="18"/>
      <c r="AL19" s="18"/>
      <c r="AM19" s="18"/>
      <c r="AN19" s="31"/>
      <c r="AO19" s="32"/>
    </row>
    <row r="20" spans="1:41" ht="15.75" customHeight="1">
      <c r="A20" s="1694"/>
      <c r="F20" s="1056"/>
      <c r="G20" s="1057"/>
      <c r="H20" s="37"/>
      <c r="J20" s="39"/>
      <c r="K20" s="734"/>
      <c r="L20" s="697"/>
      <c r="M20" s="697"/>
      <c r="N20" s="50"/>
      <c r="O20" s="51"/>
      <c r="P20" s="51"/>
      <c r="Q20" s="51"/>
      <c r="R20" s="52" t="s">
        <v>812</v>
      </c>
      <c r="S20" s="53" t="s">
        <v>43</v>
      </c>
      <c r="T20" s="54"/>
      <c r="U20" s="53"/>
      <c r="V20" s="55"/>
      <c r="W20" s="54"/>
      <c r="X20" s="54"/>
      <c r="Y20" s="55"/>
      <c r="Z20" s="54"/>
      <c r="AA20" s="54"/>
      <c r="AB20" s="55"/>
      <c r="AC20" s="56"/>
      <c r="AD20" s="56"/>
      <c r="AE20" s="56"/>
      <c r="AF20" s="56"/>
      <c r="AG20" s="56"/>
      <c r="AH20" s="56"/>
      <c r="AI20" s="57"/>
      <c r="AJ20" s="59"/>
      <c r="AK20" s="22"/>
      <c r="AL20" s="22"/>
      <c r="AM20" s="49"/>
      <c r="AN20" s="31"/>
      <c r="AO20" s="32"/>
    </row>
    <row r="21" spans="1:41" ht="15.75" customHeight="1">
      <c r="A21" s="1694"/>
      <c r="B21" s="1761" t="s">
        <v>44</v>
      </c>
      <c r="C21" s="1762"/>
      <c r="D21" s="1762"/>
      <c r="E21" s="1763"/>
      <c r="F21" s="1764" t="s">
        <v>20</v>
      </c>
      <c r="G21" s="1765"/>
      <c r="H21" s="210"/>
      <c r="J21" s="33"/>
      <c r="K21" s="1678" t="s">
        <v>46</v>
      </c>
      <c r="L21" s="1659"/>
      <c r="M21" s="1660"/>
      <c r="N21" s="1818" t="s">
        <v>47</v>
      </c>
      <c r="O21" s="1819"/>
      <c r="P21" s="1819"/>
      <c r="Q21" s="1820"/>
      <c r="R21" s="452" t="str">
        <f>IF(自己評価書!$AU$7="","□","■")</f>
        <v>□</v>
      </c>
      <c r="S21" s="62" t="s">
        <v>48</v>
      </c>
      <c r="T21" s="62"/>
      <c r="U21" s="62"/>
      <c r="V21" s="62"/>
      <c r="W21" s="62"/>
      <c r="X21" s="63"/>
      <c r="AB21" s="62" t="s">
        <v>49</v>
      </c>
      <c r="AC21" s="1837" t="str">
        <f>IF(自己評価書!$AU$7="","",自己評価書!$AU$7)</f>
        <v/>
      </c>
      <c r="AD21" s="1837"/>
      <c r="AE21" s="62" t="s">
        <v>50</v>
      </c>
      <c r="AF21" s="62"/>
      <c r="AH21" s="63"/>
      <c r="AI21" s="725"/>
      <c r="AJ21" s="16" t="s">
        <v>22</v>
      </c>
      <c r="AK21" s="18" t="s">
        <v>51</v>
      </c>
      <c r="AL21" s="18"/>
      <c r="AM21" s="18"/>
      <c r="AN21" s="64"/>
      <c r="AO21" s="65"/>
    </row>
    <row r="22" spans="1:41" ht="15.75" customHeight="1">
      <c r="A22" s="1694"/>
      <c r="B22" s="1645" t="s">
        <v>45</v>
      </c>
      <c r="C22" s="1646"/>
      <c r="D22" s="1646"/>
      <c r="E22" s="1647"/>
      <c r="F22" s="1723" t="str">
        <f>IF(自己評価書!$AI$10=0,"",自己評価書!$AI$10)</f>
        <v>　</v>
      </c>
      <c r="G22" s="1724"/>
      <c r="H22" s="37"/>
      <c r="J22" s="61"/>
      <c r="K22" s="1715" t="s">
        <v>52</v>
      </c>
      <c r="L22" s="1716"/>
      <c r="M22" s="1717"/>
      <c r="N22" s="1718" t="s">
        <v>53</v>
      </c>
      <c r="O22" s="1716"/>
      <c r="P22" s="1716"/>
      <c r="Q22" s="1717"/>
      <c r="R22" s="453" t="str">
        <f>IF(自己評価書!$AU$10="","□","■")</f>
        <v>□</v>
      </c>
      <c r="S22" s="17" t="s">
        <v>54</v>
      </c>
      <c r="T22" s="17"/>
      <c r="U22" s="68"/>
      <c r="V22" s="68"/>
      <c r="W22" s="68"/>
      <c r="X22" s="68"/>
      <c r="Y22" s="68"/>
      <c r="Z22" s="69"/>
      <c r="AA22" s="70"/>
      <c r="AB22" s="69" t="s">
        <v>49</v>
      </c>
      <c r="AC22" s="1679" t="str">
        <f>IF(自己評価書!$AU$10="","",自己評価書!$AU$10)</f>
        <v/>
      </c>
      <c r="AD22" s="1679"/>
      <c r="AE22" s="69" t="s">
        <v>50</v>
      </c>
      <c r="AF22" s="69"/>
      <c r="AG22" s="71"/>
      <c r="AH22" s="71"/>
      <c r="AI22" s="726"/>
      <c r="AJ22" s="16" t="s">
        <v>22</v>
      </c>
      <c r="AK22" s="18" t="s">
        <v>55</v>
      </c>
      <c r="AL22" s="18"/>
      <c r="AM22" s="18"/>
      <c r="AN22" s="31"/>
      <c r="AO22" s="32"/>
    </row>
    <row r="23" spans="1:41" ht="15.75" customHeight="1">
      <c r="A23" s="1694"/>
      <c r="B23" s="26"/>
      <c r="C23" s="10"/>
      <c r="D23" s="18"/>
      <c r="E23" s="20"/>
      <c r="F23" s="1723"/>
      <c r="G23" s="1724"/>
      <c r="H23" s="37"/>
      <c r="J23" s="61"/>
      <c r="N23" s="1650" t="s">
        <v>62</v>
      </c>
      <c r="O23" s="1651"/>
      <c r="P23" s="1651"/>
      <c r="Q23" s="1652"/>
      <c r="R23" s="454" t="str">
        <f>IF(自己評価書!$AU$11="","□","■")</f>
        <v>□</v>
      </c>
      <c r="S23" s="73" t="s">
        <v>58</v>
      </c>
      <c r="T23" s="74"/>
      <c r="U23" s="74"/>
      <c r="V23" s="74"/>
      <c r="W23" s="74"/>
      <c r="X23" s="74"/>
      <c r="Y23" s="74"/>
      <c r="Z23" s="74"/>
      <c r="AA23" s="74"/>
      <c r="AB23" s="62" t="s">
        <v>49</v>
      </c>
      <c r="AC23" s="1680" t="str">
        <f>IF(自己評価書!$AU$11="","",自己評価書!$AU$11)</f>
        <v/>
      </c>
      <c r="AD23" s="1680"/>
      <c r="AE23" s="62" t="s">
        <v>59</v>
      </c>
      <c r="AF23" s="62"/>
      <c r="AG23" s="74"/>
      <c r="AH23" s="74"/>
      <c r="AI23" s="725"/>
      <c r="AJ23" s="16" t="s">
        <v>22</v>
      </c>
      <c r="AK23" s="1641"/>
      <c r="AL23" s="1641"/>
      <c r="AM23" s="1642"/>
      <c r="AN23" s="31"/>
      <c r="AO23" s="32"/>
    </row>
    <row r="24" spans="1:41" ht="15.75" customHeight="1">
      <c r="A24" s="1694"/>
      <c r="B24" s="26"/>
      <c r="C24" s="10"/>
      <c r="D24" s="18"/>
      <c r="E24" s="20"/>
      <c r="F24" s="614"/>
      <c r="G24" s="34"/>
      <c r="H24" s="37"/>
      <c r="J24" s="61"/>
      <c r="N24" s="1650" t="s">
        <v>64</v>
      </c>
      <c r="O24" s="1651"/>
      <c r="P24" s="1651"/>
      <c r="Q24" s="1652"/>
      <c r="R24" s="455" t="str">
        <f>IF(自己評価書!$AU$9="","□","■")</f>
        <v>□</v>
      </c>
      <c r="S24" s="73" t="s">
        <v>61</v>
      </c>
      <c r="T24" s="73"/>
      <c r="U24" s="63"/>
      <c r="V24" s="63"/>
      <c r="W24" s="63"/>
      <c r="X24" s="63"/>
      <c r="AB24" s="62" t="s">
        <v>49</v>
      </c>
      <c r="AC24" s="1835" t="str">
        <f>IF(自己評価書!$AU$9="","",自己評価書!$AU$9)</f>
        <v/>
      </c>
      <c r="AD24" s="1835"/>
      <c r="AE24" s="62" t="s">
        <v>59</v>
      </c>
      <c r="AF24" s="62"/>
      <c r="AG24" s="76"/>
      <c r="AH24" s="76"/>
      <c r="AI24" s="725"/>
      <c r="AJ24" s="16" t="s">
        <v>22</v>
      </c>
      <c r="AK24" s="1641"/>
      <c r="AL24" s="1641"/>
      <c r="AM24" s="1642"/>
      <c r="AN24" s="31"/>
      <c r="AO24" s="32"/>
    </row>
    <row r="25" spans="1:41" ht="15.75" customHeight="1">
      <c r="A25" s="1694"/>
      <c r="B25" s="1761" t="s">
        <v>57</v>
      </c>
      <c r="C25" s="1762"/>
      <c r="D25" s="1762"/>
      <c r="E25" s="1763"/>
      <c r="F25" s="1764" t="s">
        <v>20</v>
      </c>
      <c r="G25" s="1765"/>
      <c r="H25" s="37"/>
      <c r="J25" s="61"/>
      <c r="K25" s="18"/>
      <c r="L25" s="18"/>
      <c r="M25" s="20"/>
      <c r="N25" s="210"/>
      <c r="O25" s="697"/>
      <c r="P25" s="697"/>
      <c r="Q25" s="75"/>
      <c r="R25" s="606" t="s">
        <v>817</v>
      </c>
      <c r="S25" s="69"/>
      <c r="T25" s="69"/>
      <c r="U25" s="69"/>
      <c r="V25" s="69"/>
      <c r="W25" s="69"/>
      <c r="X25" s="69"/>
      <c r="Y25" s="69"/>
      <c r="Z25" s="69"/>
      <c r="AA25" s="69"/>
      <c r="AB25" s="69"/>
      <c r="AC25" s="69"/>
      <c r="AD25" s="69"/>
      <c r="AE25" s="69"/>
      <c r="AF25" s="69"/>
      <c r="AG25" s="69"/>
      <c r="AH25" s="69"/>
      <c r="AI25" s="72"/>
      <c r="AJ25" s="16" t="s">
        <v>22</v>
      </c>
      <c r="AK25" s="1641"/>
      <c r="AL25" s="1641"/>
      <c r="AM25" s="1642"/>
      <c r="AN25" s="31"/>
      <c r="AO25" s="32"/>
    </row>
    <row r="26" spans="1:41" ht="15.75" customHeight="1">
      <c r="A26" s="1694"/>
      <c r="B26" s="1645" t="s">
        <v>60</v>
      </c>
      <c r="C26" s="1646"/>
      <c r="D26" s="1646"/>
      <c r="E26" s="1647"/>
      <c r="F26" s="1821" t="str">
        <f>IF(自己評価書!$AI$11=0,"",IF(自己評価書!$AI$11="該当区域外","",自己評価書!$AI$11))</f>
        <v>　</v>
      </c>
      <c r="G26" s="1822"/>
      <c r="H26" s="37"/>
      <c r="J26" s="61"/>
      <c r="K26" s="18"/>
      <c r="L26" s="18"/>
      <c r="M26" s="20"/>
      <c r="N26" s="210"/>
      <c r="R26" s="97" t="s">
        <v>819</v>
      </c>
      <c r="S26" s="1836" t="str">
        <f>IF(自己評価書!$AT$12="","",自己評価書!$AT$12)</f>
        <v/>
      </c>
      <c r="T26" s="1836"/>
      <c r="U26" s="1836"/>
      <c r="V26" s="1836"/>
      <c r="W26" s="1836"/>
      <c r="X26" s="1836"/>
      <c r="Y26" s="1836"/>
      <c r="Z26" s="1836"/>
      <c r="AA26" s="1836"/>
      <c r="AB26" s="1836"/>
      <c r="AC26" s="1836"/>
      <c r="AD26" s="1836"/>
      <c r="AE26" s="1836"/>
      <c r="AF26" s="1836"/>
      <c r="AG26" s="1836"/>
      <c r="AH26" s="1836"/>
      <c r="AI26" s="34" t="s">
        <v>31</v>
      </c>
      <c r="AJ26" s="399"/>
      <c r="AK26" s="47"/>
      <c r="AL26" s="698"/>
      <c r="AM26" s="607"/>
      <c r="AN26" s="31"/>
      <c r="AO26" s="32"/>
    </row>
    <row r="27" spans="1:41" ht="15.75" customHeight="1">
      <c r="A27" s="1694"/>
      <c r="B27" s="609" t="str">
        <f>IF(自己評価書!$AI$11="該当区域外","■","□")</f>
        <v>□</v>
      </c>
      <c r="C27" s="1773" t="s">
        <v>816</v>
      </c>
      <c r="D27" s="1773"/>
      <c r="E27" s="1774"/>
      <c r="F27" s="1821"/>
      <c r="G27" s="1822"/>
      <c r="H27" s="37"/>
      <c r="J27" s="61"/>
      <c r="K27" s="18"/>
      <c r="L27" s="18"/>
      <c r="M27" s="18"/>
      <c r="N27" s="210"/>
      <c r="R27" s="451" t="str">
        <f>IF(自己評価書!AT13="","□","■")</f>
        <v>□</v>
      </c>
      <c r="S27" s="18" t="s">
        <v>818</v>
      </c>
      <c r="AJ27" s="35"/>
      <c r="AK27" s="18"/>
      <c r="AL27" s="18"/>
      <c r="AM27" s="18"/>
      <c r="AN27" s="31"/>
      <c r="AO27" s="32"/>
    </row>
    <row r="28" spans="1:41" ht="15.75" customHeight="1">
      <c r="A28" s="1694"/>
      <c r="B28" s="26"/>
      <c r="C28" s="66"/>
      <c r="D28" s="22"/>
      <c r="E28" s="49"/>
      <c r="F28" s="79"/>
      <c r="G28" s="24"/>
      <c r="H28" s="210"/>
      <c r="J28" s="33"/>
      <c r="K28" s="22"/>
      <c r="L28" s="22"/>
      <c r="M28" s="22"/>
      <c r="N28" s="60"/>
      <c r="O28" s="40"/>
      <c r="P28" s="40"/>
      <c r="Q28" s="40"/>
      <c r="R28" s="59"/>
      <c r="S28" s="830" t="s">
        <v>984</v>
      </c>
      <c r="T28" s="559"/>
      <c r="U28" s="1832" t="str">
        <f>IF(自己評価書!$AT$13="","",自己評価書!$AT$13)</f>
        <v/>
      </c>
      <c r="V28" s="1832"/>
      <c r="W28" s="1832"/>
      <c r="X28" s="1832"/>
      <c r="Y28" s="1832"/>
      <c r="Z28" s="1832"/>
      <c r="AA28" s="1832"/>
      <c r="AB28" s="1832"/>
      <c r="AC28" s="1832"/>
      <c r="AD28" s="1832"/>
      <c r="AE28" s="1832"/>
      <c r="AF28" s="1832"/>
      <c r="AG28" s="1832"/>
      <c r="AH28" s="1832"/>
      <c r="AI28" s="24" t="s">
        <v>31</v>
      </c>
      <c r="AJ28" s="59"/>
      <c r="AK28" s="22"/>
      <c r="AL28" s="22"/>
      <c r="AM28" s="22"/>
      <c r="AN28" s="31"/>
      <c r="AO28" s="32"/>
    </row>
    <row r="29" spans="1:41" ht="15.75" customHeight="1">
      <c r="A29" s="1694"/>
      <c r="B29" s="1756" t="s">
        <v>65</v>
      </c>
      <c r="C29" s="1757"/>
      <c r="D29" s="1757"/>
      <c r="E29" s="1758"/>
      <c r="G29" s="80"/>
      <c r="H29" s="38"/>
      <c r="J29" s="39"/>
      <c r="K29" s="1753" t="s">
        <v>33</v>
      </c>
      <c r="L29" s="1754"/>
      <c r="M29" s="1755"/>
      <c r="N29" s="560" t="s">
        <v>73</v>
      </c>
      <c r="O29" s="697"/>
      <c r="R29" s="451" t="str">
        <f>IF(自己評価書!$BM$7="","□","■")</f>
        <v>□</v>
      </c>
      <c r="S29" s="18" t="s">
        <v>74</v>
      </c>
      <c r="U29" s="674"/>
      <c r="V29" s="1830" t="s">
        <v>75</v>
      </c>
      <c r="W29" s="1830"/>
      <c r="X29" s="1830"/>
      <c r="Y29" s="675" t="s">
        <v>30</v>
      </c>
      <c r="Z29" s="1831" t="str">
        <f>IF(自己評価書!$BM$7="","",自己評価書!$BM$7)</f>
        <v/>
      </c>
      <c r="AA29" s="1831"/>
      <c r="AB29" s="1831"/>
      <c r="AC29" s="1831"/>
      <c r="AD29" s="1831"/>
      <c r="AE29" s="1831"/>
      <c r="AF29" s="1831"/>
      <c r="AG29" s="1831"/>
      <c r="AH29" s="1831"/>
      <c r="AI29" s="27" t="s">
        <v>31</v>
      </c>
      <c r="AJ29" s="41" t="s">
        <v>820</v>
      </c>
      <c r="AK29" s="42" t="s">
        <v>51</v>
      </c>
      <c r="AL29" s="42"/>
      <c r="AM29" s="86"/>
      <c r="AN29" s="64"/>
      <c r="AO29" s="65"/>
    </row>
    <row r="30" spans="1:41" ht="15.75" customHeight="1">
      <c r="A30" s="1694"/>
      <c r="B30" s="78" t="s">
        <v>66</v>
      </c>
      <c r="C30" s="699"/>
      <c r="D30" s="699"/>
      <c r="F30" s="1759" t="s">
        <v>67</v>
      </c>
      <c r="G30" s="1760"/>
      <c r="H30" s="38"/>
      <c r="J30" s="39"/>
      <c r="K30" s="1715" t="s">
        <v>77</v>
      </c>
      <c r="L30" s="1716"/>
      <c r="M30" s="1717"/>
      <c r="N30" s="1769" t="s">
        <v>78</v>
      </c>
      <c r="O30" s="1770"/>
      <c r="P30" s="1770"/>
      <c r="Q30" s="1771"/>
      <c r="R30" s="97"/>
      <c r="U30" s="674"/>
      <c r="V30" s="1830" t="s">
        <v>79</v>
      </c>
      <c r="W30" s="1830"/>
      <c r="X30" s="1830"/>
      <c r="Y30" s="675" t="s">
        <v>30</v>
      </c>
      <c r="Z30" s="1831" t="str">
        <f>IF(自己評価書!$BL$8="","",自己評価書!$BL$8)</f>
        <v/>
      </c>
      <c r="AA30" s="1831"/>
      <c r="AB30" s="1831"/>
      <c r="AC30" s="1831"/>
      <c r="AD30" s="1831"/>
      <c r="AE30" s="1831"/>
      <c r="AF30" s="1831"/>
      <c r="AG30" s="1831"/>
      <c r="AH30" s="1831"/>
      <c r="AI30" s="27" t="s">
        <v>31</v>
      </c>
      <c r="AJ30" s="16" t="s">
        <v>820</v>
      </c>
      <c r="AK30" s="18" t="s">
        <v>55</v>
      </c>
      <c r="AL30" s="18"/>
      <c r="AM30" s="20"/>
      <c r="AN30" s="31"/>
      <c r="AO30" s="32"/>
    </row>
    <row r="31" spans="1:41" ht="15.75" customHeight="1">
      <c r="A31" s="1694"/>
      <c r="B31" s="78" t="s">
        <v>69</v>
      </c>
      <c r="C31" s="699"/>
      <c r="D31" s="699"/>
      <c r="F31" s="1759"/>
      <c r="G31" s="1760"/>
      <c r="J31" s="33"/>
      <c r="K31" s="673"/>
      <c r="L31" s="673"/>
      <c r="M31" s="92"/>
      <c r="N31" s="210"/>
      <c r="Q31" s="129"/>
      <c r="R31" s="616"/>
      <c r="S31" s="613"/>
      <c r="T31" s="613"/>
      <c r="U31" s="613"/>
      <c r="V31" s="613"/>
      <c r="W31" s="613"/>
      <c r="X31" s="613"/>
      <c r="Y31" s="613"/>
      <c r="Z31" s="613"/>
      <c r="AA31" s="613"/>
      <c r="AB31" s="613"/>
      <c r="AC31" s="613"/>
      <c r="AD31" s="613"/>
      <c r="AE31" s="613"/>
      <c r="AF31" s="613"/>
      <c r="AG31" s="613"/>
      <c r="AH31" s="613"/>
      <c r="AI31" s="617"/>
      <c r="AJ31" s="16" t="s">
        <v>596</v>
      </c>
      <c r="AK31" s="18" t="s">
        <v>487</v>
      </c>
      <c r="AN31" s="31"/>
      <c r="AO31" s="32"/>
    </row>
    <row r="32" spans="1:41" ht="15.75" customHeight="1">
      <c r="A32" s="1694"/>
      <c r="B32" s="85" t="s">
        <v>72</v>
      </c>
      <c r="C32" s="699"/>
      <c r="D32" s="699"/>
      <c r="F32" s="1759"/>
      <c r="G32" s="1760"/>
      <c r="J32" s="33"/>
      <c r="M32" s="96"/>
      <c r="N32" s="210"/>
      <c r="Q32" s="129"/>
      <c r="R32" s="451" t="str">
        <f>IF(自己評価書!$BM$9="","□","■")</f>
        <v>□</v>
      </c>
      <c r="S32" s="18" t="s">
        <v>81</v>
      </c>
      <c r="T32" s="674"/>
      <c r="U32" s="674"/>
      <c r="V32" s="1830" t="s">
        <v>82</v>
      </c>
      <c r="W32" s="1830"/>
      <c r="X32" s="1830"/>
      <c r="Y32" s="675" t="s">
        <v>30</v>
      </c>
      <c r="Z32" s="1831" t="str">
        <f>IF(自己評価書!$BM$9="","",自己評価書!$BM$9)</f>
        <v/>
      </c>
      <c r="AA32" s="1831"/>
      <c r="AB32" s="1831"/>
      <c r="AC32" s="1831"/>
      <c r="AD32" s="1831"/>
      <c r="AE32" s="1831"/>
      <c r="AF32" s="1831"/>
      <c r="AG32" s="1831"/>
      <c r="AH32" s="1831"/>
      <c r="AI32" s="27" t="s">
        <v>31</v>
      </c>
      <c r="AJ32" s="16" t="s">
        <v>22</v>
      </c>
      <c r="AK32" s="1641"/>
      <c r="AL32" s="1828"/>
      <c r="AM32" s="1829"/>
      <c r="AN32" s="31"/>
      <c r="AO32" s="32"/>
    </row>
    <row r="33" spans="1:41" ht="15.75" customHeight="1">
      <c r="A33" s="1694"/>
      <c r="B33" s="87" t="s">
        <v>76</v>
      </c>
      <c r="C33" s="88"/>
      <c r="D33" s="89"/>
      <c r="E33" s="89"/>
      <c r="F33" s="1759"/>
      <c r="G33" s="1760"/>
      <c r="H33" s="38"/>
      <c r="J33" s="39"/>
      <c r="N33" s="210"/>
      <c r="Q33" s="129"/>
      <c r="R33" s="97"/>
      <c r="S33" s="128" t="s">
        <v>625</v>
      </c>
      <c r="U33" s="1833" t="str">
        <f>IF(自己評価書!$BL$10="","",自己評価書!$BL$10)</f>
        <v/>
      </c>
      <c r="V33" s="1833"/>
      <c r="W33" s="1833"/>
      <c r="X33" s="1833"/>
      <c r="Y33" s="1833"/>
      <c r="Z33" s="1833"/>
      <c r="AA33" s="1833"/>
      <c r="AB33" s="1833"/>
      <c r="AC33" s="1833"/>
      <c r="AD33" s="1833"/>
      <c r="AE33" s="1833"/>
      <c r="AF33" s="1833"/>
      <c r="AG33" s="1833"/>
      <c r="AH33" s="675" t="s">
        <v>996</v>
      </c>
      <c r="AI33" s="29" t="s">
        <v>997</v>
      </c>
      <c r="AJ33" s="16" t="s">
        <v>22</v>
      </c>
      <c r="AK33" s="1641"/>
      <c r="AL33" s="1641"/>
      <c r="AM33" s="1642"/>
      <c r="AO33" s="403"/>
    </row>
    <row r="34" spans="1:41" ht="15.75" customHeight="1">
      <c r="A34" s="1694"/>
      <c r="B34" s="78" t="s">
        <v>80</v>
      </c>
      <c r="C34" s="699"/>
      <c r="F34" s="90"/>
      <c r="G34" s="91"/>
      <c r="H34" s="38"/>
      <c r="J34" s="39"/>
      <c r="N34" s="210"/>
      <c r="Q34" s="129"/>
      <c r="S34" s="128" t="s">
        <v>985</v>
      </c>
      <c r="T34" s="30"/>
      <c r="U34" s="1834" t="str">
        <f>IF(自己評価書!$BL$11="","",自己評価書!$BL$11)</f>
        <v/>
      </c>
      <c r="V34" s="1834"/>
      <c r="W34" s="1834"/>
      <c r="X34" s="1834"/>
      <c r="Y34" s="1834"/>
      <c r="Z34" s="1834"/>
      <c r="AA34" s="1834"/>
      <c r="AB34" s="1834"/>
      <c r="AC34" s="1834"/>
      <c r="AD34" s="1834"/>
      <c r="AE34" s="1834"/>
      <c r="AF34" s="1834"/>
      <c r="AG34" s="1834"/>
      <c r="AH34" s="675" t="s">
        <v>998</v>
      </c>
      <c r="AI34" s="4" t="s">
        <v>997</v>
      </c>
      <c r="AJ34" s="210"/>
      <c r="AM34" s="129"/>
      <c r="AO34" s="403"/>
    </row>
    <row r="35" spans="1:41" ht="15.75" customHeight="1" thickBot="1">
      <c r="A35" s="1695"/>
      <c r="B35" s="36" t="s">
        <v>83</v>
      </c>
      <c r="C35" s="18"/>
      <c r="D35" s="700"/>
      <c r="E35" s="700"/>
      <c r="F35" s="93"/>
      <c r="G35" s="94"/>
      <c r="H35" s="700"/>
      <c r="J35" s="95"/>
      <c r="K35" s="628"/>
      <c r="L35" s="411"/>
      <c r="M35" s="411"/>
      <c r="N35" s="475"/>
      <c r="O35" s="411"/>
      <c r="P35" s="411"/>
      <c r="Q35" s="615"/>
      <c r="R35" s="829" t="s">
        <v>986</v>
      </c>
      <c r="S35" s="806"/>
      <c r="T35" s="411"/>
      <c r="U35" s="411"/>
      <c r="V35" s="411"/>
      <c r="W35" s="411"/>
      <c r="X35" s="411"/>
      <c r="Y35" s="411"/>
      <c r="Z35" s="411"/>
      <c r="AA35" s="411"/>
      <c r="AB35" s="411"/>
      <c r="AC35" s="411"/>
      <c r="AD35" s="411"/>
      <c r="AE35" s="411"/>
      <c r="AF35" s="411"/>
      <c r="AG35" s="411"/>
      <c r="AH35" s="411"/>
      <c r="AI35" s="615"/>
      <c r="AJ35" s="475"/>
      <c r="AK35" s="411"/>
      <c r="AL35" s="411"/>
      <c r="AM35" s="615"/>
      <c r="AN35" s="411"/>
      <c r="AO35" s="701"/>
    </row>
    <row r="36" spans="1:41" ht="15.75" customHeight="1">
      <c r="A36" s="1693" t="s">
        <v>86</v>
      </c>
      <c r="B36" s="1823" t="s">
        <v>87</v>
      </c>
      <c r="C36" s="1824"/>
      <c r="D36" s="1824"/>
      <c r="E36" s="1825"/>
      <c r="F36" s="1696" t="s">
        <v>20</v>
      </c>
      <c r="G36" s="1689"/>
      <c r="H36" s="101"/>
      <c r="I36" s="102"/>
      <c r="J36" s="103"/>
      <c r="K36" s="1898" t="s">
        <v>111</v>
      </c>
      <c r="L36" s="1899"/>
      <c r="M36" s="1899"/>
      <c r="N36" s="1899"/>
      <c r="O36" s="1899"/>
      <c r="P36" s="1899"/>
      <c r="Q36" s="1900"/>
      <c r="R36" s="1001" t="s">
        <v>596</v>
      </c>
      <c r="S36" s="636" t="s">
        <v>699</v>
      </c>
      <c r="T36" s="636"/>
      <c r="U36" s="636"/>
      <c r="V36" s="636"/>
      <c r="W36" s="636"/>
      <c r="X36" s="636"/>
      <c r="Y36" s="636"/>
      <c r="Z36" s="636"/>
      <c r="AA36" s="636"/>
      <c r="AB36" s="636"/>
      <c r="AC36" s="636"/>
      <c r="AD36" s="636"/>
      <c r="AE36" s="636"/>
      <c r="AF36" s="636"/>
      <c r="AG36" s="636"/>
      <c r="AH36" s="636"/>
      <c r="AI36" s="637"/>
      <c r="AJ36" s="995" t="s">
        <v>596</v>
      </c>
      <c r="AK36" s="18" t="s">
        <v>51</v>
      </c>
      <c r="AL36" s="18"/>
      <c r="AM36" s="18"/>
      <c r="AN36" s="114"/>
      <c r="AO36" s="119"/>
    </row>
    <row r="37" spans="1:41" ht="15.75" customHeight="1">
      <c r="A37" s="1694"/>
      <c r="B37" s="1645" t="s">
        <v>89</v>
      </c>
      <c r="C37" s="1646"/>
      <c r="D37" s="1646"/>
      <c r="E37" s="1647"/>
      <c r="F37" s="1723" t="str">
        <f>IF(自己評価書!$CL$10="","",自己評価書!$CL$10)</f>
        <v/>
      </c>
      <c r="G37" s="1724"/>
      <c r="H37" s="16" t="s">
        <v>22</v>
      </c>
      <c r="I37" s="1648" t="s">
        <v>24</v>
      </c>
      <c r="J37" s="1649"/>
      <c r="K37" s="1780" t="s">
        <v>663</v>
      </c>
      <c r="L37" s="1781"/>
      <c r="M37" s="1782"/>
      <c r="N37" s="1645" t="s">
        <v>666</v>
      </c>
      <c r="O37" s="1646"/>
      <c r="P37" s="1646"/>
      <c r="Q37" s="1647"/>
      <c r="R37" s="629" t="s">
        <v>670</v>
      </c>
      <c r="S37" s="630"/>
      <c r="T37" s="631"/>
      <c r="U37" s="631"/>
      <c r="V37" s="632"/>
      <c r="W37" s="633"/>
      <c r="X37" s="1002" t="s">
        <v>596</v>
      </c>
      <c r="Y37" s="630" t="s">
        <v>671</v>
      </c>
      <c r="Z37" s="631"/>
      <c r="AA37" s="634"/>
      <c r="AB37" s="634"/>
      <c r="AC37" s="634"/>
      <c r="AD37" s="1002" t="s">
        <v>596</v>
      </c>
      <c r="AE37" s="630" t="s">
        <v>672</v>
      </c>
      <c r="AF37" s="634"/>
      <c r="AG37" s="634"/>
      <c r="AH37" s="634"/>
      <c r="AI37" s="635"/>
      <c r="AJ37" s="995" t="s">
        <v>596</v>
      </c>
      <c r="AK37" s="18" t="s">
        <v>487</v>
      </c>
      <c r="AL37" s="18"/>
      <c r="AM37" s="18"/>
      <c r="AN37" s="1746" t="s">
        <v>56</v>
      </c>
      <c r="AO37" s="1747"/>
    </row>
    <row r="38" spans="1:41" s="107" customFormat="1" ht="15.95" customHeight="1">
      <c r="A38" s="1694"/>
      <c r="B38" s="1645" t="s">
        <v>20</v>
      </c>
      <c r="C38" s="1646"/>
      <c r="D38" s="1646"/>
      <c r="E38" s="1647"/>
      <c r="F38" s="1723"/>
      <c r="G38" s="1724"/>
      <c r="H38" s="16" t="s">
        <v>22</v>
      </c>
      <c r="I38" s="1648" t="s">
        <v>28</v>
      </c>
      <c r="J38" s="1649"/>
      <c r="K38" s="1667" t="s">
        <v>664</v>
      </c>
      <c r="L38" s="1646"/>
      <c r="M38" s="1647"/>
      <c r="N38" s="1645" t="s">
        <v>667</v>
      </c>
      <c r="O38" s="1646"/>
      <c r="P38" s="1646"/>
      <c r="Q38" s="1647"/>
      <c r="R38" s="510" t="s">
        <v>673</v>
      </c>
      <c r="S38" s="702"/>
      <c r="T38" s="702"/>
      <c r="V38" s="995" t="s">
        <v>596</v>
      </c>
      <c r="W38" s="703" t="s">
        <v>674</v>
      </c>
      <c r="X38" s="703"/>
      <c r="Y38" s="704"/>
      <c r="Z38" s="703"/>
      <c r="AA38" s="704"/>
      <c r="AB38" s="704"/>
      <c r="AC38" s="703"/>
      <c r="AD38" s="995" t="s">
        <v>596</v>
      </c>
      <c r="AE38" s="703" t="s">
        <v>675</v>
      </c>
      <c r="AF38" s="703"/>
      <c r="AG38" s="703"/>
      <c r="AH38" s="703"/>
      <c r="AI38" s="511"/>
      <c r="AJ38" s="995" t="s">
        <v>596</v>
      </c>
      <c r="AK38" s="1641"/>
      <c r="AL38" s="1641"/>
      <c r="AM38" s="1642"/>
      <c r="AN38" s="1746"/>
      <c r="AO38" s="1747"/>
    </row>
    <row r="39" spans="1:41" s="107" customFormat="1" ht="15.95" customHeight="1">
      <c r="A39" s="1694"/>
      <c r="B39" s="1650" t="s">
        <v>91</v>
      </c>
      <c r="C39" s="1651"/>
      <c r="D39" s="1651"/>
      <c r="E39" s="1652"/>
      <c r="G39" s="20"/>
      <c r="H39" s="16" t="s">
        <v>22</v>
      </c>
      <c r="I39" s="1648" t="s">
        <v>32</v>
      </c>
      <c r="J39" s="1649"/>
      <c r="K39" s="1667" t="s">
        <v>665</v>
      </c>
      <c r="L39" s="1646"/>
      <c r="M39" s="1647"/>
      <c r="N39" s="1645" t="s">
        <v>668</v>
      </c>
      <c r="O39" s="1646"/>
      <c r="P39" s="1646"/>
      <c r="Q39" s="1647"/>
      <c r="R39" s="110"/>
      <c r="S39" s="705"/>
      <c r="T39" s="706"/>
      <c r="V39" s="995" t="s">
        <v>596</v>
      </c>
      <c r="W39" s="703" t="s">
        <v>676</v>
      </c>
      <c r="X39" s="703"/>
      <c r="Y39" s="707"/>
      <c r="Z39" s="708"/>
      <c r="AA39" s="704"/>
      <c r="AB39" s="703"/>
      <c r="AC39" s="703"/>
      <c r="AD39" s="995" t="s">
        <v>596</v>
      </c>
      <c r="AE39" s="703" t="s">
        <v>677</v>
      </c>
      <c r="AF39" s="703"/>
      <c r="AG39" s="704"/>
      <c r="AH39" s="704"/>
      <c r="AI39" s="112"/>
      <c r="AJ39" s="995" t="s">
        <v>596</v>
      </c>
      <c r="AK39" s="1641"/>
      <c r="AL39" s="1641"/>
      <c r="AM39" s="1642"/>
      <c r="AN39" s="1744" t="s">
        <v>85</v>
      </c>
      <c r="AO39" s="1745"/>
    </row>
    <row r="40" spans="1:41" s="107" customFormat="1" ht="15.95" customHeight="1">
      <c r="A40" s="1694"/>
      <c r="E40" s="115"/>
      <c r="G40" s="115"/>
      <c r="H40" s="16" t="s">
        <v>22</v>
      </c>
      <c r="I40" s="1648" t="s">
        <v>36</v>
      </c>
      <c r="J40" s="1649"/>
      <c r="K40" s="18"/>
      <c r="L40" s="18"/>
      <c r="M40" s="20"/>
      <c r="N40" s="1645" t="s">
        <v>667</v>
      </c>
      <c r="O40" s="1646"/>
      <c r="P40" s="1646"/>
      <c r="Q40" s="1647"/>
      <c r="R40" s="512"/>
      <c r="S40" s="513"/>
      <c r="T40" s="514"/>
      <c r="U40" s="141"/>
      <c r="V40" s="1003" t="s">
        <v>596</v>
      </c>
      <c r="W40" s="146" t="s">
        <v>678</v>
      </c>
      <c r="X40" s="146"/>
      <c r="Y40" s="144"/>
      <c r="Z40" s="515"/>
      <c r="AA40" s="147"/>
      <c r="AB40" s="146"/>
      <c r="AC40" s="146"/>
      <c r="AD40" s="146"/>
      <c r="AE40" s="146"/>
      <c r="AF40" s="146"/>
      <c r="AG40" s="147"/>
      <c r="AH40" s="147"/>
      <c r="AI40" s="509"/>
      <c r="AJ40" s="995" t="s">
        <v>596</v>
      </c>
      <c r="AK40" s="1641"/>
      <c r="AL40" s="1641"/>
      <c r="AM40" s="1642"/>
      <c r="AO40" s="119"/>
    </row>
    <row r="41" spans="1:41" s="107" customFormat="1" ht="15.95" customHeight="1">
      <c r="A41" s="1694"/>
      <c r="B41" s="114"/>
      <c r="E41" s="115"/>
      <c r="H41" s="114"/>
      <c r="K41" s="188"/>
      <c r="L41" s="116"/>
      <c r="M41" s="117"/>
      <c r="N41" s="1658" t="s">
        <v>708</v>
      </c>
      <c r="O41" s="1659"/>
      <c r="P41" s="1659"/>
      <c r="Q41" s="1660"/>
      <c r="R41" s="493" t="s">
        <v>679</v>
      </c>
      <c r="S41" s="506"/>
      <c r="T41" s="507"/>
      <c r="U41" s="124"/>
      <c r="V41" s="995" t="s">
        <v>596</v>
      </c>
      <c r="W41" s="142" t="s">
        <v>680</v>
      </c>
      <c r="X41" s="493"/>
      <c r="Y41" s="493"/>
      <c r="Z41" s="995" t="s">
        <v>596</v>
      </c>
      <c r="AA41" s="142" t="s">
        <v>681</v>
      </c>
      <c r="AB41" s="493"/>
      <c r="AC41" s="142"/>
      <c r="AD41" s="995" t="s">
        <v>596</v>
      </c>
      <c r="AE41" s="142" t="s">
        <v>682</v>
      </c>
      <c r="AF41" s="493"/>
      <c r="AG41" s="143"/>
      <c r="AH41" s="143"/>
      <c r="AI41" s="508"/>
      <c r="AN41" s="114"/>
      <c r="AO41" s="119"/>
    </row>
    <row r="42" spans="1:41" s="107" customFormat="1" ht="15.95" customHeight="1">
      <c r="A42" s="1694"/>
      <c r="B42" s="120" t="s">
        <v>93</v>
      </c>
      <c r="C42" s="18"/>
      <c r="D42" s="18"/>
      <c r="E42" s="20"/>
      <c r="F42" s="18"/>
      <c r="G42" s="34"/>
      <c r="H42" s="35"/>
      <c r="J42" s="121"/>
      <c r="K42" s="18"/>
      <c r="L42" s="18"/>
      <c r="M42" s="20"/>
      <c r="N42" s="1661" t="s">
        <v>669</v>
      </c>
      <c r="O42" s="1662"/>
      <c r="P42" s="1662"/>
      <c r="Q42" s="1663"/>
      <c r="R42" s="146" t="s">
        <v>683</v>
      </c>
      <c r="S42" s="141"/>
      <c r="T42" s="141"/>
      <c r="U42" s="141"/>
      <c r="V42" s="995" t="s">
        <v>596</v>
      </c>
      <c r="W42" s="22" t="s">
        <v>684</v>
      </c>
      <c r="X42" s="141"/>
      <c r="Y42" s="141"/>
      <c r="Z42" s="141"/>
      <c r="AA42" s="141"/>
      <c r="AB42" s="147"/>
      <c r="AC42" s="146"/>
      <c r="AD42" s="146"/>
      <c r="AE42" s="146"/>
      <c r="AF42" s="146"/>
      <c r="AG42" s="147"/>
      <c r="AH42" s="147"/>
      <c r="AI42" s="509"/>
      <c r="AN42" s="114"/>
      <c r="AO42" s="119"/>
    </row>
    <row r="43" spans="1:41" s="107" customFormat="1" ht="15.95" customHeight="1">
      <c r="A43" s="1694"/>
      <c r="B43" s="125"/>
      <c r="C43" s="116"/>
      <c r="D43" s="116"/>
      <c r="E43" s="117"/>
      <c r="G43" s="20"/>
      <c r="H43" s="36"/>
      <c r="J43" s="123"/>
      <c r="K43" s="1776" t="s">
        <v>712</v>
      </c>
      <c r="L43" s="1777"/>
      <c r="M43" s="1778"/>
      <c r="N43" s="1783" t="s">
        <v>686</v>
      </c>
      <c r="O43" s="1784"/>
      <c r="P43" s="1784"/>
      <c r="Q43" s="1785"/>
      <c r="R43" s="16" t="s">
        <v>596</v>
      </c>
      <c r="S43" s="43" t="s">
        <v>685</v>
      </c>
      <c r="T43" s="42"/>
      <c r="U43" s="42"/>
      <c r="V43" s="194"/>
      <c r="W43" s="43"/>
      <c r="X43" s="43"/>
      <c r="Y43" s="44"/>
      <c r="Z43" s="42"/>
      <c r="AA43" s="44"/>
      <c r="AB43" s="42"/>
      <c r="AC43" s="42"/>
      <c r="AD43" s="42"/>
      <c r="AE43" s="42"/>
      <c r="AF43" s="44"/>
      <c r="AG43" s="44"/>
      <c r="AH43" s="44"/>
      <c r="AI43" s="46"/>
      <c r="AN43" s="114"/>
      <c r="AO43" s="119"/>
    </row>
    <row r="44" spans="1:41" s="107" customFormat="1" ht="15.95" customHeight="1">
      <c r="A44" s="1694"/>
      <c r="B44" s="36"/>
      <c r="C44" s="18"/>
      <c r="D44" s="18"/>
      <c r="E44" s="20"/>
      <c r="F44" s="36"/>
      <c r="G44" s="20"/>
      <c r="H44" s="36"/>
      <c r="J44" s="123"/>
      <c r="K44" s="1779" t="s">
        <v>713</v>
      </c>
      <c r="L44" s="1685"/>
      <c r="M44" s="1686"/>
      <c r="N44" s="163"/>
      <c r="O44" s="201"/>
      <c r="P44" s="201"/>
      <c r="Q44" s="202"/>
      <c r="R44" s="400"/>
      <c r="S44" s="22"/>
      <c r="T44" s="187"/>
      <c r="U44" s="22"/>
      <c r="V44" s="23"/>
      <c r="W44" s="187"/>
      <c r="X44" s="187"/>
      <c r="Y44" s="23"/>
      <c r="Z44" s="505"/>
      <c r="AA44" s="505"/>
      <c r="AB44" s="505"/>
      <c r="AC44" s="505"/>
      <c r="AD44" s="505"/>
      <c r="AE44" s="23"/>
      <c r="AF44" s="23"/>
      <c r="AG44" s="23"/>
      <c r="AH44" s="23"/>
      <c r="AI44" s="24"/>
      <c r="AJ44" s="114"/>
      <c r="AK44" s="113"/>
      <c r="AM44" s="115"/>
      <c r="AN44" s="114"/>
      <c r="AO44" s="119"/>
    </row>
    <row r="45" spans="1:41" s="107" customFormat="1" ht="15.95" customHeight="1">
      <c r="A45" s="1694"/>
      <c r="B45" s="36"/>
      <c r="C45" s="18"/>
      <c r="D45" s="18"/>
      <c r="E45" s="20"/>
      <c r="F45" s="36"/>
      <c r="G45" s="20"/>
      <c r="H45" s="36"/>
      <c r="J45" s="123"/>
      <c r="K45" s="1786" t="s">
        <v>687</v>
      </c>
      <c r="L45" s="1787"/>
      <c r="M45" s="1788"/>
      <c r="N45" s="1658" t="s">
        <v>688</v>
      </c>
      <c r="O45" s="1659"/>
      <c r="P45" s="1659"/>
      <c r="Q45" s="1659"/>
      <c r="R45" s="996" t="s">
        <v>596</v>
      </c>
      <c r="S45" s="43" t="s">
        <v>987</v>
      </c>
      <c r="T45" s="42"/>
      <c r="U45" s="42"/>
      <c r="V45" s="44"/>
      <c r="W45" s="497"/>
      <c r="X45" s="497"/>
      <c r="Y45" s="497"/>
      <c r="Z45" s="497"/>
      <c r="AA45" s="497"/>
      <c r="AB45" s="497"/>
      <c r="AC45" s="497"/>
      <c r="AD45" s="497"/>
      <c r="AE45" s="497"/>
      <c r="AF45" s="497"/>
      <c r="AG45" s="497"/>
      <c r="AH45" s="497"/>
      <c r="AI45" s="46"/>
      <c r="AJ45" s="35"/>
      <c r="AK45" s="47"/>
      <c r="AL45" s="4"/>
      <c r="AM45" s="129"/>
      <c r="AN45" s="114"/>
      <c r="AO45" s="119"/>
    </row>
    <row r="46" spans="1:41" s="107" customFormat="1" ht="15.95" customHeight="1">
      <c r="A46" s="1694"/>
      <c r="B46" s="36"/>
      <c r="C46" s="18"/>
      <c r="D46" s="18"/>
      <c r="E46" s="20"/>
      <c r="F46" s="18"/>
      <c r="G46" s="20"/>
      <c r="H46" s="36"/>
      <c r="J46" s="123"/>
      <c r="K46" s="1789"/>
      <c r="L46" s="1790"/>
      <c r="M46" s="1791"/>
      <c r="N46" s="114"/>
      <c r="R46" s="997" t="s">
        <v>596</v>
      </c>
      <c r="S46" s="128" t="s">
        <v>988</v>
      </c>
      <c r="T46" s="128"/>
      <c r="V46" s="128"/>
      <c r="X46" s="128"/>
      <c r="Y46" s="128"/>
      <c r="Z46" s="128"/>
      <c r="AA46" s="128"/>
      <c r="AB46" s="401"/>
      <c r="AC46" s="128"/>
      <c r="AF46" s="128"/>
      <c r="AG46" s="128"/>
      <c r="AH46" s="128"/>
      <c r="AI46" s="34"/>
      <c r="AJ46" s="125"/>
      <c r="AL46" s="30"/>
      <c r="AM46" s="18"/>
      <c r="AN46" s="114"/>
      <c r="AO46" s="119"/>
    </row>
    <row r="47" spans="1:41" s="107" customFormat="1" ht="15.95" customHeight="1">
      <c r="A47" s="1694"/>
      <c r="B47" s="36"/>
      <c r="C47" s="18"/>
      <c r="D47" s="18"/>
      <c r="E47" s="20"/>
      <c r="F47" s="18"/>
      <c r="G47" s="20"/>
      <c r="H47" s="36"/>
      <c r="J47" s="123"/>
      <c r="K47" s="188"/>
      <c r="L47" s="18"/>
      <c r="M47" s="20"/>
      <c r="N47" s="122"/>
      <c r="O47" s="116"/>
      <c r="P47" s="116"/>
      <c r="Q47" s="116"/>
      <c r="R47" s="997" t="s">
        <v>596</v>
      </c>
      <c r="S47" s="128" t="s">
        <v>989</v>
      </c>
      <c r="T47" s="128"/>
      <c r="V47" s="128"/>
      <c r="X47" s="128"/>
      <c r="Y47" s="128"/>
      <c r="Z47" s="710"/>
      <c r="AA47" s="710"/>
      <c r="AB47" s="710"/>
      <c r="AC47" s="710"/>
      <c r="AD47" s="710"/>
      <c r="AE47" s="710"/>
      <c r="AF47" s="710"/>
      <c r="AG47" s="710"/>
      <c r="AH47" s="710"/>
      <c r="AI47" s="34"/>
      <c r="AJ47" s="35"/>
      <c r="AK47" s="18"/>
      <c r="AL47" s="18"/>
      <c r="AM47" s="20"/>
      <c r="AN47" s="114"/>
      <c r="AO47" s="119"/>
    </row>
    <row r="48" spans="1:41" s="107" customFormat="1" ht="15.95" customHeight="1">
      <c r="A48" s="1694"/>
      <c r="B48" s="36"/>
      <c r="C48" s="18"/>
      <c r="D48" s="18"/>
      <c r="E48" s="20"/>
      <c r="F48" s="18"/>
      <c r="G48" s="34"/>
      <c r="H48" s="35"/>
      <c r="J48" s="121"/>
      <c r="K48" s="188"/>
      <c r="L48" s="4"/>
      <c r="M48" s="129"/>
      <c r="N48" s="169"/>
      <c r="O48" s="187"/>
      <c r="P48" s="187"/>
      <c r="Q48" s="187"/>
      <c r="R48" s="518" t="s">
        <v>990</v>
      </c>
      <c r="S48" s="187"/>
      <c r="T48" s="187"/>
      <c r="U48" s="431"/>
      <c r="V48" s="22"/>
      <c r="W48" s="504"/>
      <c r="X48" s="504"/>
      <c r="Y48" s="504"/>
      <c r="Z48" s="504"/>
      <c r="AA48" s="141"/>
      <c r="AB48" s="431"/>
      <c r="AC48" s="187"/>
      <c r="AD48" s="187"/>
      <c r="AE48" s="187"/>
      <c r="AF48" s="187"/>
      <c r="AG48" s="187"/>
      <c r="AH48" s="187"/>
      <c r="AI48" s="24"/>
      <c r="AJ48" s="114"/>
      <c r="AM48" s="115"/>
      <c r="AN48" s="114"/>
      <c r="AO48" s="119"/>
    </row>
    <row r="49" spans="1:41" s="107" customFormat="1" ht="15.95" customHeight="1">
      <c r="A49" s="1694"/>
      <c r="B49" s="36"/>
      <c r="C49" s="18"/>
      <c r="D49" s="18"/>
      <c r="E49" s="20"/>
      <c r="F49" s="18"/>
      <c r="G49" s="34"/>
      <c r="H49" s="35"/>
      <c r="J49" s="121"/>
      <c r="K49" s="18"/>
      <c r="L49" s="18"/>
      <c r="M49" s="20"/>
      <c r="N49" s="1658" t="s">
        <v>689</v>
      </c>
      <c r="O49" s="1659"/>
      <c r="P49" s="1659"/>
      <c r="Q49" s="1660"/>
      <c r="R49" s="995" t="s">
        <v>596</v>
      </c>
      <c r="S49" s="43" t="s">
        <v>690</v>
      </c>
      <c r="T49" s="43"/>
      <c r="U49" s="432"/>
      <c r="V49" s="43"/>
      <c r="W49" s="124"/>
      <c r="X49" s="432"/>
      <c r="Z49" s="516"/>
      <c r="AA49" s="516"/>
      <c r="AB49" s="516"/>
      <c r="AC49" s="516"/>
      <c r="AD49" s="516"/>
      <c r="AE49" s="516"/>
      <c r="AF49" s="516"/>
      <c r="AG49" s="516"/>
      <c r="AH49" s="516"/>
      <c r="AI49" s="46"/>
      <c r="AJ49" s="114"/>
      <c r="AM49" s="115"/>
      <c r="AN49" s="114"/>
      <c r="AO49" s="119"/>
    </row>
    <row r="50" spans="1:41" s="107" customFormat="1" ht="15.95" customHeight="1">
      <c r="A50" s="1694"/>
      <c r="B50" s="36"/>
      <c r="C50" s="18"/>
      <c r="D50" s="18"/>
      <c r="E50" s="20"/>
      <c r="F50" s="18"/>
      <c r="G50" s="34"/>
      <c r="H50" s="35"/>
      <c r="J50" s="121"/>
      <c r="K50" s="18"/>
      <c r="L50" s="18"/>
      <c r="M50" s="18"/>
      <c r="N50" s="163"/>
      <c r="O50" s="201"/>
      <c r="P50" s="201"/>
      <c r="Q50" s="202"/>
      <c r="R50" s="993" t="s">
        <v>596</v>
      </c>
      <c r="S50" s="187" t="s">
        <v>498</v>
      </c>
      <c r="T50" s="187"/>
      <c r="U50" s="431"/>
      <c r="V50" s="187"/>
      <c r="W50" s="141"/>
      <c r="X50" s="431"/>
      <c r="Y50" s="187"/>
      <c r="Z50" s="517"/>
      <c r="AA50" s="517"/>
      <c r="AB50" s="517"/>
      <c r="AC50" s="517"/>
      <c r="AD50" s="517"/>
      <c r="AE50" s="517"/>
      <c r="AF50" s="517"/>
      <c r="AG50" s="517"/>
      <c r="AH50" s="517"/>
      <c r="AI50" s="24"/>
      <c r="AJ50" s="114"/>
      <c r="AM50" s="115"/>
      <c r="AN50" s="114"/>
      <c r="AO50" s="119"/>
    </row>
    <row r="51" spans="1:41" s="107" customFormat="1" ht="15.95" customHeight="1">
      <c r="A51" s="1694"/>
      <c r="B51" s="132"/>
      <c r="C51" s="700"/>
      <c r="D51" s="700"/>
      <c r="E51" s="133"/>
      <c r="F51" s="36"/>
      <c r="G51" s="34"/>
      <c r="H51" s="35"/>
      <c r="J51" s="121"/>
      <c r="N51" s="1658" t="s">
        <v>691</v>
      </c>
      <c r="O51" s="1659"/>
      <c r="P51" s="1659"/>
      <c r="Q51" s="1660"/>
      <c r="R51" s="995" t="s">
        <v>596</v>
      </c>
      <c r="S51" s="43" t="s">
        <v>692</v>
      </c>
      <c r="T51" s="43"/>
      <c r="U51" s="43"/>
      <c r="V51" s="124"/>
      <c r="W51" s="124"/>
      <c r="X51" s="124"/>
      <c r="Y51" s="474"/>
      <c r="Z51" s="42"/>
      <c r="AA51" s="42"/>
      <c r="AB51" s="42"/>
      <c r="AC51" s="42"/>
      <c r="AD51" s="42"/>
      <c r="AE51" s="42"/>
      <c r="AF51" s="42"/>
      <c r="AG51" s="42"/>
      <c r="AH51" s="42"/>
      <c r="AI51" s="46"/>
      <c r="AJ51" s="35"/>
      <c r="AK51" s="18"/>
      <c r="AL51" s="18"/>
      <c r="AM51" s="20"/>
      <c r="AN51" s="114"/>
      <c r="AO51" s="119"/>
    </row>
    <row r="52" spans="1:41" s="107" customFormat="1" ht="15.95" customHeight="1">
      <c r="A52" s="1694"/>
      <c r="B52" s="132"/>
      <c r="C52" s="700"/>
      <c r="D52" s="700"/>
      <c r="E52" s="133"/>
      <c r="F52" s="18"/>
      <c r="G52" s="34"/>
      <c r="H52" s="35"/>
      <c r="J52" s="121"/>
      <c r="N52" s="122"/>
      <c r="O52" s="116"/>
      <c r="P52" s="116"/>
      <c r="Q52" s="117"/>
      <c r="R52" s="995" t="s">
        <v>596</v>
      </c>
      <c r="S52" s="187" t="s">
        <v>498</v>
      </c>
      <c r="T52" s="187"/>
      <c r="U52" s="187"/>
      <c r="V52" s="711" t="s">
        <v>96</v>
      </c>
      <c r="W52" s="1748"/>
      <c r="X52" s="1748"/>
      <c r="Y52" s="1748"/>
      <c r="Z52" s="1748"/>
      <c r="AA52" s="1748"/>
      <c r="AB52" s="1748"/>
      <c r="AC52" s="1748"/>
      <c r="AD52" s="1748"/>
      <c r="AE52" s="1748"/>
      <c r="AF52" s="1748"/>
      <c r="AG52" s="1748"/>
      <c r="AH52" s="1748"/>
      <c r="AI52" s="34" t="s">
        <v>95</v>
      </c>
      <c r="AJ52" s="35"/>
      <c r="AK52" s="18"/>
      <c r="AL52" s="18"/>
      <c r="AM52" s="20"/>
      <c r="AN52" s="114"/>
      <c r="AO52" s="119"/>
    </row>
    <row r="53" spans="1:41" s="107" customFormat="1" ht="15.95" customHeight="1">
      <c r="A53" s="1694"/>
      <c r="B53" s="132"/>
      <c r="C53" s="700"/>
      <c r="D53" s="700"/>
      <c r="E53" s="133"/>
      <c r="F53" s="18"/>
      <c r="G53" s="34"/>
      <c r="H53" s="35"/>
      <c r="J53" s="121"/>
      <c r="K53" s="1678" t="s">
        <v>693</v>
      </c>
      <c r="L53" s="1659"/>
      <c r="M53" s="1660"/>
      <c r="N53" s="1838" t="s">
        <v>694</v>
      </c>
      <c r="O53" s="1839"/>
      <c r="P53" s="1839"/>
      <c r="Q53" s="1840"/>
      <c r="R53" s="166" t="s">
        <v>695</v>
      </c>
      <c r="S53" s="432"/>
      <c r="T53" s="43"/>
      <c r="U53" s="44"/>
      <c r="V53" s="502"/>
      <c r="W53" s="124"/>
      <c r="X53" s="124"/>
      <c r="Y53" s="124"/>
      <c r="Z53" s="124"/>
      <c r="AA53" s="124"/>
      <c r="AB53" s="124"/>
      <c r="AC53" s="124"/>
      <c r="AD53" s="124"/>
      <c r="AE53" s="124"/>
      <c r="AF53" s="124"/>
      <c r="AG53" s="124"/>
      <c r="AH53" s="124"/>
      <c r="AI53" s="180"/>
      <c r="AJ53" s="35"/>
      <c r="AK53" s="18"/>
      <c r="AL53" s="18"/>
      <c r="AM53" s="20"/>
      <c r="AN53" s="114"/>
      <c r="AO53" s="119"/>
    </row>
    <row r="54" spans="1:41" s="107" customFormat="1" ht="15.95" customHeight="1">
      <c r="A54" s="1694"/>
      <c r="B54" s="136"/>
      <c r="C54" s="712"/>
      <c r="D54" s="712"/>
      <c r="E54" s="137"/>
      <c r="F54" s="36"/>
      <c r="G54" s="34"/>
      <c r="H54" s="35"/>
      <c r="J54" s="121"/>
      <c r="K54" s="1668"/>
      <c r="L54" s="1669"/>
      <c r="M54" s="1670"/>
      <c r="N54" s="1841"/>
      <c r="O54" s="1842"/>
      <c r="P54" s="1842"/>
      <c r="Q54" s="1843"/>
      <c r="R54" s="993" t="s">
        <v>596</v>
      </c>
      <c r="S54" s="187" t="s">
        <v>696</v>
      </c>
      <c r="T54" s="187"/>
      <c r="U54" s="187"/>
      <c r="V54" s="187"/>
      <c r="W54" s="187"/>
      <c r="X54" s="187"/>
      <c r="Y54" s="187"/>
      <c r="Z54" s="187"/>
      <c r="AA54" s="995" t="s">
        <v>596</v>
      </c>
      <c r="AB54" s="187" t="s">
        <v>498</v>
      </c>
      <c r="AC54" s="503"/>
      <c r="AD54" s="503"/>
      <c r="AE54" s="503"/>
      <c r="AF54" s="503"/>
      <c r="AG54" s="187"/>
      <c r="AH54" s="187"/>
      <c r="AI54" s="24"/>
      <c r="AJ54" s="35"/>
      <c r="AK54" s="47"/>
      <c r="AL54" s="47"/>
      <c r="AM54" s="48"/>
      <c r="AN54" s="114"/>
      <c r="AO54" s="119"/>
    </row>
    <row r="55" spans="1:41" s="107" customFormat="1" ht="15.95" customHeight="1">
      <c r="A55" s="1694"/>
      <c r="B55" s="85"/>
      <c r="C55" s="18"/>
      <c r="D55" s="18"/>
      <c r="E55" s="20"/>
      <c r="F55" s="18"/>
      <c r="G55" s="20"/>
      <c r="H55" s="36"/>
      <c r="J55" s="123"/>
      <c r="K55" s="1678" t="s">
        <v>711</v>
      </c>
      <c r="L55" s="1659"/>
      <c r="M55" s="1659"/>
      <c r="N55" s="1659"/>
      <c r="O55" s="1659"/>
      <c r="P55" s="1659"/>
      <c r="Q55" s="1660"/>
      <c r="R55" s="995" t="s">
        <v>596</v>
      </c>
      <c r="S55" s="42" t="s">
        <v>697</v>
      </c>
      <c r="T55" s="42"/>
      <c r="U55" s="194"/>
      <c r="V55" s="194"/>
      <c r="W55" s="432"/>
      <c r="X55" s="43"/>
      <c r="Y55" s="43"/>
      <c r="Z55" s="43"/>
      <c r="AA55" s="43"/>
      <c r="AB55" s="124"/>
      <c r="AC55" s="43"/>
      <c r="AD55" s="474"/>
      <c r="AE55" s="474"/>
      <c r="AF55" s="474"/>
      <c r="AG55" s="43"/>
      <c r="AH55" s="43"/>
      <c r="AI55" s="46"/>
      <c r="AJ55" s="37"/>
      <c r="AK55" s="18"/>
      <c r="AL55" s="18"/>
      <c r="AM55" s="18"/>
      <c r="AN55" s="114"/>
      <c r="AO55" s="119"/>
    </row>
    <row r="56" spans="1:41" s="107" customFormat="1" ht="15.95" customHeight="1" thickBot="1">
      <c r="A56" s="1695"/>
      <c r="B56" s="149"/>
      <c r="C56" s="150"/>
      <c r="D56" s="150"/>
      <c r="E56" s="151"/>
      <c r="F56" s="150"/>
      <c r="G56" s="151"/>
      <c r="H56" s="149"/>
      <c r="I56" s="154"/>
      <c r="J56" s="215"/>
      <c r="K56" s="212"/>
      <c r="L56" s="150"/>
      <c r="M56" s="150"/>
      <c r="N56" s="150"/>
      <c r="O56" s="150"/>
      <c r="P56" s="150"/>
      <c r="Q56" s="151"/>
      <c r="R56" s="153"/>
      <c r="S56" s="150" t="s">
        <v>698</v>
      </c>
      <c r="T56" s="150"/>
      <c r="U56" s="150"/>
      <c r="V56" s="164"/>
      <c r="W56" s="713"/>
      <c r="X56" s="164"/>
      <c r="Y56" s="164"/>
      <c r="Z56" s="164"/>
      <c r="AA56" s="165"/>
      <c r="AB56" s="714"/>
      <c r="AC56" s="715"/>
      <c r="AD56" s="715"/>
      <c r="AE56" s="715"/>
      <c r="AF56" s="715"/>
      <c r="AG56" s="715"/>
      <c r="AH56" s="715"/>
      <c r="AI56" s="152"/>
      <c r="AJ56" s="716"/>
      <c r="AK56" s="150"/>
      <c r="AL56" s="150"/>
      <c r="AM56" s="150"/>
      <c r="AN56" s="663"/>
      <c r="AO56" s="717"/>
    </row>
    <row r="57" spans="1:41" s="107" customFormat="1" ht="15.95" customHeight="1">
      <c r="A57" s="1204" t="s">
        <v>982</v>
      </c>
      <c r="B57" s="2"/>
      <c r="C57" s="2"/>
      <c r="D57" s="2"/>
      <c r="E57" s="2"/>
      <c r="F57" s="3"/>
      <c r="G57" s="2"/>
      <c r="H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3"/>
      <c r="AK57" s="2"/>
      <c r="AL57" s="2"/>
      <c r="AO57" s="5" t="s">
        <v>112</v>
      </c>
    </row>
    <row r="58" spans="1:41" ht="21" customHeight="1" thickBot="1">
      <c r="A58" s="8" t="s">
        <v>6</v>
      </c>
      <c r="B58" s="2"/>
      <c r="C58" s="2"/>
      <c r="D58" s="2"/>
      <c r="E58" s="2"/>
      <c r="F58" s="3"/>
      <c r="G58" s="2"/>
      <c r="H58" s="10" t="s">
        <v>7</v>
      </c>
      <c r="I58" s="107"/>
      <c r="J58" s="2"/>
      <c r="K58" s="2"/>
      <c r="L58" s="2"/>
      <c r="M58" s="2"/>
      <c r="N58" s="2"/>
      <c r="O58" s="2"/>
      <c r="P58" s="2"/>
      <c r="Q58" s="2"/>
      <c r="R58" s="2"/>
      <c r="S58" s="2"/>
      <c r="T58" s="2"/>
      <c r="U58" s="2"/>
      <c r="V58" s="2"/>
      <c r="W58" s="2"/>
      <c r="X58" s="2"/>
      <c r="Y58" s="2"/>
      <c r="Z58" s="2"/>
      <c r="AA58" s="2"/>
      <c r="AB58" s="2"/>
      <c r="AC58" s="2"/>
      <c r="AD58" s="2"/>
      <c r="AE58" s="2"/>
      <c r="AF58" s="2"/>
      <c r="AG58" s="2"/>
      <c r="AH58" s="2"/>
      <c r="AI58" s="2"/>
      <c r="AJ58" s="3"/>
      <c r="AK58" s="2"/>
      <c r="AL58" s="2"/>
      <c r="AM58" s="107"/>
      <c r="AN58" s="107"/>
      <c r="AO58" s="5"/>
    </row>
    <row r="59" spans="1:41" ht="15.75" customHeight="1">
      <c r="A59" s="158"/>
      <c r="B59" s="1772" t="s">
        <v>8</v>
      </c>
      <c r="C59" s="1736"/>
      <c r="D59" s="1736"/>
      <c r="E59" s="1737"/>
      <c r="F59" s="1725" t="s">
        <v>9</v>
      </c>
      <c r="G59" s="1726"/>
      <c r="H59" s="1729" t="s">
        <v>10</v>
      </c>
      <c r="I59" s="1730"/>
      <c r="J59" s="1731"/>
      <c r="K59" s="1735" t="s">
        <v>11</v>
      </c>
      <c r="L59" s="1736"/>
      <c r="M59" s="1737"/>
      <c r="N59" s="1738" t="s">
        <v>12</v>
      </c>
      <c r="O59" s="1739"/>
      <c r="P59" s="1739"/>
      <c r="Q59" s="1739"/>
      <c r="R59" s="1739"/>
      <c r="S59" s="1739"/>
      <c r="T59" s="1739"/>
      <c r="U59" s="1739"/>
      <c r="V59" s="1739"/>
      <c r="W59" s="1739"/>
      <c r="X59" s="1739"/>
      <c r="Y59" s="1739"/>
      <c r="Z59" s="1739"/>
      <c r="AA59" s="1739"/>
      <c r="AB59" s="1739"/>
      <c r="AC59" s="1739"/>
      <c r="AD59" s="1739"/>
      <c r="AE59" s="1739"/>
      <c r="AF59" s="1739"/>
      <c r="AG59" s="1739"/>
      <c r="AH59" s="1739"/>
      <c r="AI59" s="1739"/>
      <c r="AJ59" s="1739"/>
      <c r="AK59" s="1739"/>
      <c r="AL59" s="1739"/>
      <c r="AM59" s="1740"/>
      <c r="AN59" s="1749" t="s">
        <v>13</v>
      </c>
      <c r="AO59" s="1750"/>
    </row>
    <row r="60" spans="1:41" ht="15.75" customHeight="1" thickBot="1">
      <c r="A60" s="159"/>
      <c r="B60" s="1775" t="s">
        <v>14</v>
      </c>
      <c r="C60" s="1673"/>
      <c r="D60" s="1673"/>
      <c r="E60" s="1674"/>
      <c r="F60" s="1727"/>
      <c r="G60" s="1728"/>
      <c r="H60" s="1732"/>
      <c r="I60" s="1733"/>
      <c r="J60" s="1734"/>
      <c r="K60" s="1672" t="s">
        <v>15</v>
      </c>
      <c r="L60" s="1673"/>
      <c r="M60" s="1674"/>
      <c r="N60" s="1675" t="s">
        <v>15</v>
      </c>
      <c r="O60" s="1676"/>
      <c r="P60" s="1676"/>
      <c r="Q60" s="1677"/>
      <c r="R60" s="1741" t="s">
        <v>16</v>
      </c>
      <c r="S60" s="1742"/>
      <c r="T60" s="1742"/>
      <c r="U60" s="1742"/>
      <c r="V60" s="1742"/>
      <c r="W60" s="1742"/>
      <c r="X60" s="1742"/>
      <c r="Y60" s="1742"/>
      <c r="Z60" s="1742"/>
      <c r="AA60" s="1742"/>
      <c r="AB60" s="1742"/>
      <c r="AC60" s="1742"/>
      <c r="AD60" s="1742"/>
      <c r="AE60" s="1742"/>
      <c r="AF60" s="1742"/>
      <c r="AG60" s="1742"/>
      <c r="AH60" s="1742"/>
      <c r="AI60" s="1743"/>
      <c r="AJ60" s="1741" t="s">
        <v>17</v>
      </c>
      <c r="AK60" s="1742"/>
      <c r="AL60" s="1742"/>
      <c r="AM60" s="1743"/>
      <c r="AN60" s="1751"/>
      <c r="AO60" s="1752"/>
    </row>
    <row r="61" spans="1:41" ht="15.75" customHeight="1">
      <c r="A61" s="1693" t="s">
        <v>113</v>
      </c>
      <c r="B61" s="98" t="s">
        <v>403</v>
      </c>
      <c r="C61" s="99"/>
      <c r="D61" s="99"/>
      <c r="E61" s="100"/>
      <c r="F61" s="1696" t="s">
        <v>20</v>
      </c>
      <c r="G61" s="1689"/>
      <c r="H61" s="160"/>
      <c r="I61" s="107"/>
      <c r="J61" s="15"/>
      <c r="K61" s="1687" t="s">
        <v>432</v>
      </c>
      <c r="L61" s="1688"/>
      <c r="M61" s="1689"/>
      <c r="N61" s="1681" t="s">
        <v>823</v>
      </c>
      <c r="O61" s="1682"/>
      <c r="P61" s="1682"/>
      <c r="Q61" s="1683"/>
      <c r="R61" s="995" t="s">
        <v>596</v>
      </c>
      <c r="S61" s="161" t="s">
        <v>824</v>
      </c>
      <c r="T61" s="161"/>
      <c r="U61" s="161"/>
      <c r="V61" s="161"/>
      <c r="W61" s="99"/>
      <c r="X61" s="161"/>
      <c r="Y61" s="161"/>
      <c r="Z61" s="161"/>
      <c r="AA61" s="99"/>
      <c r="AB61" s="99"/>
      <c r="AC61" s="99"/>
      <c r="AD61" s="14"/>
      <c r="AE61" s="99"/>
      <c r="AF61" s="99"/>
      <c r="AG61" s="99"/>
      <c r="AH61" s="99"/>
      <c r="AI61" s="162"/>
      <c r="AJ61" s="995" t="s">
        <v>596</v>
      </c>
      <c r="AK61" s="18" t="s">
        <v>51</v>
      </c>
      <c r="AL61" s="99"/>
      <c r="AM61" s="99"/>
      <c r="AN61" s="105"/>
      <c r="AO61" s="106"/>
    </row>
    <row r="62" spans="1:41" ht="15.75" customHeight="1">
      <c r="A62" s="1694"/>
      <c r="B62" s="85"/>
      <c r="C62" s="18"/>
      <c r="D62" s="18"/>
      <c r="E62" s="20"/>
      <c r="F62" s="1723" t="str">
        <f>IF(自己評価書!$DD$7=0,"",自己評価書!$DD$7)</f>
        <v/>
      </c>
      <c r="G62" s="1724"/>
      <c r="H62" s="16" t="s">
        <v>22</v>
      </c>
      <c r="I62" s="208" t="s">
        <v>24</v>
      </c>
      <c r="J62" s="121"/>
      <c r="K62" s="1690"/>
      <c r="L62" s="1691"/>
      <c r="M62" s="1692"/>
      <c r="N62" s="1684"/>
      <c r="O62" s="1685"/>
      <c r="P62" s="1685"/>
      <c r="Q62" s="1686"/>
      <c r="R62" s="59"/>
      <c r="S62" s="128" t="s">
        <v>825</v>
      </c>
      <c r="T62" s="128"/>
      <c r="U62" s="128"/>
      <c r="V62" s="128"/>
      <c r="W62" s="18"/>
      <c r="X62" s="128"/>
      <c r="Y62" s="128"/>
      <c r="Z62" s="128"/>
      <c r="AA62" s="18"/>
      <c r="AB62" s="18"/>
      <c r="AC62" s="18"/>
      <c r="AD62" s="30"/>
      <c r="AE62" s="18"/>
      <c r="AF62" s="18"/>
      <c r="AG62" s="18"/>
      <c r="AH62" s="18"/>
      <c r="AI62" s="34"/>
      <c r="AJ62" s="995" t="s">
        <v>596</v>
      </c>
      <c r="AK62" s="18" t="s">
        <v>118</v>
      </c>
      <c r="AL62" s="18"/>
      <c r="AM62" s="18"/>
      <c r="AN62" s="114"/>
      <c r="AO62" s="119"/>
    </row>
    <row r="63" spans="1:41" ht="15.95" customHeight="1">
      <c r="A63" s="1694"/>
      <c r="B63" s="1645" t="s">
        <v>115</v>
      </c>
      <c r="C63" s="1646"/>
      <c r="D63" s="1646"/>
      <c r="E63" s="1647"/>
      <c r="F63" s="1723"/>
      <c r="G63" s="1724"/>
      <c r="H63" s="16" t="s">
        <v>22</v>
      </c>
      <c r="I63" s="208" t="s">
        <v>28</v>
      </c>
      <c r="J63" s="209"/>
      <c r="K63" s="1678" t="s">
        <v>116</v>
      </c>
      <c r="L63" s="1659"/>
      <c r="M63" s="1660"/>
      <c r="N63" s="1658" t="s">
        <v>117</v>
      </c>
      <c r="O63" s="1659"/>
      <c r="P63" s="1659"/>
      <c r="Q63" s="1660"/>
      <c r="R63" s="995" t="s">
        <v>596</v>
      </c>
      <c r="S63" s="43" t="s">
        <v>826</v>
      </c>
      <c r="T63" s="43"/>
      <c r="U63" s="43"/>
      <c r="V63" s="43"/>
      <c r="W63" s="42"/>
      <c r="X63" s="43"/>
      <c r="Y63" s="43"/>
      <c r="Z63" s="43"/>
      <c r="AA63" s="42"/>
      <c r="AB63" s="42"/>
      <c r="AC63" s="42"/>
      <c r="AD63" s="44"/>
      <c r="AE63" s="42"/>
      <c r="AF63" s="42"/>
      <c r="AG63" s="42"/>
      <c r="AH63" s="42"/>
      <c r="AI63" s="46"/>
      <c r="AJ63" s="995" t="s">
        <v>596</v>
      </c>
      <c r="AK63" s="18" t="s">
        <v>123</v>
      </c>
      <c r="AL63" s="18"/>
      <c r="AM63" s="20"/>
      <c r="AN63" s="1746" t="s">
        <v>119</v>
      </c>
      <c r="AO63" s="1747"/>
    </row>
    <row r="64" spans="1:41" ht="15.95" customHeight="1">
      <c r="A64" s="1694"/>
      <c r="B64" s="1645" t="s">
        <v>120</v>
      </c>
      <c r="C64" s="1646"/>
      <c r="D64" s="1646"/>
      <c r="E64" s="1647"/>
      <c r="F64" s="18"/>
      <c r="G64" s="34"/>
      <c r="H64" s="16" t="s">
        <v>22</v>
      </c>
      <c r="I64" s="208" t="s">
        <v>32</v>
      </c>
      <c r="J64" s="209"/>
      <c r="K64" s="1668" t="s">
        <v>121</v>
      </c>
      <c r="L64" s="1669"/>
      <c r="M64" s="1670"/>
      <c r="N64" s="1671" t="s">
        <v>122</v>
      </c>
      <c r="O64" s="1669"/>
      <c r="P64" s="1669"/>
      <c r="Q64" s="1670"/>
      <c r="R64" s="59"/>
      <c r="S64" s="618"/>
      <c r="T64" s="23"/>
      <c r="U64" s="187"/>
      <c r="V64" s="618"/>
      <c r="W64" s="187"/>
      <c r="X64" s="187"/>
      <c r="Y64" s="187"/>
      <c r="Z64" s="23"/>
      <c r="AA64" s="187"/>
      <c r="AB64" s="23"/>
      <c r="AC64" s="23"/>
      <c r="AD64" s="618"/>
      <c r="AE64" s="187"/>
      <c r="AF64" s="107"/>
      <c r="AG64" s="30"/>
      <c r="AH64" s="30"/>
      <c r="AI64" s="34"/>
      <c r="AJ64" s="995" t="s">
        <v>596</v>
      </c>
      <c r="AK64" s="18" t="s">
        <v>144</v>
      </c>
      <c r="AL64" s="18"/>
      <c r="AM64" s="18"/>
      <c r="AN64" s="1746"/>
      <c r="AO64" s="1747"/>
    </row>
    <row r="65" spans="1:41" ht="15.95" customHeight="1">
      <c r="A65" s="1694"/>
      <c r="B65" s="1645" t="s">
        <v>404</v>
      </c>
      <c r="C65" s="1646"/>
      <c r="D65" s="1646"/>
      <c r="E65" s="1647"/>
      <c r="F65" s="18"/>
      <c r="G65" s="34"/>
      <c r="H65" s="16" t="s">
        <v>22</v>
      </c>
      <c r="I65" s="208" t="s">
        <v>36</v>
      </c>
      <c r="J65" s="209"/>
      <c r="K65" s="1678" t="s">
        <v>433</v>
      </c>
      <c r="L65" s="1659"/>
      <c r="M65" s="1660"/>
      <c r="N65" s="1658" t="s">
        <v>125</v>
      </c>
      <c r="O65" s="1659"/>
      <c r="P65" s="1659"/>
      <c r="Q65" s="1660"/>
      <c r="R65" s="43" t="s">
        <v>449</v>
      </c>
      <c r="S65" s="43"/>
      <c r="T65" s="43"/>
      <c r="U65" s="43"/>
      <c r="V65" s="43"/>
      <c r="W65" s="42"/>
      <c r="X65" s="43"/>
      <c r="Y65" s="43"/>
      <c r="Z65" s="43"/>
      <c r="AA65" s="42"/>
      <c r="AB65" s="44"/>
      <c r="AC65" s="44"/>
      <c r="AD65" s="44"/>
      <c r="AE65" s="44"/>
      <c r="AF65" s="44"/>
      <c r="AG65" s="44"/>
      <c r="AH65" s="44"/>
      <c r="AI65" s="46"/>
      <c r="AJ65" s="995" t="s">
        <v>596</v>
      </c>
      <c r="AK65" s="113" t="s">
        <v>487</v>
      </c>
      <c r="AL65" s="18"/>
      <c r="AM65" s="20"/>
      <c r="AN65" s="1744" t="s">
        <v>128</v>
      </c>
      <c r="AO65" s="1745"/>
    </row>
    <row r="66" spans="1:41" ht="15.95" customHeight="1">
      <c r="A66" s="1694"/>
      <c r="B66" s="36"/>
      <c r="C66" s="18"/>
      <c r="D66" s="18"/>
      <c r="E66" s="20"/>
      <c r="F66" s="18"/>
      <c r="G66" s="34"/>
      <c r="H66" s="399"/>
      <c r="I66" s="168"/>
      <c r="J66" s="209"/>
      <c r="K66" s="1667" t="s">
        <v>135</v>
      </c>
      <c r="L66" s="1646"/>
      <c r="M66" s="1647"/>
      <c r="N66" s="1645" t="s">
        <v>136</v>
      </c>
      <c r="O66" s="1646"/>
      <c r="P66" s="1646"/>
      <c r="Q66" s="1647"/>
      <c r="R66" s="995" t="s">
        <v>596</v>
      </c>
      <c r="S66" s="128" t="s">
        <v>450</v>
      </c>
      <c r="T66" s="128"/>
      <c r="U66" s="128"/>
      <c r="V66" s="128"/>
      <c r="W66" s="18"/>
      <c r="X66" s="128"/>
      <c r="Y66" s="128"/>
      <c r="Z66" s="128"/>
      <c r="AA66" s="18"/>
      <c r="AB66" s="30"/>
      <c r="AC66" s="30"/>
      <c r="AD66" s="30"/>
      <c r="AE66" s="30"/>
      <c r="AF66" s="30"/>
      <c r="AG66" s="30"/>
      <c r="AH66" s="30"/>
      <c r="AI66" s="34"/>
      <c r="AJ66" s="995" t="s">
        <v>596</v>
      </c>
      <c r="AK66" s="113" t="s">
        <v>132</v>
      </c>
      <c r="AL66" s="107"/>
      <c r="AM66" s="107"/>
      <c r="AN66" s="114"/>
      <c r="AO66" s="119"/>
    </row>
    <row r="67" spans="1:41" ht="15.95" customHeight="1">
      <c r="A67" s="1694"/>
      <c r="B67" s="36"/>
      <c r="C67" s="18"/>
      <c r="D67" s="18"/>
      <c r="E67" s="20"/>
      <c r="F67" s="18"/>
      <c r="G67" s="34"/>
      <c r="H67" s="399"/>
      <c r="I67" s="168"/>
      <c r="J67" s="209"/>
      <c r="K67" s="108"/>
      <c r="L67" s="116"/>
      <c r="M67" s="117"/>
      <c r="N67" s="122"/>
      <c r="O67" s="116"/>
      <c r="P67" s="116"/>
      <c r="Q67" s="117"/>
      <c r="R67" s="107"/>
      <c r="S67" s="128" t="s">
        <v>451</v>
      </c>
      <c r="T67" s="128"/>
      <c r="U67" s="128"/>
      <c r="V67" s="128"/>
      <c r="W67" s="18"/>
      <c r="X67" s="128"/>
      <c r="Y67" s="128"/>
      <c r="Z67" s="128"/>
      <c r="AA67" s="18"/>
      <c r="AB67" s="30"/>
      <c r="AC67" s="30"/>
      <c r="AD67" s="30"/>
      <c r="AE67" s="30"/>
      <c r="AF67" s="30"/>
      <c r="AG67" s="30"/>
      <c r="AH67" s="30"/>
      <c r="AI67" s="34"/>
      <c r="AJ67" s="16"/>
      <c r="AK67" s="1643"/>
      <c r="AL67" s="1643"/>
      <c r="AM67" s="1644"/>
      <c r="AN67" s="114"/>
      <c r="AO67" s="119"/>
    </row>
    <row r="68" spans="1:41" ht="15.95" customHeight="1">
      <c r="A68" s="1694"/>
      <c r="B68" s="451" t="str">
        <f>IF(OR(自己評価書!$DD$7=1,自己評価書!$DD$7=2,自己評価書!$DD$7=3,ISBLANK(自己評価書!$DD$7)),"□","■")</f>
        <v>□</v>
      </c>
      <c r="C68" s="172" t="s">
        <v>154</v>
      </c>
      <c r="D68" s="18"/>
      <c r="E68" s="20"/>
      <c r="F68" s="18"/>
      <c r="G68" s="34"/>
      <c r="H68" s="399"/>
      <c r="I68" s="168"/>
      <c r="J68" s="209"/>
      <c r="K68" s="108"/>
      <c r="L68" s="116"/>
      <c r="M68" s="117"/>
      <c r="N68" s="122"/>
      <c r="O68" s="116"/>
      <c r="P68" s="116"/>
      <c r="Q68" s="117"/>
      <c r="R68" s="128" t="s">
        <v>452</v>
      </c>
      <c r="S68" s="128"/>
      <c r="T68" s="128"/>
      <c r="U68" s="128"/>
      <c r="V68" s="128"/>
      <c r="W68" s="18"/>
      <c r="X68" s="128"/>
      <c r="Y68" s="128"/>
      <c r="Z68" s="128"/>
      <c r="AA68" s="18"/>
      <c r="AB68" s="30"/>
      <c r="AC68" s="30"/>
      <c r="AD68" s="30"/>
      <c r="AE68" s="30"/>
      <c r="AF68" s="30"/>
      <c r="AG68" s="30"/>
      <c r="AH68" s="30"/>
      <c r="AI68" s="34"/>
      <c r="AJ68" s="16"/>
      <c r="AK68" s="1643"/>
      <c r="AL68" s="1643"/>
      <c r="AM68" s="1644"/>
      <c r="AN68" s="114"/>
      <c r="AO68" s="119"/>
    </row>
    <row r="69" spans="1:41" ht="15.95" customHeight="1">
      <c r="A69" s="1694"/>
      <c r="B69" s="36"/>
      <c r="C69" s="18"/>
      <c r="D69" s="18"/>
      <c r="E69" s="20"/>
      <c r="F69" s="18"/>
      <c r="G69" s="34"/>
      <c r="H69" s="399"/>
      <c r="I69" s="168"/>
      <c r="J69" s="209"/>
      <c r="K69" s="206"/>
      <c r="L69" s="201"/>
      <c r="M69" s="202"/>
      <c r="N69" s="163"/>
      <c r="O69" s="201"/>
      <c r="P69" s="201"/>
      <c r="Q69" s="202"/>
      <c r="R69" s="993" t="s">
        <v>596</v>
      </c>
      <c r="S69" s="187" t="s">
        <v>453</v>
      </c>
      <c r="T69" s="187"/>
      <c r="U69" s="187"/>
      <c r="V69" s="187"/>
      <c r="W69" s="22"/>
      <c r="X69" s="187"/>
      <c r="Y69" s="187"/>
      <c r="Z69" s="187"/>
      <c r="AA69" s="22"/>
      <c r="AB69" s="23"/>
      <c r="AC69" s="23"/>
      <c r="AD69" s="23"/>
      <c r="AE69" s="23"/>
      <c r="AF69" s="23"/>
      <c r="AG69" s="23"/>
      <c r="AH69" s="23"/>
      <c r="AI69" s="24"/>
      <c r="AJ69" s="401"/>
      <c r="AK69" s="402"/>
      <c r="AL69" s="402"/>
      <c r="AM69" s="402"/>
      <c r="AN69" s="114"/>
      <c r="AO69" s="119"/>
    </row>
    <row r="70" spans="1:41" ht="15.95" customHeight="1">
      <c r="A70" s="1694"/>
      <c r="B70" s="36"/>
      <c r="C70" s="18"/>
      <c r="D70" s="18"/>
      <c r="E70" s="20"/>
      <c r="F70" s="18"/>
      <c r="G70" s="34"/>
      <c r="H70" s="399"/>
      <c r="I70" s="168"/>
      <c r="J70" s="209"/>
      <c r="K70" s="1667" t="s">
        <v>137</v>
      </c>
      <c r="L70" s="1646"/>
      <c r="M70" s="1647"/>
      <c r="N70" s="1650" t="s">
        <v>138</v>
      </c>
      <c r="O70" s="1651"/>
      <c r="P70" s="1651"/>
      <c r="Q70" s="1652"/>
      <c r="R70" s="995" t="s">
        <v>596</v>
      </c>
      <c r="S70" s="43" t="s">
        <v>447</v>
      </c>
      <c r="T70" s="43"/>
      <c r="U70" s="128"/>
      <c r="V70" s="128"/>
      <c r="W70" s="18"/>
      <c r="X70" s="128"/>
      <c r="Y70" s="128"/>
      <c r="Z70" s="128"/>
      <c r="AA70" s="18"/>
      <c r="AB70" s="30"/>
      <c r="AC70" s="30"/>
      <c r="AD70" s="30"/>
      <c r="AE70" s="30"/>
      <c r="AF70" s="30"/>
      <c r="AG70" s="30"/>
      <c r="AH70" s="30"/>
      <c r="AI70" s="34"/>
      <c r="AJ70" s="401"/>
      <c r="AK70" s="402"/>
      <c r="AL70" s="402"/>
      <c r="AM70" s="402"/>
      <c r="AN70" s="114"/>
      <c r="AO70" s="119"/>
    </row>
    <row r="71" spans="1:41" ht="15.95" customHeight="1">
      <c r="A71" s="1694"/>
      <c r="B71" s="36"/>
      <c r="C71" s="18"/>
      <c r="D71" s="18"/>
      <c r="E71" s="20"/>
      <c r="F71" s="18"/>
      <c r="G71" s="34"/>
      <c r="H71" s="399"/>
      <c r="I71" s="168"/>
      <c r="J71" s="209"/>
      <c r="K71" s="1668" t="s">
        <v>140</v>
      </c>
      <c r="L71" s="1669"/>
      <c r="M71" s="1670"/>
      <c r="N71" s="1671" t="s">
        <v>141</v>
      </c>
      <c r="O71" s="1669"/>
      <c r="P71" s="1669"/>
      <c r="Q71" s="1670"/>
      <c r="R71" s="59"/>
      <c r="S71" s="187" t="s">
        <v>448</v>
      </c>
      <c r="T71" s="187"/>
      <c r="U71" s="128"/>
      <c r="V71" s="128"/>
      <c r="W71" s="18"/>
      <c r="X71" s="128"/>
      <c r="Y71" s="128"/>
      <c r="Z71" s="128"/>
      <c r="AA71" s="18"/>
      <c r="AB71" s="30"/>
      <c r="AC71" s="30"/>
      <c r="AD71" s="30"/>
      <c r="AE71" s="30"/>
      <c r="AF71" s="30"/>
      <c r="AG71" s="30"/>
      <c r="AH71" s="30"/>
      <c r="AI71" s="34"/>
      <c r="AJ71" s="401"/>
      <c r="AK71" s="402"/>
      <c r="AL71" s="402"/>
      <c r="AM71" s="402"/>
      <c r="AN71" s="114"/>
      <c r="AO71" s="119"/>
    </row>
    <row r="72" spans="1:41" ht="15.95" customHeight="1">
      <c r="A72" s="1694"/>
      <c r="B72" s="36"/>
      <c r="C72" s="18"/>
      <c r="D72" s="18"/>
      <c r="E72" s="20"/>
      <c r="F72" s="18"/>
      <c r="G72" s="34"/>
      <c r="H72" s="35"/>
      <c r="I72" s="107"/>
      <c r="J72" s="121"/>
      <c r="K72" s="1667" t="s">
        <v>125</v>
      </c>
      <c r="L72" s="1646"/>
      <c r="M72" s="1647"/>
      <c r="N72" s="1664" t="s">
        <v>126</v>
      </c>
      <c r="O72" s="1665"/>
      <c r="P72" s="1665"/>
      <c r="Q72" s="1666"/>
      <c r="R72" s="1005" t="s">
        <v>596</v>
      </c>
      <c r="S72" s="619" t="s">
        <v>127</v>
      </c>
      <c r="T72" s="619"/>
      <c r="U72" s="619"/>
      <c r="V72" s="619"/>
      <c r="W72" s="620"/>
      <c r="X72" s="619"/>
      <c r="Y72" s="619"/>
      <c r="Z72" s="619"/>
      <c r="AA72" s="620"/>
      <c r="AB72" s="620"/>
      <c r="AC72" s="620"/>
      <c r="AD72" s="621"/>
      <c r="AE72" s="620"/>
      <c r="AF72" s="620"/>
      <c r="AG72" s="620"/>
      <c r="AH72" s="620"/>
      <c r="AI72" s="622"/>
      <c r="AJ72" s="401"/>
      <c r="AK72" s="402"/>
      <c r="AL72" s="402"/>
      <c r="AM72" s="402"/>
      <c r="AN72" s="114"/>
      <c r="AO72" s="119"/>
    </row>
    <row r="73" spans="1:41" ht="15.95" customHeight="1">
      <c r="A73" s="1694"/>
      <c r="B73" s="18"/>
      <c r="C73" s="128"/>
      <c r="D73" s="18"/>
      <c r="E73" s="18"/>
      <c r="F73" s="36"/>
      <c r="G73" s="34"/>
      <c r="H73" s="35"/>
      <c r="I73" s="107"/>
      <c r="J73" s="121"/>
      <c r="K73" s="1668" t="s">
        <v>129</v>
      </c>
      <c r="L73" s="1669"/>
      <c r="M73" s="1670"/>
      <c r="N73" s="1671" t="s">
        <v>130</v>
      </c>
      <c r="O73" s="1669"/>
      <c r="P73" s="1669"/>
      <c r="Q73" s="1670"/>
      <c r="R73" s="1006" t="s">
        <v>596</v>
      </c>
      <c r="S73" s="187" t="s">
        <v>131</v>
      </c>
      <c r="T73" s="187"/>
      <c r="U73" s="187"/>
      <c r="V73" s="128"/>
      <c r="W73" s="18"/>
      <c r="X73" s="128"/>
      <c r="Y73" s="128"/>
      <c r="Z73" s="128"/>
      <c r="AA73" s="18"/>
      <c r="AB73" s="30"/>
      <c r="AC73" s="30"/>
      <c r="AD73" s="30"/>
      <c r="AE73" s="30"/>
      <c r="AF73" s="30"/>
      <c r="AG73" s="30"/>
      <c r="AH73" s="30"/>
      <c r="AI73" s="24"/>
      <c r="AJ73" s="401"/>
      <c r="AK73" s="402"/>
      <c r="AL73" s="402"/>
      <c r="AM73" s="402"/>
      <c r="AN73" s="114"/>
      <c r="AO73" s="119"/>
    </row>
    <row r="74" spans="1:41" ht="15.95" customHeight="1">
      <c r="A74" s="1694"/>
      <c r="B74" s="18"/>
      <c r="C74" s="128"/>
      <c r="D74" s="18"/>
      <c r="E74" s="18"/>
      <c r="F74" s="36"/>
      <c r="G74" s="34"/>
      <c r="H74" s="35"/>
      <c r="I74" s="107"/>
      <c r="J74" s="121"/>
      <c r="K74" s="1667" t="s">
        <v>434</v>
      </c>
      <c r="L74" s="1646"/>
      <c r="M74" s="1647"/>
      <c r="N74" s="1645" t="s">
        <v>435</v>
      </c>
      <c r="O74" s="1646"/>
      <c r="P74" s="1646"/>
      <c r="Q74" s="1647"/>
      <c r="R74" s="995" t="s">
        <v>596</v>
      </c>
      <c r="S74" s="43" t="s">
        <v>436</v>
      </c>
      <c r="T74" s="43"/>
      <c r="U74" s="43"/>
      <c r="V74" s="43"/>
      <c r="W74" s="42"/>
      <c r="X74" s="43"/>
      <c r="Y74" s="43"/>
      <c r="Z74" s="43"/>
      <c r="AA74" s="42"/>
      <c r="AB74" s="44"/>
      <c r="AC74" s="44"/>
      <c r="AD74" s="44"/>
      <c r="AE74" s="44"/>
      <c r="AF74" s="44"/>
      <c r="AG74" s="44"/>
      <c r="AH74" s="44"/>
      <c r="AI74" s="46"/>
      <c r="AJ74" s="401"/>
      <c r="AK74" s="402"/>
      <c r="AL74" s="402"/>
      <c r="AM74" s="402"/>
      <c r="AN74" s="114"/>
      <c r="AO74" s="119"/>
    </row>
    <row r="75" spans="1:41" ht="15.95" customHeight="1">
      <c r="A75" s="1694"/>
      <c r="B75" s="18"/>
      <c r="C75" s="128"/>
      <c r="D75" s="18"/>
      <c r="E75" s="18"/>
      <c r="F75" s="36"/>
      <c r="G75" s="34"/>
      <c r="H75" s="35"/>
      <c r="I75" s="107"/>
      <c r="J75" s="121"/>
      <c r="K75" s="1667" t="s">
        <v>435</v>
      </c>
      <c r="L75" s="1646"/>
      <c r="M75" s="1647"/>
      <c r="N75" s="771"/>
      <c r="O75" s="772"/>
      <c r="P75" s="772"/>
      <c r="Q75" s="773"/>
      <c r="R75" s="647"/>
      <c r="S75" s="749" t="s">
        <v>437</v>
      </c>
      <c r="T75" s="749"/>
      <c r="U75" s="749"/>
      <c r="V75" s="749"/>
      <c r="W75" s="623"/>
      <c r="X75" s="749"/>
      <c r="Y75" s="749"/>
      <c r="Z75" s="749"/>
      <c r="AA75" s="623"/>
      <c r="AB75" s="750"/>
      <c r="AC75" s="750"/>
      <c r="AD75" s="750"/>
      <c r="AE75" s="750"/>
      <c r="AF75" s="750"/>
      <c r="AG75" s="750"/>
      <c r="AH75" s="750"/>
      <c r="AI75" s="683"/>
      <c r="AJ75" s="401"/>
      <c r="AK75" s="402"/>
      <c r="AL75" s="402"/>
      <c r="AM75" s="402"/>
      <c r="AN75" s="114"/>
      <c r="AO75" s="119"/>
    </row>
    <row r="76" spans="1:41" ht="15.95" customHeight="1">
      <c r="A76" s="1694"/>
      <c r="B76" s="18"/>
      <c r="C76" s="128"/>
      <c r="D76" s="18"/>
      <c r="E76" s="18"/>
      <c r="F76" s="36"/>
      <c r="G76" s="34"/>
      <c r="H76" s="35"/>
      <c r="I76" s="107"/>
      <c r="J76" s="121"/>
      <c r="K76" s="108"/>
      <c r="L76" s="116"/>
      <c r="M76" s="117"/>
      <c r="N76" s="1645" t="s">
        <v>439</v>
      </c>
      <c r="O76" s="1646"/>
      <c r="P76" s="1646"/>
      <c r="Q76" s="1647"/>
      <c r="R76" s="993" t="s">
        <v>596</v>
      </c>
      <c r="S76" s="128" t="s">
        <v>438</v>
      </c>
      <c r="T76" s="128"/>
      <c r="U76" s="128"/>
      <c r="V76" s="128"/>
      <c r="W76" s="18"/>
      <c r="X76" s="128"/>
      <c r="Y76" s="128"/>
      <c r="Z76" s="128"/>
      <c r="AA76" s="18"/>
      <c r="AB76" s="30"/>
      <c r="AC76" s="30"/>
      <c r="AD76" s="30"/>
      <c r="AE76" s="30"/>
      <c r="AF76" s="30"/>
      <c r="AG76" s="30"/>
      <c r="AH76" s="30"/>
      <c r="AI76" s="34"/>
      <c r="AJ76" s="401"/>
      <c r="AK76" s="402"/>
      <c r="AL76" s="402"/>
      <c r="AM76" s="402"/>
      <c r="AN76" s="114"/>
      <c r="AO76" s="119"/>
    </row>
    <row r="77" spans="1:41" ht="15.95" customHeight="1">
      <c r="A77" s="1694"/>
      <c r="B77" s="36"/>
      <c r="C77" s="18"/>
      <c r="D77" s="18"/>
      <c r="E77" s="20"/>
      <c r="F77" s="18"/>
      <c r="G77" s="34"/>
      <c r="H77" s="35"/>
      <c r="I77" s="107"/>
      <c r="J77" s="121"/>
      <c r="K77" s="1678" t="s">
        <v>440</v>
      </c>
      <c r="L77" s="1659"/>
      <c r="M77" s="1660"/>
      <c r="N77" s="1658" t="s">
        <v>435</v>
      </c>
      <c r="O77" s="1659"/>
      <c r="P77" s="1659"/>
      <c r="Q77" s="1660"/>
      <c r="R77" s="995" t="s">
        <v>596</v>
      </c>
      <c r="S77" s="43" t="s">
        <v>443</v>
      </c>
      <c r="T77" s="43"/>
      <c r="U77" s="43"/>
      <c r="V77" s="43"/>
      <c r="W77" s="42"/>
      <c r="X77" s="43"/>
      <c r="Y77" s="43"/>
      <c r="Z77" s="43"/>
      <c r="AA77" s="42"/>
      <c r="AB77" s="42"/>
      <c r="AC77" s="42"/>
      <c r="AD77" s="44"/>
      <c r="AE77" s="42"/>
      <c r="AF77" s="42"/>
      <c r="AG77" s="42"/>
      <c r="AH77" s="42"/>
      <c r="AI77" s="46"/>
      <c r="AJ77" s="107"/>
      <c r="AK77" s="107"/>
      <c r="AL77" s="18"/>
      <c r="AM77" s="18"/>
      <c r="AN77" s="114"/>
      <c r="AO77" s="119"/>
    </row>
    <row r="78" spans="1:41" ht="15.95" customHeight="1">
      <c r="A78" s="1694"/>
      <c r="B78" s="36"/>
      <c r="C78" s="18"/>
      <c r="D78" s="18"/>
      <c r="E78" s="20"/>
      <c r="F78" s="18"/>
      <c r="G78" s="34"/>
      <c r="H78" s="35"/>
      <c r="I78" s="107"/>
      <c r="J78" s="121"/>
      <c r="K78" s="1667" t="s">
        <v>441</v>
      </c>
      <c r="L78" s="1646"/>
      <c r="M78" s="1647"/>
      <c r="N78" s="1792"/>
      <c r="O78" s="1793"/>
      <c r="P78" s="1793"/>
      <c r="Q78" s="1794"/>
      <c r="R78" s="647"/>
      <c r="S78" s="128" t="s">
        <v>444</v>
      </c>
      <c r="T78" s="128"/>
      <c r="U78" s="128"/>
      <c r="V78" s="128"/>
      <c r="W78" s="18"/>
      <c r="X78" s="128"/>
      <c r="Y78" s="128"/>
      <c r="Z78" s="128"/>
      <c r="AA78" s="18"/>
      <c r="AB78" s="18"/>
      <c r="AC78" s="18"/>
      <c r="AD78" s="30"/>
      <c r="AE78" s="18"/>
      <c r="AF78" s="18"/>
      <c r="AG78" s="18"/>
      <c r="AH78" s="18"/>
      <c r="AI78" s="34"/>
      <c r="AJ78" s="107"/>
      <c r="AK78" s="107"/>
      <c r="AL78" s="18"/>
      <c r="AM78" s="18"/>
      <c r="AN78" s="114"/>
      <c r="AO78" s="119"/>
    </row>
    <row r="79" spans="1:41" ht="15.95" customHeight="1" thickBot="1">
      <c r="A79" s="1694"/>
      <c r="B79" s="149"/>
      <c r="C79" s="150"/>
      <c r="D79" s="150"/>
      <c r="E79" s="151"/>
      <c r="F79" s="150"/>
      <c r="G79" s="152"/>
      <c r="H79" s="153"/>
      <c r="I79" s="154"/>
      <c r="J79" s="155"/>
      <c r="K79" s="448"/>
      <c r="L79" s="438"/>
      <c r="M79" s="439"/>
      <c r="N79" s="1766" t="s">
        <v>442</v>
      </c>
      <c r="O79" s="1767"/>
      <c r="P79" s="1767"/>
      <c r="Q79" s="1768"/>
      <c r="R79" s="1007" t="s">
        <v>596</v>
      </c>
      <c r="S79" s="222" t="s">
        <v>991</v>
      </c>
      <c r="T79" s="222"/>
      <c r="U79" s="222"/>
      <c r="V79" s="222"/>
      <c r="W79" s="217"/>
      <c r="X79" s="222"/>
      <c r="Y79" s="222"/>
      <c r="Z79" s="222"/>
      <c r="AA79" s="217"/>
      <c r="AB79" s="827"/>
      <c r="AC79" s="827"/>
      <c r="AD79" s="827"/>
      <c r="AE79" s="827"/>
      <c r="AF79" s="827"/>
      <c r="AG79" s="827"/>
      <c r="AH79" s="827"/>
      <c r="AI79" s="828"/>
      <c r="AJ79" s="154"/>
      <c r="AK79" s="154"/>
      <c r="AL79" s="150"/>
      <c r="AM79" s="150"/>
      <c r="AN79" s="156"/>
      <c r="AO79" s="157"/>
    </row>
    <row r="80" spans="1:41" ht="15.95" customHeight="1">
      <c r="A80" s="1694"/>
      <c r="B80" s="85" t="s">
        <v>458</v>
      </c>
      <c r="C80" s="18"/>
      <c r="D80" s="18"/>
      <c r="E80" s="20"/>
      <c r="F80" s="1650" t="s">
        <v>20</v>
      </c>
      <c r="G80" s="1652"/>
      <c r="H80" s="35"/>
      <c r="I80" s="107"/>
      <c r="J80" s="121"/>
      <c r="K80" s="1667" t="s">
        <v>433</v>
      </c>
      <c r="L80" s="1646"/>
      <c r="M80" s="1647"/>
      <c r="N80" s="1645" t="s">
        <v>456</v>
      </c>
      <c r="O80" s="1646"/>
      <c r="P80" s="1646"/>
      <c r="Q80" s="1647"/>
      <c r="R80" s="995" t="s">
        <v>596</v>
      </c>
      <c r="S80" s="128" t="s">
        <v>454</v>
      </c>
      <c r="T80" s="128"/>
      <c r="U80" s="128"/>
      <c r="V80" s="128"/>
      <c r="W80" s="18"/>
      <c r="X80" s="128"/>
      <c r="Y80" s="128"/>
      <c r="Z80" s="128"/>
      <c r="AA80" s="18"/>
      <c r="AB80" s="18"/>
      <c r="AC80" s="18"/>
      <c r="AD80" s="30"/>
      <c r="AE80" s="18"/>
      <c r="AF80" s="18"/>
      <c r="AG80" s="18"/>
      <c r="AH80" s="18"/>
      <c r="AI80" s="34"/>
      <c r="AJ80" s="995" t="s">
        <v>596</v>
      </c>
      <c r="AK80" s="18" t="s">
        <v>88</v>
      </c>
      <c r="AL80" s="18"/>
      <c r="AM80" s="18"/>
      <c r="AN80" s="114"/>
      <c r="AO80" s="119"/>
    </row>
    <row r="81" spans="1:41" ht="15.95" customHeight="1">
      <c r="A81" s="1694"/>
      <c r="B81" s="1645" t="s">
        <v>115</v>
      </c>
      <c r="C81" s="1646"/>
      <c r="D81" s="1646"/>
      <c r="E81" s="1647"/>
      <c r="F81" s="1723" t="str">
        <f>IF(自己評価書!$DD$8=0,"",自己評価書!$DD$8)</f>
        <v/>
      </c>
      <c r="G81" s="1724"/>
      <c r="H81" s="16" t="s">
        <v>22</v>
      </c>
      <c r="I81" s="1648" t="s">
        <v>24</v>
      </c>
      <c r="J81" s="1649"/>
      <c r="K81" s="1667" t="s">
        <v>135</v>
      </c>
      <c r="L81" s="1646"/>
      <c r="M81" s="1647"/>
      <c r="N81" s="1671" t="s">
        <v>457</v>
      </c>
      <c r="O81" s="1669"/>
      <c r="P81" s="1669"/>
      <c r="Q81" s="1670"/>
      <c r="R81" s="400"/>
      <c r="S81" s="187" t="s">
        <v>455</v>
      </c>
      <c r="T81" s="128"/>
      <c r="U81" s="128"/>
      <c r="V81" s="128"/>
      <c r="W81" s="18"/>
      <c r="X81" s="128"/>
      <c r="Y81" s="128"/>
      <c r="Z81" s="128"/>
      <c r="AA81" s="18"/>
      <c r="AB81" s="18"/>
      <c r="AC81" s="18"/>
      <c r="AD81" s="30"/>
      <c r="AE81" s="18"/>
      <c r="AF81" s="18"/>
      <c r="AG81" s="18"/>
      <c r="AH81" s="18"/>
      <c r="AI81" s="34"/>
      <c r="AJ81" s="995" t="s">
        <v>596</v>
      </c>
      <c r="AK81" s="18" t="s">
        <v>118</v>
      </c>
      <c r="AL81" s="18"/>
      <c r="AM81" s="18"/>
      <c r="AN81" s="1746" t="s">
        <v>25</v>
      </c>
      <c r="AO81" s="1747"/>
    </row>
    <row r="82" spans="1:41" ht="15.95" customHeight="1">
      <c r="A82" s="1694"/>
      <c r="B82" s="1645" t="s">
        <v>120</v>
      </c>
      <c r="C82" s="1646"/>
      <c r="D82" s="1646"/>
      <c r="E82" s="1647"/>
      <c r="F82" s="1723"/>
      <c r="G82" s="1724"/>
      <c r="H82" s="16" t="s">
        <v>22</v>
      </c>
      <c r="I82" s="1648" t="s">
        <v>28</v>
      </c>
      <c r="J82" s="1649"/>
      <c r="K82" s="108"/>
      <c r="L82" s="116"/>
      <c r="M82" s="117"/>
      <c r="N82" s="1658" t="s">
        <v>117</v>
      </c>
      <c r="O82" s="1659"/>
      <c r="P82" s="1659"/>
      <c r="Q82" s="1660"/>
      <c r="R82" s="995" t="s">
        <v>596</v>
      </c>
      <c r="S82" s="43" t="s">
        <v>827</v>
      </c>
      <c r="T82" s="43"/>
      <c r="U82" s="43"/>
      <c r="V82" s="43"/>
      <c r="W82" s="42"/>
      <c r="X82" s="43"/>
      <c r="Y82" s="43"/>
      <c r="Z82" s="43"/>
      <c r="AA82" s="42"/>
      <c r="AB82" s="42"/>
      <c r="AC82" s="42"/>
      <c r="AD82" s="44"/>
      <c r="AE82" s="42"/>
      <c r="AF82" s="42"/>
      <c r="AG82" s="42"/>
      <c r="AH82" s="42"/>
      <c r="AI82" s="46"/>
      <c r="AJ82" s="995" t="s">
        <v>596</v>
      </c>
      <c r="AK82" s="18" t="s">
        <v>123</v>
      </c>
      <c r="AL82" s="18"/>
      <c r="AM82" s="20"/>
      <c r="AN82" s="1746"/>
      <c r="AO82" s="1747"/>
    </row>
    <row r="83" spans="1:41" ht="15.95" customHeight="1">
      <c r="A83" s="1694"/>
      <c r="B83" s="1650" t="s">
        <v>459</v>
      </c>
      <c r="C83" s="1651"/>
      <c r="D83" s="1651"/>
      <c r="E83" s="1652"/>
      <c r="F83" s="18"/>
      <c r="G83" s="34"/>
      <c r="H83" s="16" t="s">
        <v>22</v>
      </c>
      <c r="I83" s="1648" t="s">
        <v>32</v>
      </c>
      <c r="J83" s="1649"/>
      <c r="K83" s="108"/>
      <c r="L83" s="116"/>
      <c r="M83" s="117"/>
      <c r="N83" s="1645" t="s">
        <v>122</v>
      </c>
      <c r="O83" s="1646"/>
      <c r="P83" s="1646"/>
      <c r="Q83" s="1647"/>
      <c r="R83" s="59"/>
      <c r="S83" s="618"/>
      <c r="T83" s="23"/>
      <c r="U83" s="187"/>
      <c r="V83" s="618"/>
      <c r="W83" s="187"/>
      <c r="X83" s="187"/>
      <c r="Y83" s="187"/>
      <c r="Z83" s="23"/>
      <c r="AA83" s="187"/>
      <c r="AB83" s="23"/>
      <c r="AC83" s="23"/>
      <c r="AD83" s="618"/>
      <c r="AE83" s="187"/>
      <c r="AF83" s="107"/>
      <c r="AG83" s="30"/>
      <c r="AH83" s="30"/>
      <c r="AI83" s="34"/>
      <c r="AJ83" s="995" t="s">
        <v>596</v>
      </c>
      <c r="AK83" s="18" t="s">
        <v>144</v>
      </c>
      <c r="AL83" s="18"/>
      <c r="AM83" s="18"/>
      <c r="AN83" s="1744" t="s">
        <v>27</v>
      </c>
      <c r="AO83" s="1745"/>
    </row>
    <row r="84" spans="1:41" ht="15.95" customHeight="1">
      <c r="A84" s="1694"/>
      <c r="B84" s="36"/>
      <c r="C84" s="18"/>
      <c r="D84" s="18"/>
      <c r="E84" s="20"/>
      <c r="F84" s="18"/>
      <c r="G84" s="34"/>
      <c r="H84" s="16" t="s">
        <v>22</v>
      </c>
      <c r="I84" s="1648" t="s">
        <v>36</v>
      </c>
      <c r="J84" s="1649"/>
      <c r="K84" s="108"/>
      <c r="L84" s="116"/>
      <c r="M84" s="117"/>
      <c r="N84" s="1658" t="s">
        <v>434</v>
      </c>
      <c r="O84" s="1659"/>
      <c r="P84" s="1659"/>
      <c r="Q84" s="1660"/>
      <c r="R84" s="998" t="s">
        <v>596</v>
      </c>
      <c r="S84" s="619" t="s">
        <v>461</v>
      </c>
      <c r="T84" s="619"/>
      <c r="U84" s="619"/>
      <c r="V84" s="619"/>
      <c r="W84" s="620"/>
      <c r="X84" s="619"/>
      <c r="Y84" s="619"/>
      <c r="Z84" s="619"/>
      <c r="AA84" s="620"/>
      <c r="AB84" s="621"/>
      <c r="AC84" s="621"/>
      <c r="AD84" s="621"/>
      <c r="AE84" s="621"/>
      <c r="AF84" s="621"/>
      <c r="AG84" s="621"/>
      <c r="AH84" s="621"/>
      <c r="AI84" s="622"/>
      <c r="AJ84" s="995" t="s">
        <v>596</v>
      </c>
      <c r="AK84" s="113" t="s">
        <v>487</v>
      </c>
      <c r="AL84" s="18"/>
      <c r="AM84" s="20"/>
      <c r="AO84" s="403"/>
    </row>
    <row r="85" spans="1:41" ht="15.95" customHeight="1">
      <c r="A85" s="1694"/>
      <c r="B85" s="36"/>
      <c r="C85" s="18"/>
      <c r="D85" s="18"/>
      <c r="E85" s="20"/>
      <c r="F85" s="18"/>
      <c r="G85" s="34"/>
      <c r="H85" s="399"/>
      <c r="I85" s="1648"/>
      <c r="J85" s="1649"/>
      <c r="K85" s="108"/>
      <c r="L85" s="116"/>
      <c r="M85" s="117"/>
      <c r="N85" s="1645" t="s">
        <v>460</v>
      </c>
      <c r="O85" s="1646"/>
      <c r="P85" s="1646"/>
      <c r="Q85" s="1647"/>
      <c r="R85" s="995" t="s">
        <v>596</v>
      </c>
      <c r="S85" s="128" t="s">
        <v>462</v>
      </c>
      <c r="T85" s="128"/>
      <c r="U85" s="128"/>
      <c r="V85" s="128"/>
      <c r="W85" s="18"/>
      <c r="X85" s="128"/>
      <c r="Y85" s="128"/>
      <c r="Z85" s="128"/>
      <c r="AA85" s="18"/>
      <c r="AB85" s="30"/>
      <c r="AC85" s="30"/>
      <c r="AD85" s="30"/>
      <c r="AE85" s="30"/>
      <c r="AF85" s="30"/>
      <c r="AG85" s="30"/>
      <c r="AH85" s="30"/>
      <c r="AI85" s="34"/>
      <c r="AJ85" s="995" t="s">
        <v>596</v>
      </c>
      <c r="AK85" s="113" t="s">
        <v>132</v>
      </c>
      <c r="AL85" s="107"/>
      <c r="AM85" s="107"/>
      <c r="AN85" s="114"/>
      <c r="AO85" s="119"/>
    </row>
    <row r="86" spans="1:41" ht="15.95" customHeight="1">
      <c r="A86" s="1694"/>
      <c r="B86" s="451" t="str">
        <f>IF(OR(自己評価書!$DD$8=1,自己評価書!$DD$8=2,自己評価書!$DD$8=3,ISBLANK(自己評価書!$DD$8)),"□","■")</f>
        <v>□</v>
      </c>
      <c r="C86" s="172" t="s">
        <v>154</v>
      </c>
      <c r="D86" s="18"/>
      <c r="E86" s="20"/>
      <c r="F86" s="18"/>
      <c r="G86" s="34"/>
      <c r="H86" s="399"/>
      <c r="I86" s="168"/>
      <c r="J86" s="209"/>
      <c r="K86" s="108"/>
      <c r="L86" s="116"/>
      <c r="M86" s="117"/>
      <c r="N86" s="163"/>
      <c r="O86" s="201"/>
      <c r="P86" s="201"/>
      <c r="Q86" s="202"/>
      <c r="R86" s="203"/>
      <c r="S86" s="187" t="s">
        <v>463</v>
      </c>
      <c r="T86" s="187"/>
      <c r="U86" s="187"/>
      <c r="V86" s="187"/>
      <c r="W86" s="22"/>
      <c r="X86" s="187"/>
      <c r="Y86" s="187"/>
      <c r="Z86" s="187"/>
      <c r="AA86" s="22"/>
      <c r="AB86" s="23"/>
      <c r="AC86" s="23"/>
      <c r="AD86" s="23"/>
      <c r="AE86" s="23"/>
      <c r="AF86" s="23"/>
      <c r="AG86" s="23"/>
      <c r="AH86" s="23"/>
      <c r="AI86" s="24"/>
      <c r="AJ86" s="995" t="s">
        <v>596</v>
      </c>
      <c r="AK86" s="1643"/>
      <c r="AL86" s="1643"/>
      <c r="AM86" s="1644"/>
      <c r="AN86" s="114"/>
      <c r="AO86" s="119"/>
    </row>
    <row r="87" spans="1:41" ht="15.95" customHeight="1">
      <c r="A87" s="1694"/>
      <c r="F87" s="36"/>
      <c r="G87" s="34"/>
      <c r="H87" s="399"/>
      <c r="I87" s="168"/>
      <c r="J87" s="209"/>
      <c r="K87" s="108"/>
      <c r="L87" s="116"/>
      <c r="M87" s="117"/>
      <c r="N87" s="1658" t="s">
        <v>125</v>
      </c>
      <c r="O87" s="1659"/>
      <c r="P87" s="1659"/>
      <c r="Q87" s="1660"/>
      <c r="R87" s="995" t="s">
        <v>596</v>
      </c>
      <c r="S87" s="43" t="s">
        <v>464</v>
      </c>
      <c r="T87" s="43"/>
      <c r="U87" s="43"/>
      <c r="V87" s="43"/>
      <c r="W87" s="42"/>
      <c r="X87" s="43"/>
      <c r="Y87" s="43"/>
      <c r="Z87" s="43"/>
      <c r="AA87" s="42"/>
      <c r="AB87" s="44"/>
      <c r="AC87" s="44"/>
      <c r="AD87" s="44"/>
      <c r="AE87" s="44"/>
      <c r="AF87" s="44"/>
      <c r="AG87" s="44"/>
      <c r="AH87" s="44"/>
      <c r="AI87" s="46"/>
      <c r="AJ87" s="995" t="s">
        <v>596</v>
      </c>
      <c r="AK87" s="1643"/>
      <c r="AL87" s="1643"/>
      <c r="AM87" s="1644"/>
      <c r="AN87" s="114"/>
      <c r="AO87" s="119"/>
    </row>
    <row r="88" spans="1:41" ht="15.95" customHeight="1">
      <c r="A88" s="1694"/>
      <c r="B88" s="399"/>
      <c r="C88" s="172"/>
      <c r="D88" s="18"/>
      <c r="E88" s="20"/>
      <c r="F88" s="18"/>
      <c r="G88" s="34"/>
      <c r="H88" s="399"/>
      <c r="I88" s="168"/>
      <c r="J88" s="209"/>
      <c r="K88" s="108"/>
      <c r="L88" s="116"/>
      <c r="M88" s="117"/>
      <c r="N88" s="1645" t="s">
        <v>130</v>
      </c>
      <c r="O88" s="1646"/>
      <c r="P88" s="1646"/>
      <c r="Q88" s="1647"/>
      <c r="R88" s="399"/>
      <c r="S88" s="128" t="s">
        <v>465</v>
      </c>
      <c r="T88" s="128"/>
      <c r="U88" s="128"/>
      <c r="V88" s="128"/>
      <c r="W88" s="18"/>
      <c r="X88" s="128"/>
      <c r="Y88" s="128"/>
      <c r="Z88" s="128"/>
      <c r="AA88" s="18"/>
      <c r="AB88" s="30"/>
      <c r="AC88" s="30"/>
      <c r="AD88" s="30"/>
      <c r="AE88" s="30"/>
      <c r="AF88" s="30"/>
      <c r="AG88" s="30"/>
      <c r="AH88" s="30"/>
      <c r="AI88" s="34"/>
      <c r="AJ88" s="401"/>
      <c r="AK88" s="402"/>
      <c r="AL88" s="402"/>
      <c r="AM88" s="402"/>
      <c r="AN88" s="114"/>
      <c r="AO88" s="119"/>
    </row>
    <row r="89" spans="1:41" ht="15.95" customHeight="1">
      <c r="A89" s="1694"/>
      <c r="B89" s="36"/>
      <c r="C89" s="18"/>
      <c r="D89" s="18"/>
      <c r="E89" s="20"/>
      <c r="F89" s="18"/>
      <c r="G89" s="34"/>
      <c r="H89" s="399"/>
      <c r="I89" s="168"/>
      <c r="J89" s="209"/>
      <c r="K89" s="108"/>
      <c r="L89" s="116"/>
      <c r="M89" s="117"/>
      <c r="N89" s="1671"/>
      <c r="O89" s="1669"/>
      <c r="P89" s="1669"/>
      <c r="Q89" s="1670"/>
      <c r="R89" s="400"/>
      <c r="S89" s="187" t="s">
        <v>466</v>
      </c>
      <c r="T89" s="187"/>
      <c r="U89" s="187"/>
      <c r="V89" s="187"/>
      <c r="W89" s="22"/>
      <c r="X89" s="187"/>
      <c r="Y89" s="187"/>
      <c r="Z89" s="187"/>
      <c r="AA89" s="22"/>
      <c r="AB89" s="23"/>
      <c r="AC89" s="23"/>
      <c r="AD89" s="23"/>
      <c r="AE89" s="23"/>
      <c r="AF89" s="23"/>
      <c r="AG89" s="23"/>
      <c r="AH89" s="23"/>
      <c r="AI89" s="24"/>
      <c r="AJ89" s="401"/>
      <c r="AK89" s="402"/>
      <c r="AL89" s="402"/>
      <c r="AM89" s="402"/>
      <c r="AN89" s="114"/>
      <c r="AO89" s="119"/>
    </row>
    <row r="90" spans="1:41" ht="15.95" customHeight="1">
      <c r="A90" s="1694"/>
      <c r="B90" s="36"/>
      <c r="C90" s="18"/>
      <c r="D90" s="18"/>
      <c r="E90" s="20"/>
      <c r="F90" s="18"/>
      <c r="G90" s="34"/>
      <c r="H90" s="399"/>
      <c r="I90" s="168"/>
      <c r="J90" s="209"/>
      <c r="K90" s="108"/>
      <c r="L90" s="116"/>
      <c r="M90" s="117"/>
      <c r="N90" s="1658" t="s">
        <v>468</v>
      </c>
      <c r="O90" s="1659"/>
      <c r="P90" s="1659"/>
      <c r="Q90" s="1660"/>
      <c r="R90" s="995" t="s">
        <v>596</v>
      </c>
      <c r="S90" s="43" t="s">
        <v>469</v>
      </c>
      <c r="T90" s="43"/>
      <c r="U90" s="43"/>
      <c r="V90" s="43"/>
      <c r="W90" s="42"/>
      <c r="X90" s="43"/>
      <c r="Y90" s="43"/>
      <c r="Z90" s="43"/>
      <c r="AA90" s="42"/>
      <c r="AB90" s="44"/>
      <c r="AC90" s="44"/>
      <c r="AD90" s="44"/>
      <c r="AE90" s="44"/>
      <c r="AF90" s="44"/>
      <c r="AG90" s="44"/>
      <c r="AH90" s="44"/>
      <c r="AI90" s="46"/>
      <c r="AJ90" s="401"/>
      <c r="AK90" s="402"/>
      <c r="AL90" s="402"/>
      <c r="AM90" s="402"/>
      <c r="AN90" s="114"/>
      <c r="AO90" s="119"/>
    </row>
    <row r="91" spans="1:41" ht="15.95" customHeight="1">
      <c r="A91" s="1694"/>
      <c r="B91" s="36"/>
      <c r="C91" s="18"/>
      <c r="D91" s="18"/>
      <c r="E91" s="20"/>
      <c r="F91" s="18"/>
      <c r="G91" s="34"/>
      <c r="H91" s="399"/>
      <c r="I91" s="168"/>
      <c r="J91" s="209"/>
      <c r="K91" s="108"/>
      <c r="L91" s="116"/>
      <c r="M91" s="117"/>
      <c r="N91" s="1645" t="s">
        <v>467</v>
      </c>
      <c r="O91" s="1646"/>
      <c r="P91" s="1646"/>
      <c r="Q91" s="1647"/>
      <c r="R91" s="35"/>
      <c r="S91" s="128" t="s">
        <v>470</v>
      </c>
      <c r="T91" s="128"/>
      <c r="U91" s="128"/>
      <c r="V91" s="128"/>
      <c r="W91" s="18"/>
      <c r="X91" s="128"/>
      <c r="Y91" s="128"/>
      <c r="Z91" s="128"/>
      <c r="AA91" s="18"/>
      <c r="AB91" s="30"/>
      <c r="AC91" s="30"/>
      <c r="AD91" s="30"/>
      <c r="AE91" s="30"/>
      <c r="AF91" s="30"/>
      <c r="AG91" s="30"/>
      <c r="AH91" s="30"/>
      <c r="AI91" s="34"/>
      <c r="AJ91" s="401"/>
      <c r="AK91" s="402"/>
      <c r="AL91" s="402"/>
      <c r="AM91" s="402"/>
      <c r="AN91" s="114"/>
      <c r="AO91" s="119"/>
    </row>
    <row r="92" spans="1:41" ht="15.95" customHeight="1">
      <c r="A92" s="1694"/>
      <c r="B92" s="36"/>
      <c r="C92" s="18"/>
      <c r="D92" s="18"/>
      <c r="E92" s="20"/>
      <c r="F92" s="18"/>
      <c r="G92" s="34"/>
      <c r="H92" s="35"/>
      <c r="I92" s="107"/>
      <c r="J92" s="121"/>
      <c r="K92" s="108"/>
      <c r="L92" s="116"/>
      <c r="M92" s="117"/>
      <c r="N92" s="1645"/>
      <c r="O92" s="1646"/>
      <c r="P92" s="1646"/>
      <c r="Q92" s="1647"/>
      <c r="R92" s="995" t="s">
        <v>596</v>
      </c>
      <c r="S92" s="128" t="s">
        <v>471</v>
      </c>
      <c r="T92" s="128"/>
      <c r="U92" s="128"/>
      <c r="V92" s="128"/>
      <c r="W92" s="18"/>
      <c r="X92" s="128"/>
      <c r="Y92" s="128"/>
      <c r="Z92" s="128"/>
      <c r="AA92" s="18"/>
      <c r="AB92" s="18"/>
      <c r="AC92" s="18"/>
      <c r="AD92" s="30"/>
      <c r="AE92" s="18"/>
      <c r="AF92" s="18"/>
      <c r="AG92" s="18"/>
      <c r="AH92" s="18"/>
      <c r="AI92" s="34"/>
      <c r="AJ92" s="401"/>
      <c r="AK92" s="402"/>
      <c r="AL92" s="402"/>
      <c r="AM92" s="402"/>
      <c r="AN92" s="114"/>
      <c r="AO92" s="119"/>
    </row>
    <row r="93" spans="1:41" ht="15.95" customHeight="1">
      <c r="A93" s="1694"/>
      <c r="B93" s="18"/>
      <c r="C93" s="128"/>
      <c r="D93" s="18"/>
      <c r="E93" s="18"/>
      <c r="F93" s="36"/>
      <c r="G93" s="34"/>
      <c r="H93" s="35"/>
      <c r="I93" s="107"/>
      <c r="J93" s="121"/>
      <c r="K93" s="108"/>
      <c r="L93" s="116"/>
      <c r="M93" s="117"/>
      <c r="N93" s="1645"/>
      <c r="O93" s="1646"/>
      <c r="P93" s="1646"/>
      <c r="Q93" s="1647"/>
      <c r="R93" s="993" t="s">
        <v>596</v>
      </c>
      <c r="S93" s="205" t="s">
        <v>472</v>
      </c>
      <c r="T93" s="128"/>
      <c r="U93" s="128"/>
      <c r="V93" s="128"/>
      <c r="W93" s="18"/>
      <c r="X93" s="128"/>
      <c r="Y93" s="128"/>
      <c r="Z93" s="128"/>
      <c r="AA93" s="18"/>
      <c r="AB93" s="30"/>
      <c r="AC93" s="30"/>
      <c r="AD93" s="30"/>
      <c r="AE93" s="30"/>
      <c r="AF93" s="30"/>
      <c r="AG93" s="30"/>
      <c r="AH93" s="30"/>
      <c r="AI93" s="77"/>
      <c r="AJ93" s="401"/>
      <c r="AK93" s="402"/>
      <c r="AL93" s="402"/>
      <c r="AM93" s="402"/>
      <c r="AN93" s="114"/>
      <c r="AO93" s="119"/>
    </row>
    <row r="94" spans="1:41" ht="15.95" customHeight="1">
      <c r="A94" s="1694"/>
      <c r="B94" s="18"/>
      <c r="C94" s="128"/>
      <c r="D94" s="18"/>
      <c r="E94" s="18"/>
      <c r="F94" s="36"/>
      <c r="G94" s="34"/>
      <c r="H94" s="35"/>
      <c r="I94" s="107"/>
      <c r="J94" s="121"/>
      <c r="K94" s="108"/>
      <c r="L94" s="116"/>
      <c r="M94" s="117"/>
      <c r="N94" s="1655" t="s">
        <v>485</v>
      </c>
      <c r="O94" s="1656"/>
      <c r="P94" s="1656"/>
      <c r="Q94" s="1657"/>
      <c r="R94" s="995" t="s">
        <v>596</v>
      </c>
      <c r="S94" s="126" t="s">
        <v>473</v>
      </c>
      <c r="T94" s="126"/>
      <c r="U94" s="126"/>
      <c r="V94" s="126"/>
      <c r="W94" s="17"/>
      <c r="X94" s="126"/>
      <c r="Y94" s="126"/>
      <c r="Z94" s="126"/>
      <c r="AA94" s="17"/>
      <c r="AB94" s="70"/>
      <c r="AC94" s="70"/>
      <c r="AD94" s="70"/>
      <c r="AE94" s="70"/>
      <c r="AF94" s="70"/>
      <c r="AG94" s="70"/>
      <c r="AH94" s="70"/>
      <c r="AI94" s="127"/>
      <c r="AJ94" s="401"/>
      <c r="AK94" s="402"/>
      <c r="AL94" s="402"/>
      <c r="AM94" s="402"/>
      <c r="AN94" s="114"/>
      <c r="AO94" s="119"/>
    </row>
    <row r="95" spans="1:41" ht="15.95" customHeight="1">
      <c r="A95" s="1694"/>
      <c r="B95" s="18"/>
      <c r="C95" s="128"/>
      <c r="D95" s="18"/>
      <c r="E95" s="18"/>
      <c r="F95" s="36"/>
      <c r="G95" s="34"/>
      <c r="H95" s="35"/>
      <c r="I95" s="107"/>
      <c r="J95" s="121"/>
      <c r="K95" s="108"/>
      <c r="L95" s="116"/>
      <c r="M95" s="117"/>
      <c r="N95" s="1645" t="s">
        <v>486</v>
      </c>
      <c r="O95" s="1646"/>
      <c r="P95" s="1646"/>
      <c r="Q95" s="1647"/>
      <c r="R95" s="399"/>
      <c r="S95" s="128" t="s">
        <v>474</v>
      </c>
      <c r="T95" s="128"/>
      <c r="U95" s="128"/>
      <c r="V95" s="128"/>
      <c r="W95" s="18"/>
      <c r="X95" s="128"/>
      <c r="Y95" s="128"/>
      <c r="Z95" s="128"/>
      <c r="AA95" s="18"/>
      <c r="AB95" s="30"/>
      <c r="AC95" s="30"/>
      <c r="AD95" s="30"/>
      <c r="AE95" s="30"/>
      <c r="AF95" s="30"/>
      <c r="AG95" s="30"/>
      <c r="AH95" s="30"/>
      <c r="AI95" s="34"/>
      <c r="AJ95" s="401"/>
      <c r="AK95" s="402"/>
      <c r="AL95" s="402"/>
      <c r="AM95" s="402"/>
      <c r="AN95" s="114"/>
      <c r="AO95" s="119"/>
    </row>
    <row r="96" spans="1:41" ht="15.95" customHeight="1">
      <c r="A96" s="1694"/>
      <c r="B96" s="18"/>
      <c r="C96" s="128"/>
      <c r="D96" s="18"/>
      <c r="E96" s="18"/>
      <c r="F96" s="36"/>
      <c r="G96" s="34"/>
      <c r="H96" s="35"/>
      <c r="I96" s="107"/>
      <c r="J96" s="121"/>
      <c r="K96" s="108"/>
      <c r="L96" s="116"/>
      <c r="M96" s="117"/>
      <c r="N96" s="1645"/>
      <c r="O96" s="1646"/>
      <c r="P96" s="1646"/>
      <c r="Q96" s="1647"/>
      <c r="R96" s="995" t="s">
        <v>596</v>
      </c>
      <c r="S96" s="128" t="s">
        <v>471</v>
      </c>
      <c r="T96" s="128"/>
      <c r="U96" s="128"/>
      <c r="V96" s="128"/>
      <c r="W96" s="18"/>
      <c r="X96" s="128"/>
      <c r="Y96" s="128"/>
      <c r="Z96" s="128"/>
      <c r="AA96" s="18"/>
      <c r="AB96" s="30"/>
      <c r="AC96" s="30"/>
      <c r="AD96" s="30"/>
      <c r="AE96" s="30"/>
      <c r="AF96" s="30"/>
      <c r="AG96" s="30"/>
      <c r="AH96" s="30"/>
      <c r="AI96" s="34"/>
      <c r="AJ96" s="401"/>
      <c r="AK96" s="402"/>
      <c r="AL96" s="402"/>
      <c r="AM96" s="402"/>
      <c r="AN96" s="114"/>
      <c r="AO96" s="119"/>
    </row>
    <row r="97" spans="1:41" ht="15.95" customHeight="1">
      <c r="A97" s="1694"/>
      <c r="B97" s="18"/>
      <c r="C97" s="128"/>
      <c r="D97" s="18"/>
      <c r="E97" s="18"/>
      <c r="F97" s="36"/>
      <c r="G97" s="34"/>
      <c r="H97" s="35"/>
      <c r="I97" s="107"/>
      <c r="J97" s="121"/>
      <c r="K97" s="108"/>
      <c r="L97" s="116"/>
      <c r="M97" s="117"/>
      <c r="N97" s="1671"/>
      <c r="O97" s="1669"/>
      <c r="P97" s="1669"/>
      <c r="Q97" s="1670"/>
      <c r="R97" s="995" t="s">
        <v>596</v>
      </c>
      <c r="S97" s="610" t="s">
        <v>472</v>
      </c>
      <c r="T97" s="187"/>
      <c r="U97" s="187"/>
      <c r="V97" s="187"/>
      <c r="W97" s="22"/>
      <c r="X97" s="187"/>
      <c r="Y97" s="187"/>
      <c r="Z97" s="187"/>
      <c r="AA97" s="22"/>
      <c r="AB97" s="23"/>
      <c r="AC97" s="23"/>
      <c r="AD97" s="23"/>
      <c r="AE97" s="23"/>
      <c r="AF97" s="23"/>
      <c r="AG97" s="23"/>
      <c r="AH97" s="23"/>
      <c r="AI97" s="24"/>
      <c r="AJ97" s="401"/>
      <c r="AK97" s="402"/>
      <c r="AL97" s="402"/>
      <c r="AM97" s="402"/>
      <c r="AN97" s="203"/>
      <c r="AO97" s="207"/>
    </row>
    <row r="98" spans="1:41" ht="15.95" customHeight="1">
      <c r="A98" s="1694"/>
      <c r="B98" s="36"/>
      <c r="C98" s="18"/>
      <c r="D98" s="18"/>
      <c r="E98" s="20"/>
      <c r="F98" s="18"/>
      <c r="G98" s="34"/>
      <c r="H98" s="35"/>
      <c r="I98" s="107"/>
      <c r="J98" s="121"/>
      <c r="K98" s="1678" t="s">
        <v>482</v>
      </c>
      <c r="L98" s="1659"/>
      <c r="M98" s="1660"/>
      <c r="N98" s="1658" t="s">
        <v>480</v>
      </c>
      <c r="O98" s="1659"/>
      <c r="P98" s="1659"/>
      <c r="Q98" s="1660"/>
      <c r="R98" s="452" t="str">
        <f>IF(自己評価書!$CX$9="□","□","■")</f>
        <v>□</v>
      </c>
      <c r="S98" s="43" t="s">
        <v>475</v>
      </c>
      <c r="T98" s="43"/>
      <c r="U98" s="43"/>
      <c r="V98" s="43"/>
      <c r="W98" s="42"/>
      <c r="X98" s="43"/>
      <c r="Y98" s="43"/>
      <c r="Z98" s="43"/>
      <c r="AA98" s="42"/>
      <c r="AB98" s="42"/>
      <c r="AC98" s="42"/>
      <c r="AD98" s="44"/>
      <c r="AE98" s="42"/>
      <c r="AF98" s="42"/>
      <c r="AG98" s="42"/>
      <c r="AH98" s="42"/>
      <c r="AI98" s="46"/>
      <c r="AJ98" s="107"/>
      <c r="AK98" s="107"/>
      <c r="AL98" s="18"/>
      <c r="AM98" s="18"/>
      <c r="AN98" s="114"/>
      <c r="AO98" s="119"/>
    </row>
    <row r="99" spans="1:41" ht="15.95" customHeight="1">
      <c r="A99" s="1694"/>
      <c r="B99" s="36"/>
      <c r="C99" s="18"/>
      <c r="D99" s="18"/>
      <c r="E99" s="20"/>
      <c r="F99" s="18"/>
      <c r="G99" s="34"/>
      <c r="H99" s="35"/>
      <c r="I99" s="107"/>
      <c r="J99" s="121"/>
      <c r="K99" s="1667" t="s">
        <v>481</v>
      </c>
      <c r="L99" s="1646"/>
      <c r="M99" s="1647"/>
      <c r="N99" s="1645" t="s">
        <v>483</v>
      </c>
      <c r="O99" s="1646"/>
      <c r="P99" s="1646"/>
      <c r="Q99" s="1647"/>
      <c r="R99" s="451" t="str">
        <f>IF(自己評価書!CX10="□","□","■")</f>
        <v>□</v>
      </c>
      <c r="S99" s="128" t="s">
        <v>476</v>
      </c>
      <c r="T99" s="128"/>
      <c r="U99" s="128"/>
      <c r="V99" s="128"/>
      <c r="W99" s="18"/>
      <c r="X99" s="128"/>
      <c r="Y99" s="128"/>
      <c r="Z99" s="128"/>
      <c r="AA99" s="18"/>
      <c r="AB99" s="18"/>
      <c r="AC99" s="18"/>
      <c r="AD99" s="30"/>
      <c r="AE99" s="18"/>
      <c r="AF99" s="18"/>
      <c r="AG99" s="18"/>
      <c r="AH99" s="18"/>
      <c r="AI99" s="34"/>
      <c r="AJ99" s="107"/>
      <c r="AK99" s="107"/>
      <c r="AL99" s="18"/>
      <c r="AM99" s="18"/>
      <c r="AN99" s="1746" t="s">
        <v>25</v>
      </c>
      <c r="AO99" s="1747"/>
    </row>
    <row r="100" spans="1:41" ht="15.95" customHeight="1">
      <c r="A100" s="1694"/>
      <c r="B100" s="36"/>
      <c r="C100" s="18"/>
      <c r="D100" s="18"/>
      <c r="E100" s="20"/>
      <c r="F100" s="18"/>
      <c r="G100" s="34"/>
      <c r="H100" s="35"/>
      <c r="I100" s="107"/>
      <c r="J100" s="121"/>
      <c r="K100" s="1667" t="s">
        <v>484</v>
      </c>
      <c r="L100" s="1646"/>
      <c r="M100" s="1647"/>
      <c r="N100" s="1645"/>
      <c r="O100" s="1646"/>
      <c r="P100" s="1646"/>
      <c r="Q100" s="1647"/>
      <c r="R100" s="451" t="str">
        <f>IF(自己評価書!CX11="□","□","■")</f>
        <v>□</v>
      </c>
      <c r="S100" s="128" t="s">
        <v>477</v>
      </c>
      <c r="T100" s="128"/>
      <c r="U100" s="128"/>
      <c r="V100" s="128"/>
      <c r="W100" s="18"/>
      <c r="X100" s="128"/>
      <c r="Y100" s="128"/>
      <c r="Z100" s="128"/>
      <c r="AA100" s="18"/>
      <c r="AB100" s="30"/>
      <c r="AC100" s="30"/>
      <c r="AD100" s="30"/>
      <c r="AE100" s="30"/>
      <c r="AF100" s="30"/>
      <c r="AG100" s="30"/>
      <c r="AH100" s="30"/>
      <c r="AI100" s="34"/>
      <c r="AJ100" s="107"/>
      <c r="AK100" s="107"/>
      <c r="AL100" s="18"/>
      <c r="AM100" s="18"/>
      <c r="AN100" s="1746"/>
      <c r="AO100" s="1747"/>
    </row>
    <row r="101" spans="1:41" ht="15.95" customHeight="1">
      <c r="A101" s="1694"/>
      <c r="B101" s="36"/>
      <c r="C101" s="18"/>
      <c r="D101" s="18"/>
      <c r="E101" s="20"/>
      <c r="F101" s="18"/>
      <c r="G101" s="34"/>
      <c r="H101" s="35"/>
      <c r="I101" s="107"/>
      <c r="J101" s="121"/>
      <c r="K101" s="108"/>
      <c r="L101" s="116"/>
      <c r="M101" s="117"/>
      <c r="N101" s="122"/>
      <c r="O101" s="116"/>
      <c r="P101" s="116"/>
      <c r="Q101" s="117"/>
      <c r="R101" s="451" t="str">
        <f>IF(自己評価書!CX12="□","□","■")</f>
        <v>□</v>
      </c>
      <c r="S101" s="128" t="s">
        <v>478</v>
      </c>
      <c r="T101" s="128"/>
      <c r="U101" s="128"/>
      <c r="V101" s="128"/>
      <c r="W101" s="18"/>
      <c r="X101" s="128"/>
      <c r="Y101" s="128"/>
      <c r="Z101" s="128"/>
      <c r="AA101" s="18"/>
      <c r="AB101" s="30"/>
      <c r="AC101" s="30"/>
      <c r="AD101" s="30"/>
      <c r="AE101" s="30"/>
      <c r="AF101" s="30"/>
      <c r="AG101" s="30"/>
      <c r="AH101" s="30"/>
      <c r="AI101" s="34"/>
      <c r="AJ101" s="107"/>
      <c r="AK101" s="107"/>
      <c r="AL101" s="18"/>
      <c r="AM101" s="18"/>
      <c r="AN101" s="1744" t="s">
        <v>27</v>
      </c>
      <c r="AO101" s="1745"/>
    </row>
    <row r="102" spans="1:41" ht="15.95" customHeight="1" thickBot="1">
      <c r="A102" s="1695"/>
      <c r="B102" s="149"/>
      <c r="C102" s="150"/>
      <c r="D102" s="150"/>
      <c r="E102" s="151"/>
      <c r="F102" s="150"/>
      <c r="G102" s="152"/>
      <c r="H102" s="153"/>
      <c r="I102" s="154"/>
      <c r="J102" s="155"/>
      <c r="K102" s="448"/>
      <c r="L102" s="438"/>
      <c r="M102" s="439"/>
      <c r="N102" s="440"/>
      <c r="O102" s="438"/>
      <c r="P102" s="438"/>
      <c r="Q102" s="439"/>
      <c r="R102" s="473" t="str">
        <f>IF(自己評価書!$CX$13="□","□","■")</f>
        <v>□</v>
      </c>
      <c r="S102" s="164" t="s">
        <v>479</v>
      </c>
      <c r="T102" s="164"/>
      <c r="U102" s="164"/>
      <c r="V102" s="164" t="s">
        <v>507</v>
      </c>
      <c r="W102" s="1853" t="str">
        <f>IF(自己評価書!$CX$14="","",自己評価書!$CX$14)</f>
        <v/>
      </c>
      <c r="X102" s="1853"/>
      <c r="Y102" s="1853"/>
      <c r="Z102" s="1853"/>
      <c r="AA102" s="1853"/>
      <c r="AB102" s="1853"/>
      <c r="AC102" s="1853"/>
      <c r="AD102" s="1853"/>
      <c r="AE102" s="1853"/>
      <c r="AF102" s="1853"/>
      <c r="AG102" s="1853"/>
      <c r="AH102" s="165" t="s">
        <v>508</v>
      </c>
      <c r="AI102" s="152"/>
      <c r="AJ102" s="154"/>
      <c r="AK102" s="154"/>
      <c r="AL102" s="150"/>
      <c r="AM102" s="150"/>
      <c r="AN102" s="156"/>
      <c r="AO102" s="157"/>
    </row>
    <row r="103" spans="1:41" ht="15.75" customHeight="1">
      <c r="A103" s="1204" t="s">
        <v>982</v>
      </c>
      <c r="B103" s="2"/>
      <c r="C103" s="2"/>
      <c r="D103" s="2"/>
      <c r="E103" s="2"/>
      <c r="F103" s="3"/>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3"/>
      <c r="AK103" s="2"/>
      <c r="AL103" s="2"/>
      <c r="AM103" s="107"/>
      <c r="AN103" s="107"/>
      <c r="AO103" s="5" t="s">
        <v>992</v>
      </c>
    </row>
    <row r="104" spans="1:41" ht="14.25" thickBot="1">
      <c r="A104" s="8" t="s">
        <v>149</v>
      </c>
      <c r="B104" s="2"/>
      <c r="C104" s="2"/>
      <c r="D104" s="2"/>
      <c r="E104" s="2"/>
      <c r="F104" s="3"/>
      <c r="G104" s="2"/>
      <c r="H104" s="10" t="s">
        <v>7</v>
      </c>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3"/>
      <c r="AK104" s="2"/>
      <c r="AL104" s="2"/>
      <c r="AM104" s="107"/>
      <c r="AN104" s="107"/>
      <c r="AO104" s="5"/>
    </row>
    <row r="105" spans="1:41">
      <c r="A105" s="158"/>
      <c r="B105" s="1772" t="s">
        <v>8</v>
      </c>
      <c r="C105" s="1736"/>
      <c r="D105" s="1736"/>
      <c r="E105" s="1737"/>
      <c r="F105" s="1725" t="s">
        <v>9</v>
      </c>
      <c r="G105" s="1726"/>
      <c r="H105" s="1729" t="s">
        <v>10</v>
      </c>
      <c r="I105" s="1730"/>
      <c r="J105" s="1731"/>
      <c r="K105" s="1735" t="s">
        <v>11</v>
      </c>
      <c r="L105" s="1736"/>
      <c r="M105" s="1737"/>
      <c r="N105" s="1738" t="s">
        <v>12</v>
      </c>
      <c r="O105" s="1739"/>
      <c r="P105" s="1739"/>
      <c r="Q105" s="1739"/>
      <c r="R105" s="1739"/>
      <c r="S105" s="1739"/>
      <c r="T105" s="1739"/>
      <c r="U105" s="1739"/>
      <c r="V105" s="1739"/>
      <c r="W105" s="1739"/>
      <c r="X105" s="1739"/>
      <c r="Y105" s="1739"/>
      <c r="Z105" s="1739"/>
      <c r="AA105" s="1739"/>
      <c r="AB105" s="1739"/>
      <c r="AC105" s="1739"/>
      <c r="AD105" s="1739"/>
      <c r="AE105" s="1739"/>
      <c r="AF105" s="1739"/>
      <c r="AG105" s="1739"/>
      <c r="AH105" s="1739"/>
      <c r="AI105" s="1739"/>
      <c r="AJ105" s="1739"/>
      <c r="AK105" s="1739"/>
      <c r="AL105" s="1739"/>
      <c r="AM105" s="1740"/>
      <c r="AN105" s="1749" t="s">
        <v>13</v>
      </c>
      <c r="AO105" s="1750"/>
    </row>
    <row r="106" spans="1:41" ht="15.75" customHeight="1" thickBot="1">
      <c r="A106" s="159"/>
      <c r="B106" s="1775" t="s">
        <v>14</v>
      </c>
      <c r="C106" s="1673"/>
      <c r="D106" s="1673"/>
      <c r="E106" s="1674"/>
      <c r="F106" s="1727"/>
      <c r="G106" s="1728"/>
      <c r="H106" s="1732"/>
      <c r="I106" s="1733"/>
      <c r="J106" s="1734"/>
      <c r="K106" s="1672" t="s">
        <v>15</v>
      </c>
      <c r="L106" s="1673"/>
      <c r="M106" s="1674"/>
      <c r="N106" s="1675" t="s">
        <v>15</v>
      </c>
      <c r="O106" s="1676"/>
      <c r="P106" s="1676"/>
      <c r="Q106" s="1677"/>
      <c r="R106" s="1741" t="s">
        <v>16</v>
      </c>
      <c r="S106" s="1742"/>
      <c r="T106" s="1742"/>
      <c r="U106" s="1742"/>
      <c r="V106" s="1742"/>
      <c r="W106" s="1742"/>
      <c r="X106" s="1742"/>
      <c r="Y106" s="1742"/>
      <c r="Z106" s="1742"/>
      <c r="AA106" s="1742"/>
      <c r="AB106" s="1742"/>
      <c r="AC106" s="1742"/>
      <c r="AD106" s="1742"/>
      <c r="AE106" s="1742"/>
      <c r="AF106" s="1742"/>
      <c r="AG106" s="1742"/>
      <c r="AH106" s="1742"/>
      <c r="AI106" s="1743"/>
      <c r="AJ106" s="1741" t="s">
        <v>17</v>
      </c>
      <c r="AK106" s="1742"/>
      <c r="AL106" s="1742"/>
      <c r="AM106" s="1743"/>
      <c r="AN106" s="1751"/>
      <c r="AO106" s="1752"/>
    </row>
    <row r="107" spans="1:41" ht="15.75" customHeight="1">
      <c r="A107" s="1693" t="s">
        <v>488</v>
      </c>
      <c r="B107" s="98" t="s">
        <v>490</v>
      </c>
      <c r="C107" s="99"/>
      <c r="D107" s="99"/>
      <c r="E107" s="100"/>
      <c r="F107" s="1696" t="s">
        <v>20</v>
      </c>
      <c r="G107" s="1689"/>
      <c r="H107" s="160"/>
      <c r="I107" s="102"/>
      <c r="J107" s="15"/>
      <c r="K107" s="1700" t="s">
        <v>493</v>
      </c>
      <c r="L107" s="1701"/>
      <c r="M107" s="1702"/>
      <c r="N107" s="1772" t="s">
        <v>494</v>
      </c>
      <c r="O107" s="1736"/>
      <c r="P107" s="1736"/>
      <c r="Q107" s="1737"/>
      <c r="R107" s="161" t="s">
        <v>496</v>
      </c>
      <c r="S107" s="161"/>
      <c r="T107" s="161"/>
      <c r="U107" s="161"/>
      <c r="V107" s="161"/>
      <c r="W107" s="99"/>
      <c r="X107" s="161"/>
      <c r="Y107" s="161"/>
      <c r="Z107" s="161"/>
      <c r="AA107" s="99"/>
      <c r="AB107" s="99"/>
      <c r="AC107" s="99"/>
      <c r="AD107" s="14"/>
      <c r="AE107" s="99"/>
      <c r="AF107" s="99"/>
      <c r="AG107" s="99"/>
      <c r="AH107" s="99"/>
      <c r="AI107" s="162"/>
      <c r="AJ107" s="16" t="s">
        <v>22</v>
      </c>
      <c r="AK107" s="99" t="s">
        <v>51</v>
      </c>
      <c r="AL107" s="99"/>
      <c r="AM107" s="100"/>
      <c r="AN107" s="105"/>
      <c r="AO107" s="106"/>
    </row>
    <row r="108" spans="1:41" ht="15.95" customHeight="1">
      <c r="A108" s="1694"/>
      <c r="B108" s="1645" t="s">
        <v>489</v>
      </c>
      <c r="C108" s="1646"/>
      <c r="D108" s="1646"/>
      <c r="E108" s="1647"/>
      <c r="F108" s="1723" t="str">
        <f>IF(自己評価書!$CL$7=0,"",自己評価書!$CL$7)</f>
        <v/>
      </c>
      <c r="G108" s="1724"/>
      <c r="H108" s="16" t="s">
        <v>22</v>
      </c>
      <c r="I108" s="1648" t="s">
        <v>24</v>
      </c>
      <c r="J108" s="1649"/>
      <c r="K108" s="1703"/>
      <c r="L108" s="1704"/>
      <c r="M108" s="1705"/>
      <c r="N108" s="1645" t="s">
        <v>495</v>
      </c>
      <c r="O108" s="1646"/>
      <c r="P108" s="1646"/>
      <c r="Q108" s="1647"/>
      <c r="R108" s="399"/>
      <c r="S108" s="128" t="s">
        <v>497</v>
      </c>
      <c r="T108" s="128"/>
      <c r="U108" s="128"/>
      <c r="V108" s="111" t="s">
        <v>22</v>
      </c>
      <c r="W108" s="128" t="s">
        <v>156</v>
      </c>
      <c r="X108" s="128"/>
      <c r="Y108" s="128"/>
      <c r="Z108" s="128"/>
      <c r="AA108" s="18"/>
      <c r="AB108" s="18"/>
      <c r="AC108" s="18"/>
      <c r="AD108" s="30"/>
      <c r="AE108" s="18"/>
      <c r="AF108" s="18"/>
      <c r="AG108" s="18"/>
      <c r="AH108" s="18"/>
      <c r="AI108" s="34"/>
      <c r="AJ108" s="16" t="s">
        <v>22</v>
      </c>
      <c r="AK108" s="18" t="s">
        <v>500</v>
      </c>
      <c r="AL108" s="18"/>
      <c r="AM108" s="20"/>
      <c r="AN108" s="1746" t="s">
        <v>25</v>
      </c>
      <c r="AO108" s="1747"/>
    </row>
    <row r="109" spans="1:41" ht="15.95" customHeight="1">
      <c r="A109" s="1694"/>
      <c r="B109" s="1645" t="s">
        <v>155</v>
      </c>
      <c r="C109" s="1646"/>
      <c r="D109" s="1646"/>
      <c r="E109" s="1647"/>
      <c r="F109" s="1723"/>
      <c r="G109" s="1724"/>
      <c r="H109" s="16" t="s">
        <v>22</v>
      </c>
      <c r="I109" s="1648" t="s">
        <v>28</v>
      </c>
      <c r="J109" s="1649"/>
      <c r="K109" s="1703"/>
      <c r="L109" s="1704"/>
      <c r="M109" s="1705"/>
      <c r="N109" s="36"/>
      <c r="O109" s="18"/>
      <c r="P109" s="18"/>
      <c r="Q109" s="20"/>
      <c r="R109" s="35"/>
      <c r="S109" s="128"/>
      <c r="T109" s="128"/>
      <c r="U109" s="128"/>
      <c r="V109" s="111" t="s">
        <v>22</v>
      </c>
      <c r="W109" s="128" t="s">
        <v>158</v>
      </c>
      <c r="X109" s="128"/>
      <c r="Y109" s="128"/>
      <c r="Z109" s="128"/>
      <c r="AA109" s="18"/>
      <c r="AB109" s="18"/>
      <c r="AC109" s="18"/>
      <c r="AD109" s="30"/>
      <c r="AE109" s="18"/>
      <c r="AF109" s="18"/>
      <c r="AG109" s="18"/>
      <c r="AH109" s="18"/>
      <c r="AI109" s="34"/>
      <c r="AJ109" s="16" t="s">
        <v>22</v>
      </c>
      <c r="AK109" s="18" t="s">
        <v>157</v>
      </c>
      <c r="AL109" s="18"/>
      <c r="AM109" s="20"/>
      <c r="AN109" s="1746"/>
      <c r="AO109" s="1747"/>
    </row>
    <row r="110" spans="1:41" ht="15.95" customHeight="1">
      <c r="A110" s="1694"/>
      <c r="B110" s="1645" t="s">
        <v>491</v>
      </c>
      <c r="C110" s="1646"/>
      <c r="D110" s="1646"/>
      <c r="E110" s="1647"/>
      <c r="F110" s="18"/>
      <c r="G110" s="34"/>
      <c r="H110" s="16" t="s">
        <v>22</v>
      </c>
      <c r="I110" s="1648" t="s">
        <v>32</v>
      </c>
      <c r="J110" s="1649"/>
      <c r="K110" s="1703"/>
      <c r="L110" s="1704"/>
      <c r="M110" s="1705"/>
      <c r="N110" s="36"/>
      <c r="O110" s="18"/>
      <c r="P110" s="18"/>
      <c r="Q110" s="20"/>
      <c r="R110" s="35"/>
      <c r="S110" s="401"/>
      <c r="T110" s="30"/>
      <c r="U110" s="128"/>
      <c r="V110" s="111" t="s">
        <v>22</v>
      </c>
      <c r="W110" s="128" t="s">
        <v>498</v>
      </c>
      <c r="X110" s="128"/>
      <c r="Y110" s="128"/>
      <c r="Z110" s="30"/>
      <c r="AA110" s="128"/>
      <c r="AB110" s="30"/>
      <c r="AC110" s="30"/>
      <c r="AD110" s="401"/>
      <c r="AE110" s="128"/>
      <c r="AF110" s="107"/>
      <c r="AG110" s="30"/>
      <c r="AH110" s="30"/>
      <c r="AI110" s="34"/>
      <c r="AJ110" s="16" t="s">
        <v>22</v>
      </c>
      <c r="AK110" s="1643"/>
      <c r="AL110" s="1643"/>
      <c r="AM110" s="1644"/>
      <c r="AN110" s="1744" t="s">
        <v>27</v>
      </c>
      <c r="AO110" s="1745"/>
    </row>
    <row r="111" spans="1:41" ht="15.95" customHeight="1">
      <c r="A111" s="1694"/>
      <c r="B111" s="1645" t="s">
        <v>492</v>
      </c>
      <c r="C111" s="1646"/>
      <c r="D111" s="1646"/>
      <c r="E111" s="1647"/>
      <c r="F111" s="18"/>
      <c r="G111" s="34"/>
      <c r="H111" s="16" t="s">
        <v>22</v>
      </c>
      <c r="I111" s="1648" t="s">
        <v>36</v>
      </c>
      <c r="J111" s="1649"/>
      <c r="K111" s="1703"/>
      <c r="L111" s="1704"/>
      <c r="M111" s="1705"/>
      <c r="N111" s="36"/>
      <c r="O111" s="18"/>
      <c r="P111" s="18"/>
      <c r="Q111" s="20"/>
      <c r="R111" s="399"/>
      <c r="S111" s="128"/>
      <c r="T111" s="128"/>
      <c r="U111" s="128"/>
      <c r="V111" s="128"/>
      <c r="W111" s="18"/>
      <c r="X111" s="128"/>
      <c r="Y111" s="128"/>
      <c r="Z111" s="128"/>
      <c r="AA111" s="18"/>
      <c r="AB111" s="30"/>
      <c r="AC111" s="30"/>
      <c r="AD111" s="30"/>
      <c r="AE111" s="30"/>
      <c r="AF111" s="30"/>
      <c r="AG111" s="30"/>
      <c r="AH111" s="30"/>
      <c r="AI111" s="34"/>
      <c r="AJ111" s="16" t="s">
        <v>22</v>
      </c>
      <c r="AK111" s="1643"/>
      <c r="AL111" s="1643"/>
      <c r="AM111" s="1644"/>
      <c r="AO111" s="403"/>
    </row>
    <row r="112" spans="1:41" ht="15.95" customHeight="1" thickBot="1">
      <c r="A112" s="1694"/>
      <c r="B112" s="451" t="str">
        <f>IF(OR(自己評価書!$CL$7=1,自己評価書!$CL$7=2,自己評価書!$CL$7=3,ISBLANK(自己評価書!$CL$7)),"□","■")</f>
        <v>□</v>
      </c>
      <c r="C112" s="172" t="s">
        <v>154</v>
      </c>
      <c r="D112" s="18"/>
      <c r="E112" s="20"/>
      <c r="F112" s="18"/>
      <c r="G112" s="34"/>
      <c r="H112" s="399"/>
      <c r="I112" s="168"/>
      <c r="J112" s="209"/>
      <c r="K112" s="1703"/>
      <c r="L112" s="1704"/>
      <c r="M112" s="1705"/>
      <c r="N112" s="122"/>
      <c r="O112" s="116"/>
      <c r="P112" s="116"/>
      <c r="Q112" s="117"/>
      <c r="R112" s="399"/>
      <c r="S112" s="128"/>
      <c r="T112" s="128"/>
      <c r="U112" s="128"/>
      <c r="V112" s="128"/>
      <c r="W112" s="18"/>
      <c r="X112" s="128"/>
      <c r="Y112" s="128"/>
      <c r="Z112" s="128"/>
      <c r="AA112" s="18"/>
      <c r="AB112" s="30"/>
      <c r="AC112" s="30"/>
      <c r="AD112" s="30"/>
      <c r="AE112" s="30"/>
      <c r="AF112" s="30"/>
      <c r="AG112" s="30"/>
      <c r="AH112" s="30"/>
      <c r="AI112" s="34"/>
      <c r="AJ112" s="433" t="s">
        <v>22</v>
      </c>
      <c r="AK112" s="1851"/>
      <c r="AL112" s="1851"/>
      <c r="AM112" s="1852"/>
      <c r="AN112" s="411"/>
      <c r="AO112" s="701"/>
    </row>
    <row r="113" spans="1:41" ht="15.95" customHeight="1">
      <c r="A113" s="1694"/>
      <c r="B113" s="98" t="s">
        <v>501</v>
      </c>
      <c r="C113" s="99"/>
      <c r="D113" s="99"/>
      <c r="E113" s="100"/>
      <c r="F113" s="1696" t="s">
        <v>20</v>
      </c>
      <c r="G113" s="1689"/>
      <c r="H113" s="405"/>
      <c r="I113" s="406"/>
      <c r="J113" s="407"/>
      <c r="K113" s="1697" t="s">
        <v>503</v>
      </c>
      <c r="L113" s="1698"/>
      <c r="M113" s="1698"/>
      <c r="N113" s="1698"/>
      <c r="O113" s="1698"/>
      <c r="P113" s="1698"/>
      <c r="Q113" s="1699"/>
      <c r="R113" s="408" t="s">
        <v>22</v>
      </c>
      <c r="S113" s="409" t="s">
        <v>648</v>
      </c>
      <c r="T113" s="409"/>
      <c r="U113" s="409"/>
      <c r="V113" s="409"/>
      <c r="W113" s="410"/>
      <c r="X113" s="409"/>
      <c r="Y113" s="409"/>
      <c r="Z113" s="409"/>
      <c r="AA113" s="410"/>
      <c r="AB113" s="449"/>
      <c r="AC113" s="449"/>
      <c r="AD113" s="449"/>
      <c r="AE113" s="449"/>
      <c r="AF113" s="449"/>
      <c r="AG113" s="449"/>
      <c r="AH113" s="449"/>
      <c r="AI113" s="450"/>
      <c r="AJ113" s="16" t="s">
        <v>22</v>
      </c>
      <c r="AK113" s="1721" t="s">
        <v>164</v>
      </c>
      <c r="AL113" s="1721"/>
      <c r="AM113" s="1722"/>
      <c r="AN113" s="114"/>
      <c r="AO113" s="119"/>
    </row>
    <row r="114" spans="1:41" ht="15.95" customHeight="1">
      <c r="A114" s="1694"/>
      <c r="B114" s="1645" t="s">
        <v>489</v>
      </c>
      <c r="C114" s="1646"/>
      <c r="D114" s="1646"/>
      <c r="E114" s="1647"/>
      <c r="F114" s="1723" t="str">
        <f>IF(自己評価書!$CL$8=0,"",自己評価書!$CL$8)</f>
        <v/>
      </c>
      <c r="G114" s="1724"/>
      <c r="H114" s="16" t="s">
        <v>22</v>
      </c>
      <c r="I114" s="1648" t="s">
        <v>24</v>
      </c>
      <c r="J114" s="1649"/>
      <c r="K114" s="1706" t="s">
        <v>504</v>
      </c>
      <c r="L114" s="1707"/>
      <c r="M114" s="1708"/>
      <c r="N114" s="1658" t="s">
        <v>869</v>
      </c>
      <c r="O114" s="1659"/>
      <c r="P114" s="1659"/>
      <c r="Q114" s="1660"/>
      <c r="R114" s="128" t="s">
        <v>830</v>
      </c>
      <c r="S114" s="128"/>
      <c r="T114" s="128"/>
      <c r="U114" s="128"/>
      <c r="V114" s="128"/>
      <c r="W114" s="18"/>
      <c r="X114" s="128"/>
      <c r="Y114" s="128"/>
      <c r="Z114" s="128"/>
      <c r="AA114" s="18"/>
      <c r="AB114" s="30"/>
      <c r="AC114" s="30"/>
      <c r="AD114" s="30"/>
      <c r="AE114" s="30"/>
      <c r="AF114" s="30"/>
      <c r="AG114" s="30"/>
      <c r="AH114" s="30"/>
      <c r="AI114" s="34"/>
      <c r="AJ114" s="16" t="s">
        <v>22</v>
      </c>
      <c r="AK114" s="1721" t="s">
        <v>499</v>
      </c>
      <c r="AL114" s="1721"/>
      <c r="AM114" s="1722"/>
      <c r="AN114" s="1746" t="s">
        <v>25</v>
      </c>
      <c r="AO114" s="1747"/>
    </row>
    <row r="115" spans="1:41" ht="15.95" customHeight="1">
      <c r="A115" s="1694"/>
      <c r="B115" s="1645" t="s">
        <v>155</v>
      </c>
      <c r="C115" s="1646"/>
      <c r="D115" s="1646"/>
      <c r="E115" s="1647"/>
      <c r="F115" s="1723"/>
      <c r="G115" s="1724"/>
      <c r="H115" s="16" t="s">
        <v>22</v>
      </c>
      <c r="I115" s="1648" t="s">
        <v>28</v>
      </c>
      <c r="J115" s="1649"/>
      <c r="K115" s="1709"/>
      <c r="L115" s="1710"/>
      <c r="M115" s="1711"/>
      <c r="N115" s="1650" t="s">
        <v>870</v>
      </c>
      <c r="O115" s="1651"/>
      <c r="P115" s="1651"/>
      <c r="Q115" s="1652"/>
      <c r="R115" s="399"/>
      <c r="S115" s="111" t="s">
        <v>22</v>
      </c>
      <c r="T115" s="128" t="s">
        <v>156</v>
      </c>
      <c r="U115" s="128"/>
      <c r="X115" s="128"/>
      <c r="Y115" s="18"/>
      <c r="Z115" s="30"/>
      <c r="AC115" s="30"/>
      <c r="AD115" s="30"/>
      <c r="AE115" s="30"/>
      <c r="AF115" s="30"/>
      <c r="AG115" s="30"/>
      <c r="AH115" s="30"/>
      <c r="AI115" s="34"/>
      <c r="AJ115" s="16" t="s">
        <v>22</v>
      </c>
      <c r="AK115" s="18" t="s">
        <v>144</v>
      </c>
      <c r="AL115" s="402"/>
      <c r="AM115" s="426"/>
      <c r="AN115" s="1746"/>
      <c r="AO115" s="1747"/>
    </row>
    <row r="116" spans="1:41" ht="15.95" customHeight="1">
      <c r="A116" s="1694"/>
      <c r="B116" s="1645" t="s">
        <v>491</v>
      </c>
      <c r="C116" s="1646"/>
      <c r="D116" s="1646"/>
      <c r="E116" s="1647"/>
      <c r="F116" s="18"/>
      <c r="G116" s="34"/>
      <c r="H116" s="16" t="s">
        <v>22</v>
      </c>
      <c r="I116" s="1648" t="s">
        <v>32</v>
      </c>
      <c r="J116" s="1649"/>
      <c r="K116" s="1709"/>
      <c r="L116" s="1710"/>
      <c r="M116" s="1711"/>
      <c r="N116" s="1645" t="s">
        <v>871</v>
      </c>
      <c r="O116" s="1646"/>
      <c r="P116" s="1646"/>
      <c r="Q116" s="1647"/>
      <c r="R116" s="399"/>
      <c r="S116" s="111" t="s">
        <v>22</v>
      </c>
      <c r="T116" s="128" t="s">
        <v>505</v>
      </c>
      <c r="U116" s="128"/>
      <c r="X116" s="128"/>
      <c r="Y116" s="18"/>
      <c r="Z116" s="30"/>
      <c r="AC116" s="30"/>
      <c r="AD116" s="30"/>
      <c r="AE116" s="30"/>
      <c r="AF116" s="30"/>
      <c r="AG116" s="30"/>
      <c r="AH116" s="30"/>
      <c r="AI116" s="34"/>
      <c r="AJ116" s="16" t="s">
        <v>22</v>
      </c>
      <c r="AK116" s="1653" t="s">
        <v>506</v>
      </c>
      <c r="AL116" s="1653"/>
      <c r="AM116" s="1654"/>
      <c r="AN116" s="1744" t="s">
        <v>27</v>
      </c>
      <c r="AO116" s="1745"/>
    </row>
    <row r="117" spans="1:41" ht="15.95" customHeight="1">
      <c r="A117" s="1694"/>
      <c r="B117" s="1645" t="s">
        <v>502</v>
      </c>
      <c r="C117" s="1646"/>
      <c r="D117" s="1646"/>
      <c r="E117" s="1647"/>
      <c r="F117" s="18"/>
      <c r="G117" s="34"/>
      <c r="H117" s="16" t="s">
        <v>22</v>
      </c>
      <c r="I117" s="1648" t="s">
        <v>36</v>
      </c>
      <c r="J117" s="1649"/>
      <c r="K117" s="1709"/>
      <c r="L117" s="1710"/>
      <c r="M117" s="1711"/>
      <c r="N117" s="1645" t="s">
        <v>872</v>
      </c>
      <c r="O117" s="1646"/>
      <c r="P117" s="1646"/>
      <c r="Q117" s="1647"/>
      <c r="R117" s="128"/>
      <c r="S117" s="111" t="s">
        <v>22</v>
      </c>
      <c r="T117" s="128" t="s">
        <v>158</v>
      </c>
      <c r="U117" s="128"/>
      <c r="AE117" s="30"/>
      <c r="AF117" s="30"/>
      <c r="AG117" s="30"/>
      <c r="AH117" s="30"/>
      <c r="AI117" s="34"/>
      <c r="AJ117" s="16" t="s">
        <v>22</v>
      </c>
      <c r="AK117" s="1643"/>
      <c r="AL117" s="1643"/>
      <c r="AM117" s="1644"/>
      <c r="AN117" s="114"/>
      <c r="AO117" s="119"/>
    </row>
    <row r="118" spans="1:41" ht="15.95" customHeight="1">
      <c r="A118" s="1694"/>
      <c r="B118" s="451" t="str">
        <f>IF(OR(自己評価書!$CL$8=1,自己評価書!$CL$8=2,自己評価書!$CL$8=3,ISBLANK(自己評価書!$CL$8)),"□","■")</f>
        <v>□</v>
      </c>
      <c r="C118" s="172" t="s">
        <v>154</v>
      </c>
      <c r="D118" s="18"/>
      <c r="E118" s="20"/>
      <c r="F118" s="18"/>
      <c r="G118" s="34"/>
      <c r="H118" s="399"/>
      <c r="I118" s="168"/>
      <c r="J118" s="209"/>
      <c r="K118" s="1709"/>
      <c r="L118" s="1710"/>
      <c r="M118" s="1711"/>
      <c r="N118" s="36"/>
      <c r="O118" s="18"/>
      <c r="P118" s="18"/>
      <c r="Q118" s="20"/>
      <c r="R118" s="35"/>
      <c r="S118" s="111" t="s">
        <v>22</v>
      </c>
      <c r="T118" s="128" t="s">
        <v>498</v>
      </c>
      <c r="U118" s="128"/>
      <c r="AE118" s="30"/>
      <c r="AF118" s="30"/>
      <c r="AG118" s="30"/>
      <c r="AH118" s="30"/>
      <c r="AI118" s="34"/>
      <c r="AJ118" s="16" t="s">
        <v>22</v>
      </c>
      <c r="AK118" s="1643"/>
      <c r="AL118" s="1643"/>
      <c r="AM118" s="1644"/>
      <c r="AN118" s="114"/>
      <c r="AO118" s="119"/>
    </row>
    <row r="119" spans="1:41" ht="15.95" customHeight="1" thickBot="1">
      <c r="A119" s="1695"/>
      <c r="B119" s="475"/>
      <c r="C119" s="411"/>
      <c r="D119" s="411"/>
      <c r="E119" s="615"/>
      <c r="F119" s="150"/>
      <c r="G119" s="152"/>
      <c r="H119" s="153"/>
      <c r="I119" s="154"/>
      <c r="J119" s="155"/>
      <c r="K119" s="1712"/>
      <c r="L119" s="1713"/>
      <c r="M119" s="1714"/>
      <c r="N119" s="149"/>
      <c r="O119" s="150"/>
      <c r="P119" s="150"/>
      <c r="Q119" s="151"/>
      <c r="R119" s="404"/>
      <c r="S119" s="164"/>
      <c r="T119" s="164"/>
      <c r="U119" s="164"/>
      <c r="V119" s="164"/>
      <c r="W119" s="150"/>
      <c r="X119" s="164"/>
      <c r="Y119" s="164"/>
      <c r="Z119" s="164"/>
      <c r="AA119" s="150"/>
      <c r="AB119" s="150"/>
      <c r="AC119" s="150"/>
      <c r="AD119" s="165"/>
      <c r="AE119" s="150"/>
      <c r="AF119" s="150"/>
      <c r="AG119" s="150"/>
      <c r="AH119" s="150"/>
      <c r="AI119" s="152"/>
      <c r="AJ119" s="433" t="s">
        <v>22</v>
      </c>
      <c r="AK119" s="1719"/>
      <c r="AL119" s="1719"/>
      <c r="AM119" s="1720"/>
      <c r="AN119" s="156"/>
      <c r="AO119" s="157"/>
    </row>
    <row r="120" spans="1:41" ht="15.95" customHeight="1"/>
    <row r="121" spans="1:41" ht="21" customHeight="1" thickBot="1">
      <c r="A121" s="218" t="s">
        <v>175</v>
      </c>
      <c r="B121" s="107"/>
      <c r="C121" s="18"/>
      <c r="D121" s="18"/>
      <c r="E121" s="18"/>
      <c r="F121" s="116"/>
      <c r="G121" s="116"/>
      <c r="H121" s="116"/>
      <c r="I121" s="116"/>
      <c r="J121" s="116"/>
      <c r="K121" s="116"/>
      <c r="L121" s="116"/>
      <c r="M121" s="116"/>
      <c r="N121" s="30"/>
      <c r="O121" s="197"/>
      <c r="P121" s="128"/>
      <c r="Q121" s="128"/>
      <c r="R121" s="128"/>
      <c r="S121" s="18"/>
      <c r="T121" s="128"/>
      <c r="U121" s="128"/>
      <c r="V121" s="128"/>
      <c r="W121" s="18"/>
      <c r="X121" s="30"/>
      <c r="Y121" s="30"/>
      <c r="Z121" s="30"/>
      <c r="AA121" s="30"/>
      <c r="AB121" s="30"/>
      <c r="AC121" s="30"/>
      <c r="AD121" s="30"/>
      <c r="AE121" s="30"/>
      <c r="AF121" s="107"/>
      <c r="AG121" s="107"/>
      <c r="AH121" s="18"/>
      <c r="AI121" s="18"/>
      <c r="AJ121" s="18"/>
      <c r="AK121" s="107"/>
      <c r="AL121" s="107"/>
      <c r="AM121" s="107"/>
    </row>
    <row r="122" spans="1:41">
      <c r="A122" s="1897" t="s">
        <v>176</v>
      </c>
      <c r="B122" s="1894"/>
      <c r="C122" s="1894"/>
      <c r="D122" s="1894"/>
      <c r="E122" s="1894"/>
      <c r="F122" s="1738" t="s">
        <v>177</v>
      </c>
      <c r="G122" s="1739"/>
      <c r="H122" s="1739"/>
      <c r="I122" s="1739"/>
      <c r="J122" s="1739"/>
      <c r="K122" s="1739"/>
      <c r="L122" s="1739"/>
      <c r="M122" s="1739"/>
      <c r="N122" s="1739"/>
      <c r="O122" s="1739"/>
      <c r="P122" s="1739"/>
      <c r="Q122" s="1739"/>
      <c r="R122" s="1739"/>
      <c r="S122" s="1740"/>
      <c r="T122" s="1738" t="s">
        <v>178</v>
      </c>
      <c r="U122" s="1739"/>
      <c r="V122" s="1739"/>
      <c r="W122" s="1739"/>
      <c r="X122" s="1739"/>
      <c r="Y122" s="1739"/>
      <c r="Z122" s="1739"/>
      <c r="AA122" s="1739"/>
      <c r="AB122" s="1739"/>
      <c r="AC122" s="1739"/>
      <c r="AD122" s="1739"/>
      <c r="AE122" s="1740"/>
      <c r="AF122" s="1894" t="s">
        <v>179</v>
      </c>
      <c r="AG122" s="1894"/>
      <c r="AH122" s="1894"/>
      <c r="AI122" s="1894"/>
      <c r="AJ122" s="1894"/>
      <c r="AK122" s="1894"/>
      <c r="AL122" s="1894"/>
      <c r="AM122" s="1894"/>
      <c r="AN122" s="1894"/>
      <c r="AO122" s="1895"/>
    </row>
    <row r="123" spans="1:41">
      <c r="A123" s="1874"/>
      <c r="B123" s="1875"/>
      <c r="C123" s="1875"/>
      <c r="D123" s="1875"/>
      <c r="E123" s="1876"/>
      <c r="F123" s="41" t="s">
        <v>22</v>
      </c>
      <c r="G123" s="43" t="s">
        <v>180</v>
      </c>
      <c r="H123" s="124"/>
      <c r="I123" s="124"/>
      <c r="J123" s="124"/>
      <c r="K123" s="118" t="s">
        <v>22</v>
      </c>
      <c r="L123" s="43" t="s">
        <v>36</v>
      </c>
      <c r="M123" s="124"/>
      <c r="N123" s="124"/>
      <c r="O123" s="124"/>
      <c r="P123" s="111" t="s">
        <v>22</v>
      </c>
      <c r="Q123" s="43" t="s">
        <v>181</v>
      </c>
      <c r="R123" s="43"/>
      <c r="S123" s="180"/>
      <c r="T123" s="1880"/>
      <c r="U123" s="1881"/>
      <c r="V123" s="1881"/>
      <c r="W123" s="1881"/>
      <c r="X123" s="1881"/>
      <c r="Y123" s="1881"/>
      <c r="Z123" s="1881"/>
      <c r="AA123" s="1881"/>
      <c r="AB123" s="1881"/>
      <c r="AC123" s="1881"/>
      <c r="AD123" s="1881"/>
      <c r="AE123" s="1882"/>
      <c r="AF123" s="1886" t="s">
        <v>22</v>
      </c>
      <c r="AG123" s="1888" t="s">
        <v>182</v>
      </c>
      <c r="AH123" s="1888"/>
      <c r="AI123" s="1888"/>
      <c r="AJ123" s="1890" t="s">
        <v>22</v>
      </c>
      <c r="AK123" s="1868" t="s">
        <v>183</v>
      </c>
      <c r="AL123" s="1868"/>
      <c r="AM123" s="1868"/>
      <c r="AN123" s="1868"/>
      <c r="AO123" s="1872"/>
    </row>
    <row r="124" spans="1:41">
      <c r="A124" s="1896"/>
      <c r="B124" s="1855"/>
      <c r="C124" s="1855"/>
      <c r="D124" s="1855"/>
      <c r="E124" s="1856"/>
      <c r="F124" s="67" t="s">
        <v>22</v>
      </c>
      <c r="G124" s="126" t="s">
        <v>184</v>
      </c>
      <c r="H124" s="131"/>
      <c r="I124" s="131"/>
      <c r="J124" s="131"/>
      <c r="K124" s="109" t="s">
        <v>22</v>
      </c>
      <c r="L124" s="126" t="s">
        <v>185</v>
      </c>
      <c r="M124" s="131"/>
      <c r="N124" s="131"/>
      <c r="O124" s="131"/>
      <c r="P124" s="131"/>
      <c r="Q124" s="131"/>
      <c r="R124" s="131"/>
      <c r="S124" s="211"/>
      <c r="T124" s="1860"/>
      <c r="U124" s="1861"/>
      <c r="V124" s="1861"/>
      <c r="W124" s="1861"/>
      <c r="X124" s="1861"/>
      <c r="Y124" s="1861"/>
      <c r="Z124" s="1861"/>
      <c r="AA124" s="1861"/>
      <c r="AB124" s="1861"/>
      <c r="AC124" s="1861"/>
      <c r="AD124" s="1861"/>
      <c r="AE124" s="1862"/>
      <c r="AF124" s="1866"/>
      <c r="AG124" s="1868"/>
      <c r="AH124" s="1868"/>
      <c r="AI124" s="1868"/>
      <c r="AJ124" s="1870"/>
      <c r="AK124" s="1868"/>
      <c r="AL124" s="1868"/>
      <c r="AM124" s="1868"/>
      <c r="AN124" s="1868"/>
      <c r="AO124" s="1872"/>
    </row>
    <row r="125" spans="1:41">
      <c r="A125" s="1874"/>
      <c r="B125" s="1875"/>
      <c r="C125" s="1875"/>
      <c r="D125" s="1875"/>
      <c r="E125" s="1876"/>
      <c r="F125" s="41" t="s">
        <v>22</v>
      </c>
      <c r="G125" s="43" t="s">
        <v>180</v>
      </c>
      <c r="H125" s="124"/>
      <c r="I125" s="124"/>
      <c r="J125" s="124"/>
      <c r="K125" s="496" t="s">
        <v>22</v>
      </c>
      <c r="L125" s="43" t="s">
        <v>36</v>
      </c>
      <c r="M125" s="124"/>
      <c r="N125" s="124"/>
      <c r="O125" s="124"/>
      <c r="P125" s="130" t="s">
        <v>22</v>
      </c>
      <c r="Q125" s="43" t="s">
        <v>181</v>
      </c>
      <c r="R125" s="43"/>
      <c r="S125" s="180"/>
      <c r="T125" s="1880"/>
      <c r="U125" s="1881"/>
      <c r="V125" s="1881"/>
      <c r="W125" s="1881"/>
      <c r="X125" s="1881"/>
      <c r="Y125" s="1881"/>
      <c r="Z125" s="1881"/>
      <c r="AA125" s="1881"/>
      <c r="AB125" s="1881"/>
      <c r="AC125" s="1881"/>
      <c r="AD125" s="1881"/>
      <c r="AE125" s="1882"/>
      <c r="AF125" s="1886" t="s">
        <v>22</v>
      </c>
      <c r="AG125" s="1888" t="s">
        <v>182</v>
      </c>
      <c r="AH125" s="1888"/>
      <c r="AI125" s="1888"/>
      <c r="AJ125" s="1890" t="s">
        <v>22</v>
      </c>
      <c r="AK125" s="1888" t="s">
        <v>183</v>
      </c>
      <c r="AL125" s="1888"/>
      <c r="AM125" s="1888"/>
      <c r="AN125" s="1888"/>
      <c r="AO125" s="1892"/>
    </row>
    <row r="126" spans="1:41">
      <c r="A126" s="1877"/>
      <c r="B126" s="1878"/>
      <c r="C126" s="1878"/>
      <c r="D126" s="1878"/>
      <c r="E126" s="1879"/>
      <c r="F126" s="52" t="s">
        <v>22</v>
      </c>
      <c r="G126" s="54" t="s">
        <v>184</v>
      </c>
      <c r="H126" s="219"/>
      <c r="I126" s="219"/>
      <c r="J126" s="219"/>
      <c r="K126" s="220" t="s">
        <v>22</v>
      </c>
      <c r="L126" s="54" t="s">
        <v>185</v>
      </c>
      <c r="M126" s="219"/>
      <c r="N126" s="219"/>
      <c r="O126" s="219"/>
      <c r="P126" s="219"/>
      <c r="Q126" s="219"/>
      <c r="R126" s="219"/>
      <c r="S126" s="221"/>
      <c r="T126" s="1883"/>
      <c r="U126" s="1884"/>
      <c r="V126" s="1884"/>
      <c r="W126" s="1884"/>
      <c r="X126" s="1884"/>
      <c r="Y126" s="1884"/>
      <c r="Z126" s="1884"/>
      <c r="AA126" s="1884"/>
      <c r="AB126" s="1884"/>
      <c r="AC126" s="1884"/>
      <c r="AD126" s="1884"/>
      <c r="AE126" s="1885"/>
      <c r="AF126" s="1887"/>
      <c r="AG126" s="1889"/>
      <c r="AH126" s="1889"/>
      <c r="AI126" s="1889"/>
      <c r="AJ126" s="1891"/>
      <c r="AK126" s="1889"/>
      <c r="AL126" s="1889"/>
      <c r="AM126" s="1889"/>
      <c r="AN126" s="1889"/>
      <c r="AO126" s="1893"/>
    </row>
    <row r="127" spans="1:41">
      <c r="A127" s="1854"/>
      <c r="B127" s="1855"/>
      <c r="C127" s="1855"/>
      <c r="D127" s="1855"/>
      <c r="E127" s="1856"/>
      <c r="F127" s="16" t="s">
        <v>22</v>
      </c>
      <c r="G127" s="128" t="s">
        <v>180</v>
      </c>
      <c r="H127" s="107"/>
      <c r="I127" s="107"/>
      <c r="J127" s="107"/>
      <c r="K127" s="118" t="s">
        <v>22</v>
      </c>
      <c r="L127" s="128" t="s">
        <v>36</v>
      </c>
      <c r="M127" s="107"/>
      <c r="N127" s="107"/>
      <c r="O127" s="107"/>
      <c r="P127" s="111" t="s">
        <v>22</v>
      </c>
      <c r="Q127" s="128" t="s">
        <v>181</v>
      </c>
      <c r="R127" s="128"/>
      <c r="S127" s="115"/>
      <c r="T127" s="1860"/>
      <c r="U127" s="1861"/>
      <c r="V127" s="1861"/>
      <c r="W127" s="1861"/>
      <c r="X127" s="1861"/>
      <c r="Y127" s="1861"/>
      <c r="Z127" s="1861"/>
      <c r="AA127" s="1861"/>
      <c r="AB127" s="1861"/>
      <c r="AC127" s="1861"/>
      <c r="AD127" s="1861"/>
      <c r="AE127" s="1862"/>
      <c r="AF127" s="1866" t="s">
        <v>22</v>
      </c>
      <c r="AG127" s="1868" t="s">
        <v>182</v>
      </c>
      <c r="AH127" s="1868"/>
      <c r="AI127" s="1868"/>
      <c r="AJ127" s="1870" t="s">
        <v>22</v>
      </c>
      <c r="AK127" s="1868" t="s">
        <v>183</v>
      </c>
      <c r="AL127" s="1868"/>
      <c r="AM127" s="1868"/>
      <c r="AN127" s="1868"/>
      <c r="AO127" s="1872"/>
    </row>
    <row r="128" spans="1:41">
      <c r="A128" s="1896"/>
      <c r="B128" s="1855"/>
      <c r="C128" s="1855"/>
      <c r="D128" s="1855"/>
      <c r="E128" s="1856"/>
      <c r="F128" s="67" t="s">
        <v>22</v>
      </c>
      <c r="G128" s="126" t="s">
        <v>184</v>
      </c>
      <c r="H128" s="131"/>
      <c r="I128" s="131"/>
      <c r="J128" s="131"/>
      <c r="K128" s="109" t="s">
        <v>22</v>
      </c>
      <c r="L128" s="126" t="s">
        <v>185</v>
      </c>
      <c r="M128" s="131"/>
      <c r="N128" s="131"/>
      <c r="O128" s="131"/>
      <c r="P128" s="131"/>
      <c r="Q128" s="131"/>
      <c r="R128" s="131"/>
      <c r="S128" s="211"/>
      <c r="T128" s="1860"/>
      <c r="U128" s="1861"/>
      <c r="V128" s="1861"/>
      <c r="W128" s="1861"/>
      <c r="X128" s="1861"/>
      <c r="Y128" s="1861"/>
      <c r="Z128" s="1861"/>
      <c r="AA128" s="1861"/>
      <c r="AB128" s="1861"/>
      <c r="AC128" s="1861"/>
      <c r="AD128" s="1861"/>
      <c r="AE128" s="1862"/>
      <c r="AF128" s="1866"/>
      <c r="AG128" s="1868"/>
      <c r="AH128" s="1868"/>
      <c r="AI128" s="1868"/>
      <c r="AJ128" s="1870"/>
      <c r="AK128" s="1868"/>
      <c r="AL128" s="1868"/>
      <c r="AM128" s="1868"/>
      <c r="AN128" s="1868"/>
      <c r="AO128" s="1872"/>
    </row>
    <row r="129" spans="1:41">
      <c r="A129" s="1874"/>
      <c r="B129" s="1875"/>
      <c r="C129" s="1875"/>
      <c r="D129" s="1875"/>
      <c r="E129" s="1876"/>
      <c r="F129" s="41" t="s">
        <v>22</v>
      </c>
      <c r="G129" s="43" t="s">
        <v>180</v>
      </c>
      <c r="H129" s="124"/>
      <c r="I129" s="124"/>
      <c r="J129" s="124"/>
      <c r="K129" s="496" t="s">
        <v>22</v>
      </c>
      <c r="L129" s="43" t="s">
        <v>36</v>
      </c>
      <c r="M129" s="124"/>
      <c r="N129" s="124"/>
      <c r="O129" s="124"/>
      <c r="P129" s="130" t="s">
        <v>22</v>
      </c>
      <c r="Q129" s="43" t="s">
        <v>181</v>
      </c>
      <c r="R129" s="43"/>
      <c r="S129" s="180"/>
      <c r="T129" s="1880"/>
      <c r="U129" s="1881"/>
      <c r="V129" s="1881"/>
      <c r="W129" s="1881"/>
      <c r="X129" s="1881"/>
      <c r="Y129" s="1881"/>
      <c r="Z129" s="1881"/>
      <c r="AA129" s="1881"/>
      <c r="AB129" s="1881"/>
      <c r="AC129" s="1881"/>
      <c r="AD129" s="1881"/>
      <c r="AE129" s="1882"/>
      <c r="AF129" s="1886" t="s">
        <v>22</v>
      </c>
      <c r="AG129" s="1888" t="s">
        <v>182</v>
      </c>
      <c r="AH129" s="1888"/>
      <c r="AI129" s="1888"/>
      <c r="AJ129" s="1890" t="s">
        <v>22</v>
      </c>
      <c r="AK129" s="1888" t="s">
        <v>183</v>
      </c>
      <c r="AL129" s="1888"/>
      <c r="AM129" s="1888"/>
      <c r="AN129" s="1888"/>
      <c r="AO129" s="1892"/>
    </row>
    <row r="130" spans="1:41">
      <c r="A130" s="1877"/>
      <c r="B130" s="1878"/>
      <c r="C130" s="1878"/>
      <c r="D130" s="1878"/>
      <c r="E130" s="1879"/>
      <c r="F130" s="52" t="s">
        <v>22</v>
      </c>
      <c r="G130" s="54" t="s">
        <v>184</v>
      </c>
      <c r="H130" s="219"/>
      <c r="I130" s="219"/>
      <c r="J130" s="219"/>
      <c r="K130" s="220" t="s">
        <v>22</v>
      </c>
      <c r="L130" s="54" t="s">
        <v>185</v>
      </c>
      <c r="M130" s="219"/>
      <c r="N130" s="219"/>
      <c r="O130" s="219"/>
      <c r="P130" s="219"/>
      <c r="Q130" s="219"/>
      <c r="R130" s="219"/>
      <c r="S130" s="221"/>
      <c r="T130" s="1883"/>
      <c r="U130" s="1884"/>
      <c r="V130" s="1884"/>
      <c r="W130" s="1884"/>
      <c r="X130" s="1884"/>
      <c r="Y130" s="1884"/>
      <c r="Z130" s="1884"/>
      <c r="AA130" s="1884"/>
      <c r="AB130" s="1884"/>
      <c r="AC130" s="1884"/>
      <c r="AD130" s="1884"/>
      <c r="AE130" s="1885"/>
      <c r="AF130" s="1887"/>
      <c r="AG130" s="1889"/>
      <c r="AH130" s="1889"/>
      <c r="AI130" s="1889"/>
      <c r="AJ130" s="1891"/>
      <c r="AK130" s="1889"/>
      <c r="AL130" s="1889"/>
      <c r="AM130" s="1889"/>
      <c r="AN130" s="1889"/>
      <c r="AO130" s="1893"/>
    </row>
    <row r="131" spans="1:41">
      <c r="A131" s="1874"/>
      <c r="B131" s="1875"/>
      <c r="C131" s="1875"/>
      <c r="D131" s="1875"/>
      <c r="E131" s="1876"/>
      <c r="F131" s="41" t="s">
        <v>22</v>
      </c>
      <c r="G131" s="43" t="s">
        <v>180</v>
      </c>
      <c r="H131" s="124"/>
      <c r="I131" s="124"/>
      <c r="J131" s="124"/>
      <c r="K131" s="496" t="s">
        <v>22</v>
      </c>
      <c r="L131" s="43" t="s">
        <v>36</v>
      </c>
      <c r="M131" s="124"/>
      <c r="N131" s="124"/>
      <c r="O131" s="124"/>
      <c r="P131" s="130" t="s">
        <v>22</v>
      </c>
      <c r="Q131" s="43" t="s">
        <v>181</v>
      </c>
      <c r="R131" s="43"/>
      <c r="S131" s="180"/>
      <c r="T131" s="1880"/>
      <c r="U131" s="1881"/>
      <c r="V131" s="1881"/>
      <c r="W131" s="1881"/>
      <c r="X131" s="1881"/>
      <c r="Y131" s="1881"/>
      <c r="Z131" s="1881"/>
      <c r="AA131" s="1881"/>
      <c r="AB131" s="1881"/>
      <c r="AC131" s="1881"/>
      <c r="AD131" s="1881"/>
      <c r="AE131" s="1882"/>
      <c r="AF131" s="1886" t="s">
        <v>22</v>
      </c>
      <c r="AG131" s="1888" t="s">
        <v>182</v>
      </c>
      <c r="AH131" s="1888"/>
      <c r="AI131" s="1888"/>
      <c r="AJ131" s="1890" t="s">
        <v>22</v>
      </c>
      <c r="AK131" s="1888" t="s">
        <v>183</v>
      </c>
      <c r="AL131" s="1888"/>
      <c r="AM131" s="1888"/>
      <c r="AN131" s="1888"/>
      <c r="AO131" s="1892"/>
    </row>
    <row r="132" spans="1:41">
      <c r="A132" s="1877"/>
      <c r="B132" s="1878"/>
      <c r="C132" s="1878"/>
      <c r="D132" s="1878"/>
      <c r="E132" s="1879"/>
      <c r="F132" s="52" t="s">
        <v>22</v>
      </c>
      <c r="G132" s="54" t="s">
        <v>184</v>
      </c>
      <c r="H132" s="219"/>
      <c r="I132" s="219"/>
      <c r="J132" s="219"/>
      <c r="K132" s="220" t="s">
        <v>22</v>
      </c>
      <c r="L132" s="54" t="s">
        <v>185</v>
      </c>
      <c r="M132" s="219"/>
      <c r="N132" s="219"/>
      <c r="O132" s="219"/>
      <c r="P132" s="219"/>
      <c r="Q132" s="219"/>
      <c r="R132" s="219"/>
      <c r="S132" s="221"/>
      <c r="T132" s="1883"/>
      <c r="U132" s="1884"/>
      <c r="V132" s="1884"/>
      <c r="W132" s="1884"/>
      <c r="X132" s="1884"/>
      <c r="Y132" s="1884"/>
      <c r="Z132" s="1884"/>
      <c r="AA132" s="1884"/>
      <c r="AB132" s="1884"/>
      <c r="AC132" s="1884"/>
      <c r="AD132" s="1884"/>
      <c r="AE132" s="1885"/>
      <c r="AF132" s="1887"/>
      <c r="AG132" s="1889"/>
      <c r="AH132" s="1889"/>
      <c r="AI132" s="1889"/>
      <c r="AJ132" s="1891"/>
      <c r="AK132" s="1889"/>
      <c r="AL132" s="1889"/>
      <c r="AM132" s="1889"/>
      <c r="AN132" s="1889"/>
      <c r="AO132" s="1893"/>
    </row>
    <row r="133" spans="1:41">
      <c r="A133" s="1854"/>
      <c r="B133" s="1855"/>
      <c r="C133" s="1855"/>
      <c r="D133" s="1855"/>
      <c r="E133" s="1856"/>
      <c r="F133" s="16" t="s">
        <v>22</v>
      </c>
      <c r="G133" s="128" t="s">
        <v>180</v>
      </c>
      <c r="H133" s="107"/>
      <c r="I133" s="107"/>
      <c r="J133" s="107"/>
      <c r="K133" s="118" t="s">
        <v>22</v>
      </c>
      <c r="L133" s="128" t="s">
        <v>36</v>
      </c>
      <c r="M133" s="107"/>
      <c r="N133" s="107"/>
      <c r="O133" s="107"/>
      <c r="P133" s="111" t="s">
        <v>22</v>
      </c>
      <c r="Q133" s="128" t="s">
        <v>181</v>
      </c>
      <c r="R133" s="128"/>
      <c r="S133" s="115"/>
      <c r="T133" s="1860"/>
      <c r="U133" s="1861"/>
      <c r="V133" s="1861"/>
      <c r="W133" s="1861"/>
      <c r="X133" s="1861"/>
      <c r="Y133" s="1861"/>
      <c r="Z133" s="1861"/>
      <c r="AA133" s="1861"/>
      <c r="AB133" s="1861"/>
      <c r="AC133" s="1861"/>
      <c r="AD133" s="1861"/>
      <c r="AE133" s="1862"/>
      <c r="AF133" s="1866" t="s">
        <v>22</v>
      </c>
      <c r="AG133" s="1868" t="s">
        <v>182</v>
      </c>
      <c r="AH133" s="1868"/>
      <c r="AI133" s="1868"/>
      <c r="AJ133" s="1870" t="s">
        <v>22</v>
      </c>
      <c r="AK133" s="1868" t="s">
        <v>183</v>
      </c>
      <c r="AL133" s="1868"/>
      <c r="AM133" s="1868"/>
      <c r="AN133" s="1868"/>
      <c r="AO133" s="1872"/>
    </row>
    <row r="134" spans="1:41" ht="14.25" thickBot="1">
      <c r="A134" s="1857"/>
      <c r="B134" s="1858"/>
      <c r="C134" s="1858"/>
      <c r="D134" s="1858"/>
      <c r="E134" s="1859"/>
      <c r="F134" s="216" t="s">
        <v>22</v>
      </c>
      <c r="G134" s="222" t="s">
        <v>184</v>
      </c>
      <c r="H134" s="223"/>
      <c r="I134" s="223"/>
      <c r="J134" s="223"/>
      <c r="K134" s="224" t="s">
        <v>22</v>
      </c>
      <c r="L134" s="222" t="s">
        <v>185</v>
      </c>
      <c r="M134" s="223"/>
      <c r="N134" s="223"/>
      <c r="O134" s="223"/>
      <c r="P134" s="223"/>
      <c r="Q134" s="223"/>
      <c r="R134" s="223"/>
      <c r="S134" s="225"/>
      <c r="T134" s="1863"/>
      <c r="U134" s="1864"/>
      <c r="V134" s="1864"/>
      <c r="W134" s="1864"/>
      <c r="X134" s="1864"/>
      <c r="Y134" s="1864"/>
      <c r="Z134" s="1864"/>
      <c r="AA134" s="1864"/>
      <c r="AB134" s="1864"/>
      <c r="AC134" s="1864"/>
      <c r="AD134" s="1864"/>
      <c r="AE134" s="1865"/>
      <c r="AF134" s="1867"/>
      <c r="AG134" s="1869"/>
      <c r="AH134" s="1869"/>
      <c r="AI134" s="1869"/>
      <c r="AJ134" s="1871"/>
      <c r="AK134" s="1869"/>
      <c r="AL134" s="1869"/>
      <c r="AM134" s="1869"/>
      <c r="AN134" s="1869"/>
      <c r="AO134" s="1873"/>
    </row>
  </sheetData>
  <sheetProtection algorithmName="SHA-512" hashValue="2IhESmqvZtBe1g0UOY4RWRE/ydkhqmmk9epvSwssbamEj+y8/I3sPHgTHwVm98xUyx07T8wwmEvXsJds6McmGg==" saltValue="D4mF1JYNHjFqAKDkPBOztw==" spinCount="100000" sheet="1" objects="1" scenarios="1"/>
  <mergeCells count="309">
    <mergeCell ref="AK127:AO128"/>
    <mergeCell ref="AN65:AO65"/>
    <mergeCell ref="A122:E122"/>
    <mergeCell ref="F122:S122"/>
    <mergeCell ref="T122:AE122"/>
    <mergeCell ref="A36:A56"/>
    <mergeCell ref="B36:E36"/>
    <mergeCell ref="B37:E37"/>
    <mergeCell ref="F36:G36"/>
    <mergeCell ref="I37:J37"/>
    <mergeCell ref="K36:Q36"/>
    <mergeCell ref="A61:A79"/>
    <mergeCell ref="F61:G61"/>
    <mergeCell ref="B63:E63"/>
    <mergeCell ref="K74:M74"/>
    <mergeCell ref="N74:Q74"/>
    <mergeCell ref="N77:Q77"/>
    <mergeCell ref="K75:M75"/>
    <mergeCell ref="K66:M66"/>
    <mergeCell ref="N66:Q66"/>
    <mergeCell ref="B64:E64"/>
    <mergeCell ref="K64:M64"/>
    <mergeCell ref="N64:Q64"/>
    <mergeCell ref="B65:E65"/>
    <mergeCell ref="AF122:AO122"/>
    <mergeCell ref="A123:E124"/>
    <mergeCell ref="T123:AE124"/>
    <mergeCell ref="AF123:AF124"/>
    <mergeCell ref="AG123:AI124"/>
    <mergeCell ref="AJ123:AJ124"/>
    <mergeCell ref="AK123:AO124"/>
    <mergeCell ref="A129:E130"/>
    <mergeCell ref="T129:AE130"/>
    <mergeCell ref="AF129:AF130"/>
    <mergeCell ref="AG129:AI130"/>
    <mergeCell ref="AJ129:AJ130"/>
    <mergeCell ref="AK129:AO130"/>
    <mergeCell ref="A125:E126"/>
    <mergeCell ref="T125:AE126"/>
    <mergeCell ref="AF125:AF126"/>
    <mergeCell ref="AG125:AI126"/>
    <mergeCell ref="AJ125:AJ126"/>
    <mergeCell ref="AK125:AO126"/>
    <mergeCell ref="A127:E128"/>
    <mergeCell ref="T127:AE128"/>
    <mergeCell ref="AF127:AF128"/>
    <mergeCell ref="AG127:AI128"/>
    <mergeCell ref="AJ127:AJ128"/>
    <mergeCell ref="A133:E134"/>
    <mergeCell ref="T133:AE134"/>
    <mergeCell ref="AF133:AF134"/>
    <mergeCell ref="AG133:AI134"/>
    <mergeCell ref="AJ133:AJ134"/>
    <mergeCell ref="AK133:AO134"/>
    <mergeCell ref="A131:E132"/>
    <mergeCell ref="T131:AE132"/>
    <mergeCell ref="AF131:AF132"/>
    <mergeCell ref="AG131:AI132"/>
    <mergeCell ref="AJ131:AJ132"/>
    <mergeCell ref="AK131:AO132"/>
    <mergeCell ref="AN116:AO116"/>
    <mergeCell ref="N96:Q96"/>
    <mergeCell ref="N97:Q97"/>
    <mergeCell ref="K98:M98"/>
    <mergeCell ref="N98:Q98"/>
    <mergeCell ref="K99:M99"/>
    <mergeCell ref="N99:Q99"/>
    <mergeCell ref="K100:M100"/>
    <mergeCell ref="N100:Q100"/>
    <mergeCell ref="AN99:AO100"/>
    <mergeCell ref="AN101:AO101"/>
    <mergeCell ref="AK112:AM112"/>
    <mergeCell ref="W102:AG102"/>
    <mergeCell ref="AN110:AO110"/>
    <mergeCell ref="AN105:AO106"/>
    <mergeCell ref="AN108:AO109"/>
    <mergeCell ref="AJ106:AM106"/>
    <mergeCell ref="C17:E17"/>
    <mergeCell ref="B16:E16"/>
    <mergeCell ref="B18:E18"/>
    <mergeCell ref="B19:E19"/>
    <mergeCell ref="B60:E60"/>
    <mergeCell ref="B39:E39"/>
    <mergeCell ref="I40:J40"/>
    <mergeCell ref="B38:E38"/>
    <mergeCell ref="I38:J38"/>
    <mergeCell ref="F18:G19"/>
    <mergeCell ref="B21:E21"/>
    <mergeCell ref="F21:G21"/>
    <mergeCell ref="F22:G23"/>
    <mergeCell ref="F37:G38"/>
    <mergeCell ref="I39:J39"/>
    <mergeCell ref="B22:E22"/>
    <mergeCell ref="AK17:AM17"/>
    <mergeCell ref="AK25:AM25"/>
    <mergeCell ref="AK32:AM32"/>
    <mergeCell ref="V30:X30"/>
    <mergeCell ref="Z30:AH30"/>
    <mergeCell ref="V32:X32"/>
    <mergeCell ref="Z32:AH32"/>
    <mergeCell ref="H59:J60"/>
    <mergeCell ref="F59:G60"/>
    <mergeCell ref="F26:G27"/>
    <mergeCell ref="AK24:AM24"/>
    <mergeCell ref="U28:AH28"/>
    <mergeCell ref="U33:AG33"/>
    <mergeCell ref="U34:AG34"/>
    <mergeCell ref="AC24:AD24"/>
    <mergeCell ref="N18:Q18"/>
    <mergeCell ref="V29:X29"/>
    <mergeCell ref="Z29:AH29"/>
    <mergeCell ref="S26:AH26"/>
    <mergeCell ref="AC21:AD21"/>
    <mergeCell ref="K53:M53"/>
    <mergeCell ref="N53:Q54"/>
    <mergeCell ref="K54:M54"/>
    <mergeCell ref="AK23:AM23"/>
    <mergeCell ref="AN13:AO13"/>
    <mergeCell ref="AK13:AM13"/>
    <mergeCell ref="AK14:AM14"/>
    <mergeCell ref="K10:M10"/>
    <mergeCell ref="N10:Q10"/>
    <mergeCell ref="F11:G12"/>
    <mergeCell ref="B11:E11"/>
    <mergeCell ref="F14:G14"/>
    <mergeCell ref="F15:G16"/>
    <mergeCell ref="B14:E14"/>
    <mergeCell ref="AK15:AM15"/>
    <mergeCell ref="B10:E10"/>
    <mergeCell ref="F10:G10"/>
    <mergeCell ref="B12:E12"/>
    <mergeCell ref="B15:E15"/>
    <mergeCell ref="AK16:AM16"/>
    <mergeCell ref="I14:J14"/>
    <mergeCell ref="C13:E13"/>
    <mergeCell ref="A2:O2"/>
    <mergeCell ref="P2:AO2"/>
    <mergeCell ref="A3:O3"/>
    <mergeCell ref="P3:AO3"/>
    <mergeCell ref="A4:O4"/>
    <mergeCell ref="P4:AO4"/>
    <mergeCell ref="W11:AH11"/>
    <mergeCell ref="A5:O5"/>
    <mergeCell ref="P5:AO5"/>
    <mergeCell ref="B8:E8"/>
    <mergeCell ref="F8:G9"/>
    <mergeCell ref="H8:J9"/>
    <mergeCell ref="K8:M8"/>
    <mergeCell ref="N8:AM8"/>
    <mergeCell ref="AN8:AO9"/>
    <mergeCell ref="B9:E9"/>
    <mergeCell ref="K9:M9"/>
    <mergeCell ref="N9:Q9"/>
    <mergeCell ref="R9:AI9"/>
    <mergeCell ref="AJ9:AM9"/>
    <mergeCell ref="AN11:AO12"/>
    <mergeCell ref="A10:A35"/>
    <mergeCell ref="K21:M21"/>
    <mergeCell ref="N21:Q21"/>
    <mergeCell ref="A80:A102"/>
    <mergeCell ref="F80:G80"/>
    <mergeCell ref="K80:M80"/>
    <mergeCell ref="N80:Q80"/>
    <mergeCell ref="B82:E82"/>
    <mergeCell ref="I82:J82"/>
    <mergeCell ref="N82:Q82"/>
    <mergeCell ref="I85:J85"/>
    <mergeCell ref="N85:Q85"/>
    <mergeCell ref="I84:J84"/>
    <mergeCell ref="N84:Q84"/>
    <mergeCell ref="B81:E81"/>
    <mergeCell ref="I81:J81"/>
    <mergeCell ref="N92:Q92"/>
    <mergeCell ref="N87:Q87"/>
    <mergeCell ref="N89:Q89"/>
    <mergeCell ref="N88:Q88"/>
    <mergeCell ref="B83:E83"/>
    <mergeCell ref="I83:J83"/>
    <mergeCell ref="N83:Q83"/>
    <mergeCell ref="N91:Q91"/>
    <mergeCell ref="N90:Q90"/>
    <mergeCell ref="N81:Q81"/>
    <mergeCell ref="K81:M81"/>
    <mergeCell ref="B106:E106"/>
    <mergeCell ref="F107:G107"/>
    <mergeCell ref="N107:Q107"/>
    <mergeCell ref="K43:M43"/>
    <mergeCell ref="K44:M44"/>
    <mergeCell ref="K37:M37"/>
    <mergeCell ref="N37:Q37"/>
    <mergeCell ref="N43:Q43"/>
    <mergeCell ref="K38:M38"/>
    <mergeCell ref="N38:Q38"/>
    <mergeCell ref="N51:Q51"/>
    <mergeCell ref="K45:M46"/>
    <mergeCell ref="N49:Q49"/>
    <mergeCell ref="K39:M39"/>
    <mergeCell ref="K63:M63"/>
    <mergeCell ref="N63:Q63"/>
    <mergeCell ref="N59:AM59"/>
    <mergeCell ref="K73:M73"/>
    <mergeCell ref="N73:Q73"/>
    <mergeCell ref="N78:Q78"/>
    <mergeCell ref="N76:Q76"/>
    <mergeCell ref="K59:M59"/>
    <mergeCell ref="AK68:AM68"/>
    <mergeCell ref="K72:M72"/>
    <mergeCell ref="B115:E115"/>
    <mergeCell ref="N23:Q23"/>
    <mergeCell ref="N24:Q24"/>
    <mergeCell ref="K29:M29"/>
    <mergeCell ref="B29:E29"/>
    <mergeCell ref="F30:G33"/>
    <mergeCell ref="B26:E26"/>
    <mergeCell ref="B25:E25"/>
    <mergeCell ref="F25:G25"/>
    <mergeCell ref="N39:Q39"/>
    <mergeCell ref="F62:G63"/>
    <mergeCell ref="F81:G82"/>
    <mergeCell ref="K78:M78"/>
    <mergeCell ref="N79:Q79"/>
    <mergeCell ref="K55:Q55"/>
    <mergeCell ref="K30:M30"/>
    <mergeCell ref="N30:Q30"/>
    <mergeCell ref="B59:E59"/>
    <mergeCell ref="C27:E27"/>
    <mergeCell ref="B111:E111"/>
    <mergeCell ref="B108:E108"/>
    <mergeCell ref="I108:J108"/>
    <mergeCell ref="N108:Q108"/>
    <mergeCell ref="B105:E105"/>
    <mergeCell ref="AN83:AO83"/>
    <mergeCell ref="AN81:AO82"/>
    <mergeCell ref="AK86:AM86"/>
    <mergeCell ref="AK87:AM87"/>
    <mergeCell ref="AN114:AO115"/>
    <mergeCell ref="AN37:AO38"/>
    <mergeCell ref="W52:AH52"/>
    <mergeCell ref="AN39:AO39"/>
    <mergeCell ref="AK40:AM40"/>
    <mergeCell ref="AK38:AM38"/>
    <mergeCell ref="AK39:AM39"/>
    <mergeCell ref="AN63:AO64"/>
    <mergeCell ref="AN59:AO60"/>
    <mergeCell ref="R60:AI60"/>
    <mergeCell ref="AJ60:AM60"/>
    <mergeCell ref="AK118:AM118"/>
    <mergeCell ref="AK119:AM119"/>
    <mergeCell ref="AK113:AM113"/>
    <mergeCell ref="N114:Q114"/>
    <mergeCell ref="AK114:AM114"/>
    <mergeCell ref="F108:G109"/>
    <mergeCell ref="F114:G115"/>
    <mergeCell ref="F105:G106"/>
    <mergeCell ref="H105:J106"/>
    <mergeCell ref="K105:M105"/>
    <mergeCell ref="N105:AM105"/>
    <mergeCell ref="K106:M106"/>
    <mergeCell ref="N106:Q106"/>
    <mergeCell ref="R106:AI106"/>
    <mergeCell ref="I111:J111"/>
    <mergeCell ref="AC22:AD22"/>
    <mergeCell ref="AC23:AD23"/>
    <mergeCell ref="N61:Q62"/>
    <mergeCell ref="K61:M62"/>
    <mergeCell ref="N95:Q95"/>
    <mergeCell ref="N93:Q93"/>
    <mergeCell ref="K77:M77"/>
    <mergeCell ref="B110:E110"/>
    <mergeCell ref="A107:A119"/>
    <mergeCell ref="B114:E114"/>
    <mergeCell ref="B116:E116"/>
    <mergeCell ref="B117:E117"/>
    <mergeCell ref="F113:G113"/>
    <mergeCell ref="I114:J114"/>
    <mergeCell ref="I115:J115"/>
    <mergeCell ref="I116:J116"/>
    <mergeCell ref="I117:J117"/>
    <mergeCell ref="K113:Q113"/>
    <mergeCell ref="K107:M112"/>
    <mergeCell ref="K114:M119"/>
    <mergeCell ref="B109:E109"/>
    <mergeCell ref="I110:J110"/>
    <mergeCell ref="K22:M22"/>
    <mergeCell ref="N22:Q22"/>
    <mergeCell ref="AK33:AM33"/>
    <mergeCell ref="AK67:AM67"/>
    <mergeCell ref="N117:Q117"/>
    <mergeCell ref="AK117:AM117"/>
    <mergeCell ref="I109:J109"/>
    <mergeCell ref="N115:Q115"/>
    <mergeCell ref="N116:Q116"/>
    <mergeCell ref="AK116:AM116"/>
    <mergeCell ref="N94:Q94"/>
    <mergeCell ref="AK110:AM110"/>
    <mergeCell ref="AK111:AM111"/>
    <mergeCell ref="N40:Q40"/>
    <mergeCell ref="N41:Q41"/>
    <mergeCell ref="N45:Q45"/>
    <mergeCell ref="N42:Q42"/>
    <mergeCell ref="N72:Q72"/>
    <mergeCell ref="K70:M70"/>
    <mergeCell ref="N70:Q70"/>
    <mergeCell ref="K71:M71"/>
    <mergeCell ref="N71:Q71"/>
    <mergeCell ref="K60:M60"/>
    <mergeCell ref="N60:Q60"/>
    <mergeCell ref="K65:M65"/>
    <mergeCell ref="N65:Q65"/>
  </mergeCells>
  <phoneticPr fontId="3"/>
  <dataValidations disablePrompts="1" count="6">
    <dataValidation allowBlank="1" showInputMessage="1" sqref="V16:AH17" xr:uid="{00000000-0002-0000-0300-000000000000}"/>
    <dataValidation type="list" allowBlank="1" showInputMessage="1" showErrorMessage="1" sqref="Z44:AD44" xr:uid="{00000000-0002-0000-0300-000001000000}">
      <formula1>"Ｋ２以上,Ｋ３相当以上"</formula1>
    </dataValidation>
    <dataValidation type="list" allowBlank="1" showInputMessage="1" showErrorMessage="1" sqref="R18 R90 AN83:AO83 AN65:AO65 AN110:AO110 AN116:AO116 AN39:AO39 AN13:AO13 P125 P133 P123 P131 P129 AF123:AF134 K123:K134 F123:F134 AJ123:AJ134 P127 R82 R20 S19 AJ29:AJ31 X37 AD37:AD39 V38:V42 Z41 AD41 R43 R45:R47 R49:R52 R54:R55 AA54 R10 R61 R63 R66 R69:R70 AJ61:AJ66 R72:R74 R76:R77 R79:R80 R92:R94 R96:R97 AJ80:AJ87 R84:R85 R87 R36 AN101:AO101 AA19 AJ36:AJ40" xr:uid="{00000000-0002-0000-0300-000002000000}">
      <formula1>"□,■"</formula1>
    </dataValidation>
    <dataValidation type="list" allowBlank="1" showInputMessage="1" showErrorMessage="1" sqref="W11:AH11" xr:uid="{00000000-0002-0000-0300-000003000000}">
      <formula1>",鉄筋コンクリート造,鉄骨造,鉄骨鉄筋コンクリート造"</formula1>
    </dataValidation>
    <dataValidation type="list" showInputMessage="1" showErrorMessage="1" sqref="H11:H14 AJ10:AJ17 R12:R17 AJ32:AJ33 AJ21:AJ25 H37:H40 H81:H84 H108:H111 H114:H117 AJ107:AJ119 R113 V108:V110 S115:S118 H62:H65" xr:uid="{E5EB972B-D05C-4A15-B732-3420D0C17768}">
      <formula1>"□,■"</formula1>
    </dataValidation>
    <dataValidation type="list" allowBlank="1" showInputMessage="1" showErrorMessage="1" sqref="A123:E134" xr:uid="{CE9CC38F-01C5-4F80-B0BD-CEF986FE59F7}">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82" orientation="portrait" blackAndWhite="1" r:id="rId1"/>
  <rowBreaks count="2" manualBreakCount="2">
    <brk id="56" max="40" man="1"/>
    <brk id="102" max="40"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O130"/>
  <sheetViews>
    <sheetView view="pageBreakPreview" zoomScaleNormal="100" zoomScaleSheetLayoutView="100" workbookViewId="0">
      <selection activeCell="AQ68" sqref="AQ68"/>
    </sheetView>
  </sheetViews>
  <sheetFormatPr defaultColWidth="9" defaultRowHeight="13.5"/>
  <cols>
    <col min="1" max="41" width="2.625" style="4" customWidth="1"/>
    <col min="42" max="42" width="9" style="4" customWidth="1"/>
    <col min="43" max="16384" width="9" style="4"/>
  </cols>
  <sheetData>
    <row r="1" spans="1:41" ht="21" customHeight="1" thickBot="1">
      <c r="A1" s="1204" t="s">
        <v>714</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41" ht="15.75" customHeight="1">
      <c r="A2" s="1795" t="s">
        <v>1</v>
      </c>
      <c r="B2" s="1796"/>
      <c r="C2" s="1796"/>
      <c r="D2" s="1796"/>
      <c r="E2" s="1796"/>
      <c r="F2" s="1796"/>
      <c r="G2" s="1796"/>
      <c r="H2" s="1796"/>
      <c r="I2" s="1796"/>
      <c r="J2" s="1796"/>
      <c r="K2" s="1796"/>
      <c r="L2" s="1796"/>
      <c r="M2" s="1796"/>
      <c r="N2" s="1796"/>
      <c r="O2" s="1797"/>
      <c r="P2" s="1798" t="str">
        <f>IF(自己評価書!H2="","",自己評価書!H2)</f>
        <v>○○共同住宅新築工事</v>
      </c>
      <c r="Q2" s="1799"/>
      <c r="R2" s="1799"/>
      <c r="S2" s="1799"/>
      <c r="T2" s="1799"/>
      <c r="U2" s="1799"/>
      <c r="V2" s="1799"/>
      <c r="W2" s="1799"/>
      <c r="X2" s="1799"/>
      <c r="Y2" s="1799"/>
      <c r="Z2" s="1799"/>
      <c r="AA2" s="1799"/>
      <c r="AB2" s="1799"/>
      <c r="AC2" s="1799"/>
      <c r="AD2" s="1799"/>
      <c r="AE2" s="1799"/>
      <c r="AF2" s="1799"/>
      <c r="AG2" s="1799"/>
      <c r="AH2" s="1799"/>
      <c r="AI2" s="1799"/>
      <c r="AJ2" s="1799"/>
      <c r="AK2" s="1799"/>
      <c r="AL2" s="1799"/>
      <c r="AM2" s="1799"/>
      <c r="AN2" s="1799"/>
      <c r="AO2" s="1800"/>
    </row>
    <row r="3" spans="1:41" ht="15.75" customHeight="1">
      <c r="A3" s="1801" t="s">
        <v>2</v>
      </c>
      <c r="B3" s="1802"/>
      <c r="C3" s="1802"/>
      <c r="D3" s="1802"/>
      <c r="E3" s="1802"/>
      <c r="F3" s="1802"/>
      <c r="G3" s="1802"/>
      <c r="H3" s="1802"/>
      <c r="I3" s="1802"/>
      <c r="J3" s="1802"/>
      <c r="K3" s="1802"/>
      <c r="L3" s="1802"/>
      <c r="M3" s="1802"/>
      <c r="N3" s="1802"/>
      <c r="O3" s="1803"/>
      <c r="P3" s="1804"/>
      <c r="Q3" s="1805"/>
      <c r="R3" s="1805"/>
      <c r="S3" s="1805"/>
      <c r="T3" s="1805"/>
      <c r="U3" s="1805"/>
      <c r="V3" s="1805"/>
      <c r="W3" s="1805"/>
      <c r="X3" s="1805"/>
      <c r="Y3" s="1805"/>
      <c r="Z3" s="1805"/>
      <c r="AA3" s="1805"/>
      <c r="AB3" s="1805"/>
      <c r="AC3" s="1805"/>
      <c r="AD3" s="1805"/>
      <c r="AE3" s="1805"/>
      <c r="AF3" s="1805"/>
      <c r="AG3" s="1805"/>
      <c r="AH3" s="1805"/>
      <c r="AI3" s="1805"/>
      <c r="AJ3" s="1805"/>
      <c r="AK3" s="1805"/>
      <c r="AL3" s="1805"/>
      <c r="AM3" s="1805"/>
      <c r="AN3" s="1805"/>
      <c r="AO3" s="1806"/>
    </row>
    <row r="4" spans="1:41" ht="15.75" customHeight="1">
      <c r="A4" s="1801" t="s">
        <v>3</v>
      </c>
      <c r="B4" s="1802"/>
      <c r="C4" s="1802"/>
      <c r="D4" s="1802"/>
      <c r="E4" s="1802"/>
      <c r="F4" s="1802"/>
      <c r="G4" s="1802"/>
      <c r="H4" s="1802"/>
      <c r="I4" s="1802"/>
      <c r="J4" s="1802"/>
      <c r="K4" s="1802"/>
      <c r="L4" s="1802"/>
      <c r="M4" s="1802"/>
      <c r="N4" s="1802"/>
      <c r="O4" s="1803"/>
      <c r="P4" s="1804"/>
      <c r="Q4" s="1805"/>
      <c r="R4" s="1805"/>
      <c r="S4" s="1805"/>
      <c r="T4" s="1805"/>
      <c r="U4" s="1805"/>
      <c r="V4" s="1805"/>
      <c r="W4" s="1805"/>
      <c r="X4" s="1805"/>
      <c r="Y4" s="1805"/>
      <c r="Z4" s="1805"/>
      <c r="AA4" s="1805"/>
      <c r="AB4" s="1805"/>
      <c r="AC4" s="1805"/>
      <c r="AD4" s="1805"/>
      <c r="AE4" s="1805"/>
      <c r="AF4" s="1805"/>
      <c r="AG4" s="1805"/>
      <c r="AH4" s="1805"/>
      <c r="AI4" s="1805"/>
      <c r="AJ4" s="1805"/>
      <c r="AK4" s="1805"/>
      <c r="AL4" s="1805"/>
      <c r="AM4" s="1805"/>
      <c r="AN4" s="1805"/>
      <c r="AO4" s="1806"/>
    </row>
    <row r="5" spans="1:41" ht="15.75" customHeight="1" thickBot="1">
      <c r="A5" s="1808" t="s">
        <v>4</v>
      </c>
      <c r="B5" s="1809"/>
      <c r="C5" s="1809"/>
      <c r="D5" s="1809"/>
      <c r="E5" s="1809"/>
      <c r="F5" s="1809"/>
      <c r="G5" s="1809"/>
      <c r="H5" s="1809"/>
      <c r="I5" s="1809"/>
      <c r="J5" s="1809"/>
      <c r="K5" s="1809"/>
      <c r="L5" s="1809"/>
      <c r="M5" s="1809"/>
      <c r="N5" s="1809"/>
      <c r="O5" s="1810"/>
      <c r="P5" s="1811" t="s">
        <v>5</v>
      </c>
      <c r="Q5" s="1812"/>
      <c r="R5" s="1812"/>
      <c r="S5" s="1812"/>
      <c r="T5" s="1812"/>
      <c r="U5" s="1812"/>
      <c r="V5" s="1812"/>
      <c r="W5" s="1812"/>
      <c r="X5" s="1812"/>
      <c r="Y5" s="1812"/>
      <c r="Z5" s="1812"/>
      <c r="AA5" s="1812"/>
      <c r="AB5" s="1812"/>
      <c r="AC5" s="1812"/>
      <c r="AD5" s="1812"/>
      <c r="AE5" s="1812"/>
      <c r="AF5" s="1812"/>
      <c r="AG5" s="1812"/>
      <c r="AH5" s="1812"/>
      <c r="AI5" s="1812"/>
      <c r="AJ5" s="1812"/>
      <c r="AK5" s="1812"/>
      <c r="AL5" s="1812"/>
      <c r="AM5" s="1812"/>
      <c r="AN5" s="1812"/>
      <c r="AO5" s="1813"/>
    </row>
    <row r="6" spans="1:4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41" ht="15.75" customHeight="1" thickBot="1">
      <c r="A7" s="8" t="s">
        <v>6</v>
      </c>
      <c r="B7" s="9"/>
      <c r="C7" s="9"/>
      <c r="D7" s="9"/>
      <c r="E7" s="9"/>
      <c r="F7" s="9"/>
      <c r="G7" s="9"/>
      <c r="H7" s="10" t="s">
        <v>7</v>
      </c>
      <c r="J7" s="9"/>
      <c r="K7" s="9"/>
      <c r="L7" s="9"/>
      <c r="M7" s="9"/>
      <c r="N7" s="9"/>
      <c r="O7" s="9"/>
      <c r="P7" s="11"/>
      <c r="Q7" s="11"/>
      <c r="R7" s="11"/>
      <c r="S7" s="11"/>
      <c r="T7" s="11"/>
      <c r="U7" s="11"/>
      <c r="V7" s="11"/>
      <c r="W7" s="11"/>
      <c r="X7" s="11"/>
      <c r="Y7" s="11"/>
      <c r="Z7" s="11"/>
      <c r="AA7" s="11"/>
      <c r="AB7" s="11"/>
      <c r="AC7" s="11"/>
      <c r="AD7" s="11"/>
      <c r="AE7" s="11"/>
      <c r="AF7" s="11"/>
      <c r="AG7" s="11"/>
      <c r="AH7" s="11"/>
      <c r="AI7" s="11"/>
      <c r="AJ7" s="11"/>
      <c r="AK7" s="11"/>
      <c r="AL7" s="11"/>
      <c r="AM7" s="11"/>
    </row>
    <row r="8" spans="1:41" ht="15.75" customHeight="1">
      <c r="A8" s="12"/>
      <c r="B8" s="1772" t="s">
        <v>8</v>
      </c>
      <c r="C8" s="1736"/>
      <c r="D8" s="1736"/>
      <c r="E8" s="1737"/>
      <c r="F8" s="1725" t="s">
        <v>9</v>
      </c>
      <c r="G8" s="1726"/>
      <c r="H8" s="1729" t="s">
        <v>10</v>
      </c>
      <c r="I8" s="1730"/>
      <c r="J8" s="1731"/>
      <c r="K8" s="1735" t="s">
        <v>11</v>
      </c>
      <c r="L8" s="1736"/>
      <c r="M8" s="1737"/>
      <c r="N8" s="1738" t="s">
        <v>12</v>
      </c>
      <c r="O8" s="1739"/>
      <c r="P8" s="1739"/>
      <c r="Q8" s="1739"/>
      <c r="R8" s="1739"/>
      <c r="S8" s="1739"/>
      <c r="T8" s="1739"/>
      <c r="U8" s="1739"/>
      <c r="V8" s="1739"/>
      <c r="W8" s="1739"/>
      <c r="X8" s="1739"/>
      <c r="Y8" s="1739"/>
      <c r="Z8" s="1739"/>
      <c r="AA8" s="1739"/>
      <c r="AB8" s="1739"/>
      <c r="AC8" s="1739"/>
      <c r="AD8" s="1739"/>
      <c r="AE8" s="1739"/>
      <c r="AF8" s="1739"/>
      <c r="AG8" s="1739"/>
      <c r="AH8" s="1739"/>
      <c r="AI8" s="1739"/>
      <c r="AJ8" s="1739"/>
      <c r="AK8" s="1739"/>
      <c r="AL8" s="1739"/>
      <c r="AM8" s="1740"/>
      <c r="AN8" s="1814" t="s">
        <v>13</v>
      </c>
      <c r="AO8" s="1815"/>
    </row>
    <row r="9" spans="1:41" ht="15.75" customHeight="1" thickBot="1">
      <c r="A9" s="13"/>
      <c r="B9" s="1775" t="s">
        <v>14</v>
      </c>
      <c r="C9" s="1673"/>
      <c r="D9" s="1673"/>
      <c r="E9" s="1674"/>
      <c r="F9" s="1727"/>
      <c r="G9" s="1728"/>
      <c r="H9" s="1732"/>
      <c r="I9" s="1733"/>
      <c r="J9" s="1734"/>
      <c r="K9" s="1672" t="s">
        <v>15</v>
      </c>
      <c r="L9" s="1673"/>
      <c r="M9" s="1674"/>
      <c r="N9" s="1675" t="s">
        <v>15</v>
      </c>
      <c r="O9" s="1676"/>
      <c r="P9" s="1676"/>
      <c r="Q9" s="1677"/>
      <c r="R9" s="1741" t="s">
        <v>16</v>
      </c>
      <c r="S9" s="1742"/>
      <c r="T9" s="1742"/>
      <c r="U9" s="1742"/>
      <c r="V9" s="1742"/>
      <c r="W9" s="1742"/>
      <c r="X9" s="1742"/>
      <c r="Y9" s="1742"/>
      <c r="Z9" s="1742"/>
      <c r="AA9" s="1742"/>
      <c r="AB9" s="1742"/>
      <c r="AC9" s="1742"/>
      <c r="AD9" s="1742"/>
      <c r="AE9" s="1742"/>
      <c r="AF9" s="1742"/>
      <c r="AG9" s="1742"/>
      <c r="AH9" s="1742"/>
      <c r="AI9" s="1743"/>
      <c r="AJ9" s="1741" t="s">
        <v>17</v>
      </c>
      <c r="AK9" s="1742"/>
      <c r="AL9" s="1742"/>
      <c r="AM9" s="1743"/>
      <c r="AN9" s="1816"/>
      <c r="AO9" s="1817"/>
    </row>
    <row r="10" spans="1:41" ht="15.75" customHeight="1">
      <c r="A10" s="1693" t="s">
        <v>18</v>
      </c>
      <c r="B10" s="1823" t="s">
        <v>19</v>
      </c>
      <c r="C10" s="1824"/>
      <c r="D10" s="1824"/>
      <c r="E10" s="1825"/>
      <c r="F10" s="1696" t="s">
        <v>20</v>
      </c>
      <c r="G10" s="1689"/>
      <c r="H10" s="709"/>
      <c r="I10" s="709"/>
      <c r="J10" s="727"/>
      <c r="K10" s="1735" t="s">
        <v>21</v>
      </c>
      <c r="L10" s="1736"/>
      <c r="M10" s="1737"/>
      <c r="N10" s="1772" t="s">
        <v>21</v>
      </c>
      <c r="O10" s="1736"/>
      <c r="P10" s="1736"/>
      <c r="Q10" s="1737"/>
      <c r="R10" s="408" t="s">
        <v>22</v>
      </c>
      <c r="S10" s="636" t="s">
        <v>662</v>
      </c>
      <c r="T10" s="449"/>
      <c r="U10" s="449"/>
      <c r="V10" s="449"/>
      <c r="W10" s="449"/>
      <c r="X10" s="449"/>
      <c r="Y10" s="449"/>
      <c r="Z10" s="449"/>
      <c r="AA10" s="449"/>
      <c r="AB10" s="449"/>
      <c r="AC10" s="449"/>
      <c r="AD10" s="449"/>
      <c r="AE10" s="449"/>
      <c r="AF10" s="449"/>
      <c r="AG10" s="449"/>
      <c r="AH10" s="449"/>
      <c r="AI10" s="450"/>
      <c r="AJ10" s="16" t="s">
        <v>22</v>
      </c>
      <c r="AK10" s="18" t="s">
        <v>51</v>
      </c>
      <c r="AL10" s="18"/>
      <c r="AM10" s="18"/>
      <c r="AN10" s="31"/>
      <c r="AO10" s="32"/>
    </row>
    <row r="11" spans="1:41" ht="15.75" customHeight="1">
      <c r="A11" s="1694"/>
      <c r="B11" s="1645" t="s">
        <v>23</v>
      </c>
      <c r="C11" s="1646"/>
      <c r="D11" s="1646"/>
      <c r="E11" s="1647"/>
      <c r="F11" s="1821" t="str">
        <f>IF(自己評価書!$AI$7="","",IF(自己評価書!$AI$7="評価対象外","",自己評価書!$AI$7))</f>
        <v>　</v>
      </c>
      <c r="G11" s="1822"/>
      <c r="H11" s="16" t="s">
        <v>22</v>
      </c>
      <c r="I11" s="208" t="s">
        <v>24</v>
      </c>
      <c r="J11" s="209"/>
      <c r="K11" s="734"/>
      <c r="L11" s="697"/>
      <c r="M11" s="75"/>
      <c r="N11" s="560"/>
      <c r="O11" s="697"/>
      <c r="P11" s="697"/>
      <c r="Q11" s="75"/>
      <c r="R11" s="16" t="s">
        <v>22</v>
      </c>
      <c r="S11" s="18" t="s">
        <v>655</v>
      </c>
      <c r="T11" s="677"/>
      <c r="U11" s="677"/>
      <c r="V11" s="677"/>
      <c r="W11" s="19"/>
      <c r="X11" s="18"/>
      <c r="Y11" s="18"/>
      <c r="Z11" s="18"/>
      <c r="AA11" s="18"/>
      <c r="AB11" s="18"/>
      <c r="AC11" s="18"/>
      <c r="AD11" s="18"/>
      <c r="AE11" s="18"/>
      <c r="AF11" s="18"/>
      <c r="AG11" s="18"/>
      <c r="AH11" s="18"/>
      <c r="AI11" s="20"/>
      <c r="AJ11" s="16" t="s">
        <v>22</v>
      </c>
      <c r="AK11" s="18" t="s">
        <v>487</v>
      </c>
      <c r="AL11" s="18"/>
      <c r="AM11" s="18"/>
      <c r="AN11" s="1746" t="s">
        <v>25</v>
      </c>
      <c r="AO11" s="1747"/>
    </row>
    <row r="12" spans="1:41" ht="15.75" customHeight="1">
      <c r="A12" s="1694"/>
      <c r="B12" s="1645" t="s">
        <v>26</v>
      </c>
      <c r="C12" s="1646"/>
      <c r="D12" s="1646"/>
      <c r="E12" s="1647"/>
      <c r="F12" s="1821"/>
      <c r="G12" s="1822"/>
      <c r="H12" s="16" t="s">
        <v>22</v>
      </c>
      <c r="I12" s="208" t="s">
        <v>28</v>
      </c>
      <c r="J12" s="209"/>
      <c r="K12" s="734"/>
      <c r="L12" s="697"/>
      <c r="M12" s="75"/>
      <c r="N12" s="560"/>
      <c r="O12" s="697"/>
      <c r="P12" s="697"/>
      <c r="Q12" s="75"/>
      <c r="R12" s="16" t="s">
        <v>22</v>
      </c>
      <c r="S12" s="18" t="s">
        <v>656</v>
      </c>
      <c r="T12" s="18"/>
      <c r="U12" s="18"/>
      <c r="V12" s="30"/>
      <c r="W12" s="437"/>
      <c r="X12" s="437"/>
      <c r="Y12" s="437"/>
      <c r="Z12" s="437"/>
      <c r="AA12" s="437"/>
      <c r="AB12" s="437"/>
      <c r="AC12" s="437"/>
      <c r="AD12" s="437"/>
      <c r="AE12" s="437"/>
      <c r="AF12" s="437"/>
      <c r="AG12" s="437"/>
      <c r="AH12" s="437"/>
      <c r="AI12" s="34"/>
      <c r="AJ12" s="16" t="s">
        <v>22</v>
      </c>
      <c r="AK12" s="18" t="s">
        <v>983</v>
      </c>
      <c r="AL12" s="18"/>
      <c r="AM12" s="18"/>
      <c r="AN12" s="1746"/>
      <c r="AO12" s="1747"/>
    </row>
    <row r="13" spans="1:41" ht="15.75" customHeight="1">
      <c r="A13" s="1694"/>
      <c r="B13" s="605" t="str">
        <f>IF(自己評価書!AI7="評価対象外","■","□")</f>
        <v>□</v>
      </c>
      <c r="C13" s="610" t="s">
        <v>815</v>
      </c>
      <c r="D13" s="610"/>
      <c r="E13" s="611"/>
      <c r="F13" s="26"/>
      <c r="G13" s="27"/>
      <c r="H13" s="16" t="s">
        <v>22</v>
      </c>
      <c r="I13" s="208" t="s">
        <v>32</v>
      </c>
      <c r="J13" s="209"/>
      <c r="K13" s="734"/>
      <c r="L13" s="697"/>
      <c r="M13" s="75"/>
      <c r="N13" s="560"/>
      <c r="O13" s="697"/>
      <c r="P13" s="697"/>
      <c r="Q13" s="75"/>
      <c r="R13" s="16" t="s">
        <v>22</v>
      </c>
      <c r="S13" s="18" t="s">
        <v>657</v>
      </c>
      <c r="T13" s="18"/>
      <c r="U13" s="18"/>
      <c r="V13" s="18"/>
      <c r="W13" s="19"/>
      <c r="X13" s="18"/>
      <c r="Y13" s="18"/>
      <c r="Z13" s="18"/>
      <c r="AA13" s="18"/>
      <c r="AB13" s="18"/>
      <c r="AC13" s="18"/>
      <c r="AD13" s="18"/>
      <c r="AE13" s="18"/>
      <c r="AF13" s="18"/>
      <c r="AG13" s="18"/>
      <c r="AH13" s="18"/>
      <c r="AI13" s="20"/>
      <c r="AJ13" s="16" t="s">
        <v>22</v>
      </c>
      <c r="AK13" s="1721" t="s">
        <v>828</v>
      </c>
      <c r="AL13" s="1721"/>
      <c r="AM13" s="1722"/>
      <c r="AN13" s="1744" t="s">
        <v>27</v>
      </c>
      <c r="AO13" s="1745"/>
    </row>
    <row r="14" spans="1:41" ht="15.75" customHeight="1">
      <c r="A14" s="1694"/>
      <c r="B14" s="1761" t="s">
        <v>35</v>
      </c>
      <c r="C14" s="1762"/>
      <c r="D14" s="1762"/>
      <c r="E14" s="1763"/>
      <c r="F14" s="1764" t="s">
        <v>20</v>
      </c>
      <c r="G14" s="1765"/>
      <c r="H14" s="16" t="s">
        <v>22</v>
      </c>
      <c r="I14" s="1648" t="s">
        <v>36</v>
      </c>
      <c r="J14" s="1649"/>
      <c r="K14" s="734"/>
      <c r="L14" s="697"/>
      <c r="M14" s="75"/>
      <c r="N14" s="560"/>
      <c r="O14" s="697"/>
      <c r="P14" s="697"/>
      <c r="Q14" s="75"/>
      <c r="R14" s="16" t="s">
        <v>22</v>
      </c>
      <c r="S14" s="18" t="s">
        <v>658</v>
      </c>
      <c r="T14" s="18"/>
      <c r="U14" s="18"/>
      <c r="V14" s="18"/>
      <c r="W14" s="19"/>
      <c r="X14" s="18"/>
      <c r="Y14" s="18"/>
      <c r="Z14" s="18"/>
      <c r="AA14" s="18"/>
      <c r="AB14" s="18"/>
      <c r="AC14" s="18"/>
      <c r="AD14" s="18"/>
      <c r="AE14" s="18"/>
      <c r="AF14" s="18"/>
      <c r="AG14" s="30"/>
      <c r="AH14" s="30"/>
      <c r="AI14" s="20"/>
      <c r="AJ14" s="16" t="s">
        <v>22</v>
      </c>
      <c r="AK14" s="1721" t="s">
        <v>829</v>
      </c>
      <c r="AL14" s="1721"/>
      <c r="AM14" s="1722"/>
      <c r="AO14" s="403"/>
    </row>
    <row r="15" spans="1:41" ht="15.75" customHeight="1">
      <c r="A15" s="1694"/>
      <c r="B15" s="1645" t="s">
        <v>37</v>
      </c>
      <c r="C15" s="1646"/>
      <c r="D15" s="1646"/>
      <c r="E15" s="1647"/>
      <c r="F15" s="1821" t="str">
        <f>IF(自己評価書!$AI$8=0,"",IF(自己評価書!$AI$8="評価対象外","",自己評価書!$AI$8))</f>
        <v/>
      </c>
      <c r="G15" s="1822"/>
      <c r="J15" s="33"/>
      <c r="K15" s="734"/>
      <c r="L15" s="697"/>
      <c r="M15" s="75"/>
      <c r="N15" s="560"/>
      <c r="O15" s="697"/>
      <c r="P15" s="697"/>
      <c r="Q15" s="75"/>
      <c r="R15" s="16" t="s">
        <v>22</v>
      </c>
      <c r="S15" s="18" t="s">
        <v>659</v>
      </c>
      <c r="T15" s="677"/>
      <c r="U15" s="677"/>
      <c r="V15" s="30"/>
      <c r="W15" s="389"/>
      <c r="X15" s="389"/>
      <c r="Y15" s="389"/>
      <c r="Z15" s="389"/>
      <c r="AA15" s="389"/>
      <c r="AB15" s="389"/>
      <c r="AC15" s="389"/>
      <c r="AD15" s="389"/>
      <c r="AE15" s="389"/>
      <c r="AF15" s="389"/>
      <c r="AG15" s="389"/>
      <c r="AH15" s="389"/>
      <c r="AI15" s="34"/>
      <c r="AJ15" s="16" t="s">
        <v>22</v>
      </c>
      <c r="AK15" s="1641"/>
      <c r="AL15" s="1641"/>
      <c r="AM15" s="1642"/>
      <c r="AN15" s="31"/>
      <c r="AO15" s="32"/>
    </row>
    <row r="16" spans="1:41" ht="15.75" customHeight="1">
      <c r="A16" s="1694"/>
      <c r="B16" s="1645" t="s">
        <v>38</v>
      </c>
      <c r="C16" s="1646"/>
      <c r="D16" s="1646"/>
      <c r="E16" s="1647"/>
      <c r="F16" s="1821"/>
      <c r="G16" s="1822"/>
      <c r="J16" s="33"/>
      <c r="K16" s="734"/>
      <c r="L16" s="697"/>
      <c r="M16" s="75"/>
      <c r="N16" s="560"/>
      <c r="O16" s="697"/>
      <c r="P16" s="697"/>
      <c r="Q16" s="75"/>
      <c r="R16" s="16" t="s">
        <v>22</v>
      </c>
      <c r="S16" s="18" t="s">
        <v>660</v>
      </c>
      <c r="T16" s="18"/>
      <c r="U16" s="18"/>
      <c r="V16" s="30"/>
      <c r="W16" s="437"/>
      <c r="X16" s="437"/>
      <c r="Y16" s="437"/>
      <c r="Z16" s="437"/>
      <c r="AA16" s="437"/>
      <c r="AB16" s="437"/>
      <c r="AC16" s="437"/>
      <c r="AD16" s="437"/>
      <c r="AE16" s="437"/>
      <c r="AF16" s="437"/>
      <c r="AG16" s="437"/>
      <c r="AH16" s="437"/>
      <c r="AI16" s="34"/>
      <c r="AJ16" s="16" t="s">
        <v>22</v>
      </c>
      <c r="AK16" s="1641"/>
      <c r="AL16" s="1641"/>
      <c r="AM16" s="1642"/>
      <c r="AN16" s="31"/>
      <c r="AO16" s="32"/>
    </row>
    <row r="17" spans="1:41" ht="15.75" customHeight="1">
      <c r="A17" s="1694"/>
      <c r="B17" s="608" t="str">
        <f>IF(自己評価書!AI8="評価対象外","■","□")</f>
        <v>□</v>
      </c>
      <c r="C17" s="205" t="s">
        <v>815</v>
      </c>
      <c r="D17" s="205"/>
      <c r="E17" s="661"/>
      <c r="F17" s="37"/>
      <c r="G17" s="24"/>
      <c r="J17" s="33"/>
      <c r="K17" s="734"/>
      <c r="L17" s="697"/>
      <c r="M17" s="75"/>
      <c r="N17" s="560"/>
      <c r="O17" s="697"/>
      <c r="P17" s="697"/>
      <c r="Q17" s="75"/>
      <c r="R17" s="21" t="s">
        <v>22</v>
      </c>
      <c r="S17" s="18" t="s">
        <v>594</v>
      </c>
      <c r="T17" s="40"/>
      <c r="U17" s="40"/>
      <c r="V17" s="519" t="s">
        <v>30</v>
      </c>
      <c r="W17" s="1910"/>
      <c r="X17" s="1910"/>
      <c r="Y17" s="1910"/>
      <c r="Z17" s="1910"/>
      <c r="AA17" s="1910"/>
      <c r="AB17" s="1910"/>
      <c r="AC17" s="1910"/>
      <c r="AD17" s="1910"/>
      <c r="AE17" s="1910"/>
      <c r="AF17" s="1910"/>
      <c r="AG17" s="1910"/>
      <c r="AH17" s="1910"/>
      <c r="AI17" s="537" t="s">
        <v>595</v>
      </c>
      <c r="AJ17" s="16" t="s">
        <v>22</v>
      </c>
      <c r="AK17" s="1641"/>
      <c r="AL17" s="1641"/>
      <c r="AM17" s="1642"/>
      <c r="AN17" s="31"/>
      <c r="AO17" s="32"/>
    </row>
    <row r="18" spans="1:41" ht="15.75" customHeight="1">
      <c r="A18" s="1694"/>
      <c r="B18" s="658" t="s">
        <v>39</v>
      </c>
      <c r="C18" s="659"/>
      <c r="D18" s="659"/>
      <c r="E18" s="660"/>
      <c r="F18" s="1847" t="str">
        <f>IF(自己評価書!$AI$9=0,"",自己評価書!$AI$9)</f>
        <v/>
      </c>
      <c r="G18" s="1848"/>
      <c r="J18" s="33"/>
      <c r="K18" s="734"/>
      <c r="L18" s="697"/>
      <c r="M18" s="75"/>
      <c r="N18" s="1658" t="s">
        <v>41</v>
      </c>
      <c r="O18" s="1659"/>
      <c r="P18" s="1659"/>
      <c r="Q18" s="1660"/>
      <c r="R18" s="16" t="s">
        <v>22</v>
      </c>
      <c r="S18" s="42" t="s">
        <v>42</v>
      </c>
      <c r="T18" s="43"/>
      <c r="U18" s="42"/>
      <c r="V18" s="44"/>
      <c r="W18" s="43"/>
      <c r="X18" s="43"/>
      <c r="Y18" s="44"/>
      <c r="Z18" s="43"/>
      <c r="AA18" s="43"/>
      <c r="AB18" s="44"/>
      <c r="AC18" s="45"/>
      <c r="AD18" s="45"/>
      <c r="AE18" s="45"/>
      <c r="AF18" s="45"/>
      <c r="AG18" s="45"/>
      <c r="AH18" s="45"/>
      <c r="AI18" s="46"/>
      <c r="AJ18" s="35"/>
      <c r="AK18" s="18"/>
      <c r="AL18" s="18"/>
      <c r="AM18" s="18"/>
      <c r="AN18" s="31"/>
      <c r="AO18" s="32"/>
    </row>
    <row r="19" spans="1:41" ht="15.75" customHeight="1">
      <c r="A19" s="1694"/>
      <c r="B19" s="1645" t="s">
        <v>40</v>
      </c>
      <c r="C19" s="1646"/>
      <c r="D19" s="1646"/>
      <c r="E19" s="1647"/>
      <c r="F19" s="1849"/>
      <c r="G19" s="1850"/>
      <c r="J19" s="33"/>
      <c r="K19" s="734"/>
      <c r="L19" s="697"/>
      <c r="M19" s="75"/>
      <c r="N19" s="122"/>
      <c r="O19" s="116"/>
      <c r="P19" s="116"/>
      <c r="Q19" s="116"/>
      <c r="R19" s="490"/>
      <c r="S19" s="148" t="s">
        <v>22</v>
      </c>
      <c r="T19" s="187" t="s">
        <v>831</v>
      </c>
      <c r="U19" s="22"/>
      <c r="V19" s="23"/>
      <c r="W19" s="187"/>
      <c r="X19" s="187"/>
      <c r="Y19" s="23"/>
      <c r="Z19" s="187"/>
      <c r="AA19" s="148" t="s">
        <v>22</v>
      </c>
      <c r="AB19" s="187" t="s">
        <v>832</v>
      </c>
      <c r="AC19" s="505"/>
      <c r="AD19" s="505"/>
      <c r="AE19" s="505"/>
      <c r="AF19" s="505"/>
      <c r="AG19" s="505"/>
      <c r="AH19" s="505"/>
      <c r="AI19" s="24"/>
      <c r="AJ19" s="35"/>
      <c r="AK19" s="18"/>
      <c r="AL19" s="18"/>
      <c r="AM19" s="18"/>
      <c r="AN19" s="31"/>
      <c r="AO19" s="32"/>
    </row>
    <row r="20" spans="1:41" ht="15.75" customHeight="1">
      <c r="A20" s="1694"/>
      <c r="F20" s="1058"/>
      <c r="G20" s="1059"/>
      <c r="J20" s="33"/>
      <c r="K20" s="734"/>
      <c r="L20" s="697"/>
      <c r="M20" s="75"/>
      <c r="N20" s="50"/>
      <c r="O20" s="51"/>
      <c r="P20" s="51"/>
      <c r="Q20" s="51"/>
      <c r="R20" s="58" t="s">
        <v>22</v>
      </c>
      <c r="S20" s="22" t="s">
        <v>43</v>
      </c>
      <c r="T20" s="187"/>
      <c r="U20" s="22"/>
      <c r="V20" s="23"/>
      <c r="W20" s="187"/>
      <c r="X20" s="187"/>
      <c r="Y20" s="23"/>
      <c r="Z20" s="187"/>
      <c r="AA20" s="187"/>
      <c r="AB20" s="23"/>
      <c r="AC20" s="505"/>
      <c r="AD20" s="505"/>
      <c r="AE20" s="505"/>
      <c r="AF20" s="505"/>
      <c r="AG20" s="505"/>
      <c r="AH20" s="505"/>
      <c r="AI20" s="24"/>
      <c r="AJ20" s="59"/>
      <c r="AK20" s="22"/>
      <c r="AL20" s="22"/>
      <c r="AM20" s="49"/>
      <c r="AN20" s="31"/>
      <c r="AO20" s="32"/>
    </row>
    <row r="21" spans="1:41" ht="15.75" customHeight="1">
      <c r="A21" s="1694"/>
      <c r="B21" s="1761" t="s">
        <v>44</v>
      </c>
      <c r="C21" s="1762"/>
      <c r="D21" s="1762"/>
      <c r="E21" s="1763"/>
      <c r="F21" s="1764" t="s">
        <v>20</v>
      </c>
      <c r="G21" s="1765"/>
      <c r="H21" s="210"/>
      <c r="J21" s="33"/>
      <c r="K21" s="1678" t="s">
        <v>46</v>
      </c>
      <c r="L21" s="1659"/>
      <c r="M21" s="1660"/>
      <c r="N21" s="1907" t="s">
        <v>47</v>
      </c>
      <c r="O21" s="1754"/>
      <c r="P21" s="1754"/>
      <c r="Q21" s="1755"/>
      <c r="R21" s="452" t="str">
        <f>IF(自己評価書!$AU$7="","□","■")</f>
        <v>□</v>
      </c>
      <c r="S21" s="62" t="s">
        <v>48</v>
      </c>
      <c r="T21" s="62"/>
      <c r="U21" s="62"/>
      <c r="V21" s="62"/>
      <c r="W21" s="62"/>
      <c r="X21" s="63"/>
      <c r="AB21" s="62" t="s">
        <v>49</v>
      </c>
      <c r="AC21" s="1837" t="str">
        <f>IF(自己評価書!$AU$7="","",自己評価書!$AU$7)</f>
        <v/>
      </c>
      <c r="AD21" s="1837"/>
      <c r="AE21" s="62" t="s">
        <v>50</v>
      </c>
      <c r="AF21" s="62"/>
      <c r="AH21" s="63"/>
      <c r="AI21" s="725"/>
      <c r="AJ21" s="16" t="s">
        <v>22</v>
      </c>
      <c r="AK21" s="18" t="s">
        <v>51</v>
      </c>
      <c r="AL21" s="18"/>
      <c r="AM21" s="18"/>
      <c r="AN21" s="31"/>
      <c r="AO21" s="32"/>
    </row>
    <row r="22" spans="1:41" ht="15.75" customHeight="1">
      <c r="A22" s="1694"/>
      <c r="B22" s="1645" t="s">
        <v>45</v>
      </c>
      <c r="C22" s="1646"/>
      <c r="D22" s="1646"/>
      <c r="E22" s="1647"/>
      <c r="F22" s="1723" t="str">
        <f>IF(自己評価書!$AI$10=0,"",自己評価書!$AI$10)</f>
        <v>　</v>
      </c>
      <c r="G22" s="1724"/>
      <c r="H22" s="210"/>
      <c r="J22" s="33"/>
      <c r="K22" s="1715" t="s">
        <v>52</v>
      </c>
      <c r="L22" s="1716"/>
      <c r="M22" s="1717"/>
      <c r="N22" s="1718" t="s">
        <v>53</v>
      </c>
      <c r="O22" s="1716"/>
      <c r="P22" s="1716"/>
      <c r="Q22" s="1717"/>
      <c r="R22" s="453" t="str">
        <f>IF(自己評価書!$AU$10="","□","■")</f>
        <v>□</v>
      </c>
      <c r="S22" s="17" t="s">
        <v>54</v>
      </c>
      <c r="T22" s="17"/>
      <c r="U22" s="68"/>
      <c r="V22" s="68"/>
      <c r="W22" s="68"/>
      <c r="X22" s="68"/>
      <c r="Y22" s="68"/>
      <c r="Z22" s="69"/>
      <c r="AA22" s="70"/>
      <c r="AB22" s="69" t="s">
        <v>49</v>
      </c>
      <c r="AC22" s="1679" t="str">
        <f>IF(自己評価書!$AU$10="","",自己評価書!$AU$10)</f>
        <v/>
      </c>
      <c r="AD22" s="1679"/>
      <c r="AE22" s="69" t="s">
        <v>50</v>
      </c>
      <c r="AF22" s="69"/>
      <c r="AG22" s="71"/>
      <c r="AH22" s="71"/>
      <c r="AI22" s="726"/>
      <c r="AJ22" s="16" t="s">
        <v>22</v>
      </c>
      <c r="AK22" s="18" t="s">
        <v>55</v>
      </c>
      <c r="AL22" s="18"/>
      <c r="AM22" s="18"/>
      <c r="AN22" s="64"/>
      <c r="AO22" s="65"/>
    </row>
    <row r="23" spans="1:41" ht="15.75" customHeight="1">
      <c r="A23" s="1694"/>
      <c r="F23" s="1723"/>
      <c r="G23" s="1724"/>
      <c r="H23" s="37"/>
      <c r="J23" s="61"/>
      <c r="K23" s="18"/>
      <c r="L23" s="18"/>
      <c r="M23" s="20"/>
      <c r="N23" s="1645" t="s">
        <v>62</v>
      </c>
      <c r="O23" s="1646"/>
      <c r="P23" s="1646"/>
      <c r="Q23" s="1647"/>
      <c r="R23" s="454" t="str">
        <f>IF(自己評価書!$AU$11="","□","■")</f>
        <v>□</v>
      </c>
      <c r="S23" s="73" t="s">
        <v>58</v>
      </c>
      <c r="T23" s="74"/>
      <c r="U23" s="74"/>
      <c r="V23" s="74"/>
      <c r="W23" s="74"/>
      <c r="X23" s="74"/>
      <c r="Y23" s="74"/>
      <c r="Z23" s="74"/>
      <c r="AA23" s="74"/>
      <c r="AB23" s="62" t="s">
        <v>49</v>
      </c>
      <c r="AC23" s="1680" t="str">
        <f>IF(自己評価書!$AU$11="","",自己評価書!$AU$11)</f>
        <v/>
      </c>
      <c r="AD23" s="1680"/>
      <c r="AE23" s="62" t="s">
        <v>59</v>
      </c>
      <c r="AF23" s="62"/>
      <c r="AG23" s="74"/>
      <c r="AH23" s="74"/>
      <c r="AI23" s="725"/>
      <c r="AJ23" s="16" t="s">
        <v>22</v>
      </c>
      <c r="AK23" s="1641"/>
      <c r="AL23" s="1641"/>
      <c r="AM23" s="1642"/>
      <c r="AN23" s="31"/>
      <c r="AO23" s="32"/>
    </row>
    <row r="24" spans="1:41" ht="15.75" customHeight="1">
      <c r="A24" s="1694"/>
      <c r="B24" s="625"/>
      <c r="C24" s="66"/>
      <c r="D24" s="22"/>
      <c r="E24" s="49"/>
      <c r="F24" s="25"/>
      <c r="G24" s="34"/>
      <c r="H24" s="37"/>
      <c r="J24" s="61"/>
      <c r="K24" s="18"/>
      <c r="L24" s="18"/>
      <c r="M24" s="20"/>
      <c r="N24" s="36" t="s">
        <v>64</v>
      </c>
      <c r="O24" s="697"/>
      <c r="P24" s="697"/>
      <c r="Q24" s="75"/>
      <c r="R24" s="455" t="str">
        <f>IF(自己評価書!AU9="","□","■")</f>
        <v>□</v>
      </c>
      <c r="S24" s="73" t="s">
        <v>61</v>
      </c>
      <c r="T24" s="73"/>
      <c r="U24" s="63"/>
      <c r="V24" s="63"/>
      <c r="W24" s="63"/>
      <c r="X24" s="63"/>
      <c r="AB24" s="62" t="s">
        <v>49</v>
      </c>
      <c r="AC24" s="1835" t="str">
        <f>IF(自己評価書!$AU$9="","",自己評価書!$AU$9)</f>
        <v/>
      </c>
      <c r="AD24" s="1835"/>
      <c r="AE24" s="62" t="s">
        <v>59</v>
      </c>
      <c r="AF24" s="62"/>
      <c r="AG24" s="76"/>
      <c r="AH24" s="76"/>
      <c r="AI24" s="725"/>
      <c r="AJ24" s="16" t="s">
        <v>22</v>
      </c>
      <c r="AK24" s="1641"/>
      <c r="AL24" s="1641"/>
      <c r="AM24" s="1642"/>
      <c r="AN24" s="31"/>
      <c r="AO24" s="32"/>
    </row>
    <row r="25" spans="1:41" ht="15.75" customHeight="1">
      <c r="A25" s="1694"/>
      <c r="B25" s="1761" t="s">
        <v>57</v>
      </c>
      <c r="C25" s="1762"/>
      <c r="D25" s="1762"/>
      <c r="E25" s="1763"/>
      <c r="F25" s="1764" t="s">
        <v>20</v>
      </c>
      <c r="G25" s="1765"/>
      <c r="H25" s="37"/>
      <c r="J25" s="61"/>
      <c r="N25" s="210"/>
      <c r="Q25" s="129"/>
      <c r="R25" s="78" t="s">
        <v>63</v>
      </c>
      <c r="S25" s="69"/>
      <c r="T25" s="69"/>
      <c r="U25" s="69"/>
      <c r="V25" s="69"/>
      <c r="W25" s="69"/>
      <c r="X25" s="69"/>
      <c r="Y25" s="69"/>
      <c r="Z25" s="69"/>
      <c r="AA25" s="69"/>
      <c r="AB25" s="69"/>
      <c r="AC25" s="69"/>
      <c r="AD25" s="69"/>
      <c r="AE25" s="69"/>
      <c r="AF25" s="69"/>
      <c r="AG25" s="69"/>
      <c r="AH25" s="69"/>
      <c r="AI25" s="72"/>
      <c r="AJ25" s="16" t="s">
        <v>22</v>
      </c>
      <c r="AK25" s="1641"/>
      <c r="AL25" s="1641"/>
      <c r="AM25" s="1642"/>
      <c r="AN25" s="31"/>
      <c r="AO25" s="32"/>
    </row>
    <row r="26" spans="1:41" ht="15.75" customHeight="1">
      <c r="A26" s="1694"/>
      <c r="B26" s="1645" t="s">
        <v>60</v>
      </c>
      <c r="C26" s="1646"/>
      <c r="D26" s="1646"/>
      <c r="E26" s="1647"/>
      <c r="F26" s="1821" t="str">
        <f>IF(自己評価書!$AI$11=0,"",IF(自己評価書!$AI$11="該当区域外","",自己評価書!$AI$11))</f>
        <v>　</v>
      </c>
      <c r="G26" s="1822"/>
      <c r="H26" s="37"/>
      <c r="J26" s="61"/>
      <c r="N26" s="210"/>
      <c r="Q26" s="129"/>
      <c r="R26" s="627"/>
      <c r="S26" s="62"/>
      <c r="T26" s="81" t="s">
        <v>30</v>
      </c>
      <c r="U26" s="1908" t="str">
        <f>IF(自己評価書!$AT$12="","",自己評価書!$AT$12)</f>
        <v/>
      </c>
      <c r="V26" s="1908"/>
      <c r="W26" s="1908"/>
      <c r="X26" s="1908"/>
      <c r="Y26" s="1908"/>
      <c r="Z26" s="1908"/>
      <c r="AA26" s="1908"/>
      <c r="AB26" s="1908"/>
      <c r="AC26" s="1908"/>
      <c r="AD26" s="1908"/>
      <c r="AE26" s="1908"/>
      <c r="AF26" s="1908"/>
      <c r="AG26" s="1908"/>
      <c r="AH26" s="1908"/>
      <c r="AI26" s="81" t="s">
        <v>31</v>
      </c>
      <c r="AJ26" s="210"/>
      <c r="AM26" s="129"/>
      <c r="AN26" s="31"/>
      <c r="AO26" s="32"/>
    </row>
    <row r="27" spans="1:41" ht="15.75" customHeight="1">
      <c r="A27" s="1694"/>
      <c r="B27" s="609" t="str">
        <f>IF(自己評価書!$AI$11="該当区域外","■","□")</f>
        <v>□</v>
      </c>
      <c r="C27" s="1909" t="s">
        <v>816</v>
      </c>
      <c r="D27" s="1909"/>
      <c r="E27" s="1774"/>
      <c r="F27" s="1821"/>
      <c r="G27" s="1822"/>
      <c r="H27" s="37"/>
      <c r="J27" s="61"/>
      <c r="N27" s="210"/>
      <c r="Q27" s="129"/>
      <c r="R27" s="451" t="str">
        <f>IF(自己評価書!$AT$13="","□","■")</f>
        <v>□</v>
      </c>
      <c r="S27" s="18" t="s">
        <v>68</v>
      </c>
      <c r="AJ27" s="210"/>
      <c r="AM27" s="129"/>
      <c r="AN27" s="31"/>
      <c r="AO27" s="32"/>
    </row>
    <row r="28" spans="1:41" ht="15.75" customHeight="1">
      <c r="A28" s="1694"/>
      <c r="F28" s="79"/>
      <c r="G28" s="24"/>
      <c r="H28" s="37"/>
      <c r="J28" s="61"/>
      <c r="K28" s="40"/>
      <c r="L28" s="40"/>
      <c r="M28" s="40"/>
      <c r="N28" s="490"/>
      <c r="O28" s="40"/>
      <c r="P28" s="40"/>
      <c r="Q28" s="626"/>
      <c r="R28" s="1928" t="s">
        <v>70</v>
      </c>
      <c r="S28" s="1929"/>
      <c r="T28" s="23" t="s">
        <v>30</v>
      </c>
      <c r="U28" s="1832" t="str">
        <f>IF(自己評価書!$AT$13="","",自己評価書!$AT$13)</f>
        <v/>
      </c>
      <c r="V28" s="1832"/>
      <c r="W28" s="1832"/>
      <c r="X28" s="1832"/>
      <c r="Y28" s="1832"/>
      <c r="Z28" s="1832"/>
      <c r="AA28" s="1832"/>
      <c r="AB28" s="1832"/>
      <c r="AC28" s="1832"/>
      <c r="AD28" s="1832"/>
      <c r="AE28" s="1832"/>
      <c r="AF28" s="1832"/>
      <c r="AG28" s="1832"/>
      <c r="AH28" s="1832"/>
      <c r="AI28" s="23" t="s">
        <v>31</v>
      </c>
      <c r="AJ28" s="490"/>
      <c r="AK28" s="40"/>
      <c r="AL28" s="40"/>
      <c r="AM28" s="626"/>
      <c r="AN28" s="31"/>
      <c r="AO28" s="32"/>
    </row>
    <row r="29" spans="1:41" ht="15.75" customHeight="1">
      <c r="A29" s="1694"/>
      <c r="B29" s="1756" t="s">
        <v>65</v>
      </c>
      <c r="C29" s="1757"/>
      <c r="D29" s="1757"/>
      <c r="E29" s="1758"/>
      <c r="G29" s="80"/>
      <c r="H29" s="38"/>
      <c r="J29" s="39"/>
      <c r="K29" s="1753" t="s">
        <v>33</v>
      </c>
      <c r="L29" s="1754"/>
      <c r="M29" s="1755"/>
      <c r="N29" s="560" t="s">
        <v>73</v>
      </c>
      <c r="O29" s="697"/>
      <c r="R29" s="451" t="str">
        <f>IF(自己評価書!$BM$7="","□","■")</f>
        <v>□</v>
      </c>
      <c r="S29" s="18" t="s">
        <v>74</v>
      </c>
      <c r="U29" s="674"/>
      <c r="V29" s="1754" t="s">
        <v>75</v>
      </c>
      <c r="W29" s="1754"/>
      <c r="X29" s="1754"/>
      <c r="Y29" s="675" t="s">
        <v>30</v>
      </c>
      <c r="Z29" s="1930" t="str">
        <f>IF(自己評価書!$BM$7="","",自己評価書!$BM$7)</f>
        <v/>
      </c>
      <c r="AA29" s="1930"/>
      <c r="AB29" s="1930"/>
      <c r="AC29" s="1930"/>
      <c r="AD29" s="1930"/>
      <c r="AE29" s="1930"/>
      <c r="AF29" s="1930"/>
      <c r="AG29" s="1930"/>
      <c r="AH29" s="1930"/>
      <c r="AI29" s="27" t="s">
        <v>31</v>
      </c>
      <c r="AJ29" s="41" t="s">
        <v>596</v>
      </c>
      <c r="AK29" s="42" t="s">
        <v>51</v>
      </c>
      <c r="AL29" s="42"/>
      <c r="AM29" s="86"/>
      <c r="AN29" s="31"/>
      <c r="AO29" s="32"/>
    </row>
    <row r="30" spans="1:41" ht="15.75" customHeight="1">
      <c r="A30" s="1694"/>
      <c r="B30" s="78" t="s">
        <v>66</v>
      </c>
      <c r="C30" s="699"/>
      <c r="D30" s="699"/>
      <c r="F30" s="1759" t="s">
        <v>67</v>
      </c>
      <c r="G30" s="1760"/>
      <c r="H30" s="38"/>
      <c r="J30" s="39"/>
      <c r="K30" s="1715" t="s">
        <v>77</v>
      </c>
      <c r="L30" s="1716"/>
      <c r="M30" s="1717"/>
      <c r="N30" s="1769" t="s">
        <v>78</v>
      </c>
      <c r="O30" s="1770"/>
      <c r="P30" s="1770"/>
      <c r="Q30" s="1771"/>
      <c r="R30" s="97"/>
      <c r="U30" s="674"/>
      <c r="V30" s="1830" t="s">
        <v>79</v>
      </c>
      <c r="W30" s="1830"/>
      <c r="X30" s="1830"/>
      <c r="Y30" s="675" t="s">
        <v>30</v>
      </c>
      <c r="Z30" s="1831" t="str">
        <f>IF(自己評価書!$BL$8="","",自己評価書!$BL$8)</f>
        <v/>
      </c>
      <c r="AA30" s="1831"/>
      <c r="AB30" s="1831"/>
      <c r="AC30" s="1831"/>
      <c r="AD30" s="1831"/>
      <c r="AE30" s="1831"/>
      <c r="AF30" s="1831"/>
      <c r="AG30" s="1831"/>
      <c r="AH30" s="1831"/>
      <c r="AI30" s="27" t="s">
        <v>31</v>
      </c>
      <c r="AJ30" s="16" t="s">
        <v>596</v>
      </c>
      <c r="AK30" s="18" t="s">
        <v>55</v>
      </c>
      <c r="AL30" s="18"/>
      <c r="AM30" s="20"/>
      <c r="AN30" s="64"/>
      <c r="AO30" s="65"/>
    </row>
    <row r="31" spans="1:41" ht="15.75" customHeight="1">
      <c r="A31" s="1694"/>
      <c r="B31" s="78" t="s">
        <v>69</v>
      </c>
      <c r="C31" s="699"/>
      <c r="D31" s="699"/>
      <c r="F31" s="1759"/>
      <c r="G31" s="1760"/>
      <c r="J31" s="33"/>
      <c r="K31" s="28"/>
      <c r="L31" s="674"/>
      <c r="M31" s="29"/>
      <c r="N31" s="560"/>
      <c r="O31" s="697"/>
      <c r="P31" s="697"/>
      <c r="Q31" s="75"/>
      <c r="R31" s="616"/>
      <c r="S31" s="613"/>
      <c r="T31" s="613"/>
      <c r="U31" s="613"/>
      <c r="V31" s="613"/>
      <c r="W31" s="613"/>
      <c r="X31" s="613"/>
      <c r="Y31" s="613"/>
      <c r="Z31" s="613"/>
      <c r="AA31" s="613"/>
      <c r="AB31" s="613"/>
      <c r="AC31" s="613"/>
      <c r="AD31" s="613"/>
      <c r="AE31" s="613"/>
      <c r="AF31" s="613"/>
      <c r="AG31" s="613"/>
      <c r="AH31" s="613"/>
      <c r="AI31" s="613"/>
      <c r="AJ31" s="16" t="s">
        <v>596</v>
      </c>
      <c r="AK31" s="18" t="s">
        <v>487</v>
      </c>
      <c r="AN31" s="31"/>
      <c r="AO31" s="32"/>
    </row>
    <row r="32" spans="1:41" ht="15.75" customHeight="1">
      <c r="A32" s="1694"/>
      <c r="B32" s="85" t="s">
        <v>72</v>
      </c>
      <c r="C32" s="699"/>
      <c r="D32" s="699"/>
      <c r="F32" s="1759"/>
      <c r="G32" s="1760"/>
      <c r="J32" s="33"/>
      <c r="N32" s="210"/>
      <c r="R32" s="451" t="str">
        <f>IF(自己評価書!$BM$9="","□","■")</f>
        <v>□</v>
      </c>
      <c r="S32" s="18" t="s">
        <v>81</v>
      </c>
      <c r="T32" s="674"/>
      <c r="U32" s="674"/>
      <c r="V32" s="1830" t="s">
        <v>82</v>
      </c>
      <c r="W32" s="1830"/>
      <c r="X32" s="1830"/>
      <c r="Y32" s="675" t="s">
        <v>30</v>
      </c>
      <c r="Z32" s="1831" t="str">
        <f>IF(自己評価書!$BM$9="","",自己評価書!$BM$9)</f>
        <v/>
      </c>
      <c r="AA32" s="1831"/>
      <c r="AB32" s="1831"/>
      <c r="AC32" s="1831"/>
      <c r="AD32" s="1831"/>
      <c r="AE32" s="1831"/>
      <c r="AF32" s="1831"/>
      <c r="AG32" s="1831"/>
      <c r="AH32" s="1831"/>
      <c r="AI32" s="27" t="s">
        <v>31</v>
      </c>
      <c r="AJ32" s="16" t="s">
        <v>22</v>
      </c>
      <c r="AK32" s="1641"/>
      <c r="AL32" s="1828"/>
      <c r="AM32" s="1829"/>
      <c r="AN32" s="31"/>
      <c r="AO32" s="32"/>
    </row>
    <row r="33" spans="1:41" ht="15.75" customHeight="1">
      <c r="A33" s="1694"/>
      <c r="B33" s="87" t="s">
        <v>76</v>
      </c>
      <c r="C33" s="88"/>
      <c r="D33" s="89"/>
      <c r="E33" s="89"/>
      <c r="F33" s="1759"/>
      <c r="G33" s="1760"/>
      <c r="H33" s="38"/>
      <c r="J33" s="39"/>
      <c r="N33" s="210"/>
      <c r="R33" s="97"/>
      <c r="S33" s="128" t="s">
        <v>625</v>
      </c>
      <c r="U33" s="1833" t="str">
        <f>IF(自己評価書!$BL$10="","",自己評価書!$BL$10)</f>
        <v/>
      </c>
      <c r="V33" s="1833"/>
      <c r="W33" s="1833"/>
      <c r="X33" s="1833"/>
      <c r="Y33" s="1833"/>
      <c r="Z33" s="1833"/>
      <c r="AA33" s="1833"/>
      <c r="AB33" s="1833"/>
      <c r="AC33" s="1833"/>
      <c r="AD33" s="1833"/>
      <c r="AE33" s="1833"/>
      <c r="AF33" s="1833"/>
      <c r="AG33" s="1833"/>
      <c r="AH33" s="675" t="s">
        <v>996</v>
      </c>
      <c r="AI33" s="29" t="s">
        <v>997</v>
      </c>
      <c r="AJ33" s="16" t="s">
        <v>22</v>
      </c>
      <c r="AK33" s="1641"/>
      <c r="AL33" s="1641"/>
      <c r="AM33" s="1642"/>
      <c r="AN33" s="31"/>
      <c r="AO33" s="32"/>
    </row>
    <row r="34" spans="1:41" ht="15.75" customHeight="1">
      <c r="A34" s="1694"/>
      <c r="B34" s="78" t="s">
        <v>80</v>
      </c>
      <c r="C34" s="699"/>
      <c r="F34" s="90"/>
      <c r="G34" s="91"/>
      <c r="H34" s="38"/>
      <c r="J34" s="39"/>
      <c r="K34" s="673"/>
      <c r="L34" s="673"/>
      <c r="M34" s="92"/>
      <c r="R34" s="210"/>
      <c r="S34" s="128" t="s">
        <v>985</v>
      </c>
      <c r="T34" s="30"/>
      <c r="U34" s="1834" t="str">
        <f>IF(自己評価書!$BL$11="","",自己評価書!$BL$11)</f>
        <v/>
      </c>
      <c r="V34" s="1834"/>
      <c r="W34" s="1834"/>
      <c r="X34" s="1834"/>
      <c r="Y34" s="1834"/>
      <c r="Z34" s="1834"/>
      <c r="AA34" s="1834"/>
      <c r="AB34" s="1834"/>
      <c r="AC34" s="1834"/>
      <c r="AD34" s="1834"/>
      <c r="AE34" s="1834"/>
      <c r="AF34" s="1834"/>
      <c r="AG34" s="1834"/>
      <c r="AH34" s="675" t="s">
        <v>998</v>
      </c>
      <c r="AI34" s="4" t="s">
        <v>997</v>
      </c>
      <c r="AJ34" s="210"/>
      <c r="AM34" s="129"/>
      <c r="AO34" s="403"/>
    </row>
    <row r="35" spans="1:41" ht="15.75" customHeight="1" thickBot="1">
      <c r="A35" s="1695"/>
      <c r="B35" s="149" t="s">
        <v>83</v>
      </c>
      <c r="C35" s="150"/>
      <c r="D35" s="638"/>
      <c r="E35" s="638"/>
      <c r="F35" s="93"/>
      <c r="G35" s="94"/>
      <c r="H35" s="638"/>
      <c r="I35" s="411"/>
      <c r="J35" s="639"/>
      <c r="K35" s="411"/>
      <c r="L35" s="411"/>
      <c r="M35" s="640"/>
      <c r="N35" s="641"/>
      <c r="O35" s="642"/>
      <c r="P35" s="642"/>
      <c r="Q35" s="643"/>
      <c r="R35" s="829" t="s">
        <v>986</v>
      </c>
      <c r="S35" s="806"/>
      <c r="T35" s="411"/>
      <c r="U35" s="411"/>
      <c r="V35" s="411"/>
      <c r="W35" s="411"/>
      <c r="X35" s="411"/>
      <c r="Y35" s="411"/>
      <c r="Z35" s="411"/>
      <c r="AA35" s="411"/>
      <c r="AB35" s="411"/>
      <c r="AC35" s="411"/>
      <c r="AD35" s="411"/>
      <c r="AE35" s="411"/>
      <c r="AF35" s="411"/>
      <c r="AG35" s="411"/>
      <c r="AH35" s="411"/>
      <c r="AI35" s="615"/>
      <c r="AJ35" s="475"/>
      <c r="AK35" s="411"/>
      <c r="AL35" s="411"/>
      <c r="AM35" s="615"/>
      <c r="AN35" s="411"/>
      <c r="AO35" s="701"/>
    </row>
    <row r="36" spans="1:41" ht="15.75" customHeight="1">
      <c r="A36" s="1693" t="s">
        <v>86</v>
      </c>
      <c r="B36" s="1823" t="s">
        <v>87</v>
      </c>
      <c r="C36" s="1824"/>
      <c r="D36" s="1824"/>
      <c r="E36" s="1825"/>
      <c r="F36" s="1696" t="s">
        <v>20</v>
      </c>
      <c r="G36" s="1689"/>
      <c r="H36" s="101"/>
      <c r="I36" s="102"/>
      <c r="J36" s="103"/>
      <c r="K36" s="1898" t="s">
        <v>111</v>
      </c>
      <c r="L36" s="1899"/>
      <c r="M36" s="1899"/>
      <c r="N36" s="1899"/>
      <c r="O36" s="1899"/>
      <c r="P36" s="1899"/>
      <c r="Q36" s="1900"/>
      <c r="R36" s="1001" t="s">
        <v>596</v>
      </c>
      <c r="S36" s="636" t="s">
        <v>699</v>
      </c>
      <c r="T36" s="636"/>
      <c r="U36" s="636"/>
      <c r="V36" s="636"/>
      <c r="W36" s="636"/>
      <c r="X36" s="636"/>
      <c r="Y36" s="636"/>
      <c r="Z36" s="636"/>
      <c r="AA36" s="636"/>
      <c r="AB36" s="636"/>
      <c r="AC36" s="636"/>
      <c r="AD36" s="636"/>
      <c r="AE36" s="636"/>
      <c r="AF36" s="636"/>
      <c r="AG36" s="636"/>
      <c r="AH36" s="636"/>
      <c r="AI36" s="637"/>
      <c r="AJ36" s="995" t="s">
        <v>596</v>
      </c>
      <c r="AK36" s="18" t="s">
        <v>51</v>
      </c>
      <c r="AL36" s="18"/>
      <c r="AM36" s="18"/>
      <c r="AN36" s="753"/>
      <c r="AO36" s="718"/>
    </row>
    <row r="37" spans="1:41" s="107" customFormat="1" ht="15.95" customHeight="1">
      <c r="A37" s="1694"/>
      <c r="B37" s="1911" t="s">
        <v>89</v>
      </c>
      <c r="C37" s="1912"/>
      <c r="D37" s="1912"/>
      <c r="E37" s="1913"/>
      <c r="F37" s="1723" t="str">
        <f>IF(自己評価書!$CL$10="","",自己評価書!$CL$10)</f>
        <v/>
      </c>
      <c r="G37" s="1724"/>
      <c r="H37" s="16" t="s">
        <v>22</v>
      </c>
      <c r="I37" s="1648" t="s">
        <v>24</v>
      </c>
      <c r="J37" s="1649"/>
      <c r="K37" s="1667" t="s">
        <v>700</v>
      </c>
      <c r="L37" s="1902"/>
      <c r="M37" s="1903"/>
      <c r="N37" s="1904" t="s">
        <v>701</v>
      </c>
      <c r="O37" s="1905"/>
      <c r="P37" s="1905"/>
      <c r="Q37" s="1906"/>
      <c r="R37" s="510" t="s">
        <v>703</v>
      </c>
      <c r="S37" s="18"/>
      <c r="T37" s="18"/>
      <c r="W37" s="401"/>
      <c r="X37" s="128"/>
      <c r="Y37" s="128"/>
      <c r="Z37" s="128"/>
      <c r="AA37" s="30"/>
      <c r="AB37" s="437"/>
      <c r="AC37" s="698"/>
      <c r="AD37" s="698"/>
      <c r="AE37" s="698"/>
      <c r="AF37" s="698"/>
      <c r="AG37" s="698"/>
      <c r="AH37" s="698"/>
      <c r="AI37" s="34"/>
      <c r="AJ37" s="995" t="s">
        <v>596</v>
      </c>
      <c r="AK37" s="18" t="s">
        <v>144</v>
      </c>
      <c r="AL37" s="18"/>
      <c r="AM37" s="18"/>
      <c r="AN37" s="1746" t="s">
        <v>25</v>
      </c>
      <c r="AO37" s="1747"/>
    </row>
    <row r="38" spans="1:41" s="107" customFormat="1" ht="15.95" customHeight="1">
      <c r="A38" s="1694"/>
      <c r="B38" s="1911" t="s">
        <v>20</v>
      </c>
      <c r="C38" s="1912"/>
      <c r="D38" s="1912"/>
      <c r="E38" s="1913"/>
      <c r="F38" s="1723"/>
      <c r="G38" s="1724"/>
      <c r="H38" s="16" t="s">
        <v>22</v>
      </c>
      <c r="I38" s="1648" t="s">
        <v>28</v>
      </c>
      <c r="J38" s="1649"/>
      <c r="K38" s="108"/>
      <c r="L38" s="698"/>
      <c r="M38" s="488"/>
      <c r="N38" s="1904" t="s">
        <v>702</v>
      </c>
      <c r="O38" s="1905"/>
      <c r="P38" s="1905"/>
      <c r="Q38" s="1906"/>
      <c r="R38" s="35"/>
      <c r="S38" s="995" t="s">
        <v>596</v>
      </c>
      <c r="T38" s="18" t="s">
        <v>704</v>
      </c>
      <c r="W38" s="401"/>
      <c r="X38" s="128"/>
      <c r="Y38" s="128"/>
      <c r="Z38" s="128"/>
      <c r="AA38" s="30"/>
      <c r="AB38" s="437"/>
      <c r="AC38" s="698"/>
      <c r="AD38" s="698"/>
      <c r="AE38" s="698"/>
      <c r="AF38" s="698"/>
      <c r="AG38" s="698"/>
      <c r="AH38" s="698"/>
      <c r="AI38" s="34"/>
      <c r="AJ38" s="995" t="s">
        <v>596</v>
      </c>
      <c r="AK38" s="719" t="s">
        <v>833</v>
      </c>
      <c r="AL38" s="719"/>
      <c r="AM38" s="646"/>
      <c r="AN38" s="1746"/>
      <c r="AO38" s="1747"/>
    </row>
    <row r="39" spans="1:41" s="107" customFormat="1" ht="15.95" customHeight="1">
      <c r="A39" s="1694"/>
      <c r="B39" s="1650" t="s">
        <v>91</v>
      </c>
      <c r="C39" s="1651"/>
      <c r="D39" s="1651"/>
      <c r="E39" s="1652"/>
      <c r="G39" s="20"/>
      <c r="H39" s="16" t="s">
        <v>22</v>
      </c>
      <c r="I39" s="1648" t="s">
        <v>32</v>
      </c>
      <c r="J39" s="1649"/>
      <c r="K39" s="108"/>
      <c r="L39" s="698"/>
      <c r="M39" s="488"/>
      <c r="N39" s="485"/>
      <c r="O39" s="676"/>
      <c r="P39" s="676"/>
      <c r="Q39" s="486"/>
      <c r="R39" s="748"/>
      <c r="S39" s="1002" t="s">
        <v>596</v>
      </c>
      <c r="T39" s="623" t="s">
        <v>705</v>
      </c>
      <c r="U39" s="648"/>
      <c r="V39" s="648"/>
      <c r="W39" s="648"/>
      <c r="X39" s="749"/>
      <c r="Y39" s="749"/>
      <c r="Z39" s="749"/>
      <c r="AA39" s="750"/>
      <c r="AB39" s="777"/>
      <c r="AC39" s="778"/>
      <c r="AD39" s="778"/>
      <c r="AE39" s="778"/>
      <c r="AF39" s="778"/>
      <c r="AG39" s="778"/>
      <c r="AH39" s="778"/>
      <c r="AI39" s="683"/>
      <c r="AJ39" s="995" t="s">
        <v>596</v>
      </c>
      <c r="AK39" s="719" t="s">
        <v>834</v>
      </c>
      <c r="AL39" s="719"/>
      <c r="AM39" s="646"/>
      <c r="AN39" s="1744" t="s">
        <v>27</v>
      </c>
      <c r="AO39" s="1745"/>
    </row>
    <row r="40" spans="1:41" s="107" customFormat="1" ht="15.95" customHeight="1">
      <c r="A40" s="1694"/>
      <c r="E40" s="115"/>
      <c r="G40" s="115"/>
      <c r="H40" s="16" t="s">
        <v>22</v>
      </c>
      <c r="I40" s="1648" t="s">
        <v>36</v>
      </c>
      <c r="J40" s="1649"/>
      <c r="K40" s="108"/>
      <c r="L40" s="698"/>
      <c r="M40" s="488"/>
      <c r="N40" s="485"/>
      <c r="O40" s="676"/>
      <c r="P40" s="676"/>
      <c r="Q40" s="486"/>
      <c r="R40" s="510" t="s">
        <v>706</v>
      </c>
      <c r="S40" s="18"/>
      <c r="T40" s="18"/>
      <c r="U40" s="779" t="s">
        <v>715</v>
      </c>
      <c r="V40" s="401"/>
      <c r="W40" s="401"/>
      <c r="X40" s="128"/>
      <c r="Y40" s="128"/>
      <c r="Z40" s="128"/>
      <c r="AA40" s="30"/>
      <c r="AB40" s="437"/>
      <c r="AC40" s="698"/>
      <c r="AD40" s="698"/>
      <c r="AE40" s="698"/>
      <c r="AF40" s="698"/>
      <c r="AG40" s="698"/>
      <c r="AH40" s="698"/>
      <c r="AI40" s="34"/>
      <c r="AJ40" s="995" t="s">
        <v>596</v>
      </c>
      <c r="AK40" s="1641"/>
      <c r="AL40" s="1641"/>
      <c r="AM40" s="1642"/>
      <c r="AO40" s="119"/>
    </row>
    <row r="41" spans="1:41" s="107" customFormat="1" ht="15.95" customHeight="1">
      <c r="A41" s="1694"/>
      <c r="B41" s="114"/>
      <c r="E41" s="115"/>
      <c r="H41" s="114"/>
      <c r="K41" s="108"/>
      <c r="L41" s="698"/>
      <c r="M41" s="488"/>
      <c r="N41" s="485"/>
      <c r="O41" s="676"/>
      <c r="P41" s="676"/>
      <c r="Q41" s="486"/>
      <c r="R41" s="510"/>
      <c r="S41" s="995" t="s">
        <v>596</v>
      </c>
      <c r="T41" s="18" t="s">
        <v>704</v>
      </c>
      <c r="W41" s="401"/>
      <c r="X41" s="128"/>
      <c r="Y41" s="128"/>
      <c r="Z41" s="128"/>
      <c r="AA41" s="30"/>
      <c r="AB41" s="437"/>
      <c r="AC41" s="698"/>
      <c r="AD41" s="698"/>
      <c r="AE41" s="698"/>
      <c r="AF41" s="698"/>
      <c r="AG41" s="698"/>
      <c r="AH41" s="698"/>
      <c r="AI41" s="34"/>
      <c r="AJ41" s="995" t="s">
        <v>596</v>
      </c>
      <c r="AK41" s="1641"/>
      <c r="AL41" s="1641"/>
      <c r="AM41" s="1642"/>
      <c r="AN41" s="138"/>
      <c r="AO41" s="139"/>
    </row>
    <row r="42" spans="1:41" s="107" customFormat="1" ht="15.95" customHeight="1">
      <c r="A42" s="1694"/>
      <c r="B42" s="120" t="s">
        <v>93</v>
      </c>
      <c r="C42" s="18"/>
      <c r="D42" s="18"/>
      <c r="E42" s="20"/>
      <c r="F42" s="18"/>
      <c r="G42" s="34"/>
      <c r="H42" s="35"/>
      <c r="J42" s="121"/>
      <c r="K42" s="108"/>
      <c r="L42" s="487"/>
      <c r="M42" s="488"/>
      <c r="N42" s="485"/>
      <c r="O42" s="676"/>
      <c r="P42" s="676"/>
      <c r="Q42" s="486"/>
      <c r="R42" s="748"/>
      <c r="S42" s="1002" t="s">
        <v>596</v>
      </c>
      <c r="T42" s="623" t="s">
        <v>705</v>
      </c>
      <c r="U42" s="752"/>
      <c r="V42" s="752"/>
      <c r="W42" s="648"/>
      <c r="X42" s="749"/>
      <c r="Y42" s="749"/>
      <c r="Z42" s="749"/>
      <c r="AA42" s="750"/>
      <c r="AB42" s="777"/>
      <c r="AC42" s="778"/>
      <c r="AD42" s="778"/>
      <c r="AE42" s="778"/>
      <c r="AF42" s="778"/>
      <c r="AG42" s="778"/>
      <c r="AH42" s="778"/>
      <c r="AI42" s="683"/>
      <c r="AJ42" s="995" t="s">
        <v>596</v>
      </c>
      <c r="AK42" s="1641"/>
      <c r="AL42" s="1641"/>
      <c r="AM42" s="1642"/>
      <c r="AN42" s="138"/>
      <c r="AO42" s="139"/>
    </row>
    <row r="43" spans="1:41" s="107" customFormat="1" ht="15.95" customHeight="1">
      <c r="A43" s="1694"/>
      <c r="B43" s="125"/>
      <c r="C43" s="116"/>
      <c r="D43" s="116"/>
      <c r="E43" s="117"/>
      <c r="G43" s="20"/>
      <c r="H43" s="36"/>
      <c r="J43" s="123"/>
      <c r="K43" s="108"/>
      <c r="L43" s="487"/>
      <c r="M43" s="488"/>
      <c r="N43" s="485"/>
      <c r="O43" s="676"/>
      <c r="P43" s="676"/>
      <c r="Q43" s="486"/>
      <c r="R43" s="703" t="s">
        <v>498</v>
      </c>
      <c r="S43" s="18"/>
      <c r="T43" s="18"/>
      <c r="U43" s="780" t="s">
        <v>716</v>
      </c>
      <c r="W43" s="401"/>
      <c r="X43" s="128"/>
      <c r="Y43" s="128"/>
      <c r="Z43" s="128"/>
      <c r="AA43" s="30"/>
      <c r="AB43" s="437"/>
      <c r="AC43" s="698"/>
      <c r="AD43" s="698"/>
      <c r="AE43" s="698"/>
      <c r="AF43" s="698"/>
      <c r="AG43" s="698"/>
      <c r="AH43" s="698"/>
      <c r="AI43" s="34"/>
      <c r="AJ43" s="37"/>
      <c r="AK43" s="18"/>
      <c r="AL43" s="18"/>
      <c r="AM43" s="18"/>
      <c r="AN43" s="138"/>
      <c r="AO43" s="139"/>
    </row>
    <row r="44" spans="1:41" s="107" customFormat="1" ht="15.95" customHeight="1">
      <c r="A44" s="1694"/>
      <c r="B44" s="36"/>
      <c r="C44" s="18"/>
      <c r="D44" s="18"/>
      <c r="E44" s="20"/>
      <c r="F44" s="36"/>
      <c r="G44" s="20"/>
      <c r="H44" s="36"/>
      <c r="J44" s="123"/>
      <c r="K44" s="108"/>
      <c r="L44" s="487"/>
      <c r="M44" s="488"/>
      <c r="N44" s="485"/>
      <c r="O44" s="676"/>
      <c r="P44" s="676"/>
      <c r="Q44" s="486"/>
      <c r="R44" s="703"/>
      <c r="S44" s="995" t="s">
        <v>596</v>
      </c>
      <c r="T44" s="18" t="s">
        <v>704</v>
      </c>
      <c r="W44" s="401"/>
      <c r="X44" s="128"/>
      <c r="Y44" s="128"/>
      <c r="Z44" s="128"/>
      <c r="AA44" s="30"/>
      <c r="AB44" s="437"/>
      <c r="AC44" s="698"/>
      <c r="AD44" s="698"/>
      <c r="AE44" s="698"/>
      <c r="AF44" s="698"/>
      <c r="AG44" s="698"/>
      <c r="AH44" s="698"/>
      <c r="AI44" s="34"/>
      <c r="AJ44" s="37"/>
      <c r="AK44" s="18"/>
      <c r="AL44" s="18"/>
      <c r="AM44" s="18"/>
      <c r="AN44" s="138"/>
      <c r="AO44" s="139"/>
    </row>
    <row r="45" spans="1:41" s="107" customFormat="1" ht="15.95" customHeight="1">
      <c r="A45" s="1694"/>
      <c r="B45" s="36"/>
      <c r="C45" s="18"/>
      <c r="D45" s="18"/>
      <c r="E45" s="20"/>
      <c r="F45" s="18"/>
      <c r="G45" s="20"/>
      <c r="H45" s="36"/>
      <c r="J45" s="123"/>
      <c r="K45" s="206"/>
      <c r="L45" s="441"/>
      <c r="M45" s="442"/>
      <c r="N45" s="498"/>
      <c r="O45" s="499"/>
      <c r="P45" s="499"/>
      <c r="Q45" s="500"/>
      <c r="R45" s="59"/>
      <c r="S45" s="1003" t="s">
        <v>596</v>
      </c>
      <c r="T45" s="22" t="s">
        <v>705</v>
      </c>
      <c r="U45" s="431"/>
      <c r="V45" s="431"/>
      <c r="W45" s="431"/>
      <c r="X45" s="187"/>
      <c r="Y45" s="187"/>
      <c r="Z45" s="187"/>
      <c r="AA45" s="23"/>
      <c r="AB45" s="489"/>
      <c r="AC45" s="501"/>
      <c r="AD45" s="501"/>
      <c r="AE45" s="501"/>
      <c r="AF45" s="501"/>
      <c r="AG45" s="501"/>
      <c r="AH45" s="501"/>
      <c r="AI45" s="24"/>
      <c r="AJ45" s="37"/>
      <c r="AK45" s="18"/>
      <c r="AL45" s="18"/>
      <c r="AM45" s="18"/>
      <c r="AN45" s="138"/>
      <c r="AO45" s="139"/>
    </row>
    <row r="46" spans="1:41" s="107" customFormat="1" ht="15.95" customHeight="1">
      <c r="A46" s="1694"/>
      <c r="B46" s="36"/>
      <c r="C46" s="18"/>
      <c r="D46" s="18"/>
      <c r="E46" s="20"/>
      <c r="F46" s="18"/>
      <c r="G46" s="20"/>
      <c r="H46" s="36"/>
      <c r="J46" s="123"/>
      <c r="K46" s="1678" t="s">
        <v>100</v>
      </c>
      <c r="L46" s="1659"/>
      <c r="M46" s="1660"/>
      <c r="N46" s="1901" t="s">
        <v>101</v>
      </c>
      <c r="O46" s="1777"/>
      <c r="P46" s="1777"/>
      <c r="Q46" s="1778"/>
      <c r="R46" s="996" t="s">
        <v>596</v>
      </c>
      <c r="S46" s="42" t="s">
        <v>707</v>
      </c>
      <c r="T46" s="42"/>
      <c r="U46" s="432"/>
      <c r="V46" s="194" t="s">
        <v>97</v>
      </c>
      <c r="W46" s="995" t="s">
        <v>596</v>
      </c>
      <c r="X46" s="43" t="s">
        <v>456</v>
      </c>
      <c r="Y46" s="43"/>
      <c r="Z46" s="43"/>
      <c r="AA46" s="995" t="s">
        <v>596</v>
      </c>
      <c r="AB46" s="43" t="s">
        <v>102</v>
      </c>
      <c r="AC46" s="124"/>
      <c r="AD46" s="494"/>
      <c r="AE46" s="494"/>
      <c r="AF46" s="43"/>
      <c r="AG46" s="43"/>
      <c r="AH46" s="124"/>
      <c r="AI46" s="46"/>
      <c r="AJ46" s="37"/>
      <c r="AK46" s="18"/>
      <c r="AL46" s="18"/>
      <c r="AM46" s="18"/>
      <c r="AN46" s="138"/>
      <c r="AO46" s="139"/>
    </row>
    <row r="47" spans="1:41" s="107" customFormat="1" ht="15.95" customHeight="1">
      <c r="A47" s="1694"/>
      <c r="B47" s="36"/>
      <c r="C47" s="18"/>
      <c r="D47" s="18"/>
      <c r="E47" s="20"/>
      <c r="F47" s="18"/>
      <c r="G47" s="20"/>
      <c r="H47" s="36"/>
      <c r="J47" s="123"/>
      <c r="K47" s="1667" t="s">
        <v>103</v>
      </c>
      <c r="L47" s="1902"/>
      <c r="M47" s="1903"/>
      <c r="N47" s="1916" t="s">
        <v>866</v>
      </c>
      <c r="O47" s="1917"/>
      <c r="P47" s="1917"/>
      <c r="Q47" s="1918"/>
      <c r="R47" s="647"/>
      <c r="S47" s="623"/>
      <c r="T47" s="623"/>
      <c r="U47" s="648"/>
      <c r="V47" s="649"/>
      <c r="W47" s="1002" t="s">
        <v>596</v>
      </c>
      <c r="X47" s="650" t="s">
        <v>40</v>
      </c>
      <c r="Y47" s="650"/>
      <c r="Z47" s="650"/>
      <c r="AA47" s="651" t="s">
        <v>30</v>
      </c>
      <c r="AB47" s="1914"/>
      <c r="AC47" s="1915"/>
      <c r="AD47" s="1915"/>
      <c r="AE47" s="1915"/>
      <c r="AF47" s="1915"/>
      <c r="AG47" s="1915"/>
      <c r="AH47" s="1915"/>
      <c r="AI47" s="652" t="s">
        <v>717</v>
      </c>
      <c r="AJ47" s="37"/>
      <c r="AK47" s="18"/>
      <c r="AL47" s="18"/>
      <c r="AM47" s="18"/>
      <c r="AN47" s="138"/>
      <c r="AO47" s="139"/>
    </row>
    <row r="48" spans="1:41" s="107" customFormat="1" ht="15.95" customHeight="1">
      <c r="A48" s="1694"/>
      <c r="B48" s="36"/>
      <c r="C48" s="18"/>
      <c r="D48" s="18"/>
      <c r="E48" s="20"/>
      <c r="F48" s="18"/>
      <c r="G48" s="20"/>
      <c r="H48" s="36"/>
      <c r="J48" s="123"/>
      <c r="N48" s="1904" t="s">
        <v>718</v>
      </c>
      <c r="O48" s="1905"/>
      <c r="P48" s="1905"/>
      <c r="Q48" s="1906"/>
      <c r="R48" s="997" t="s">
        <v>596</v>
      </c>
      <c r="S48" s="18" t="s">
        <v>104</v>
      </c>
      <c r="T48" s="18"/>
      <c r="U48" s="18"/>
      <c r="V48" s="19" t="s">
        <v>97</v>
      </c>
      <c r="W48" s="995" t="s">
        <v>596</v>
      </c>
      <c r="X48" s="128" t="s">
        <v>105</v>
      </c>
      <c r="AA48" s="995" t="s">
        <v>596</v>
      </c>
      <c r="AB48" s="128" t="s">
        <v>106</v>
      </c>
      <c r="AD48" s="140"/>
      <c r="AE48" s="38"/>
      <c r="AF48" s="995" t="s">
        <v>596</v>
      </c>
      <c r="AG48" s="128" t="s">
        <v>29</v>
      </c>
      <c r="AI48" s="34" t="s">
        <v>99</v>
      </c>
      <c r="AJ48" s="37"/>
      <c r="AK48" s="113"/>
      <c r="AN48" s="138"/>
      <c r="AO48" s="139"/>
    </row>
    <row r="49" spans="1:41" s="107" customFormat="1" ht="15.95" customHeight="1">
      <c r="A49" s="1694"/>
      <c r="B49" s="36"/>
      <c r="C49" s="18"/>
      <c r="D49" s="18"/>
      <c r="E49" s="20"/>
      <c r="F49" s="18"/>
      <c r="G49" s="20"/>
      <c r="H49" s="36"/>
      <c r="J49" s="123"/>
      <c r="K49" s="495"/>
      <c r="L49" s="22"/>
      <c r="M49" s="49"/>
      <c r="N49" s="186"/>
      <c r="O49" s="22"/>
      <c r="P49" s="22"/>
      <c r="Q49" s="49"/>
      <c r="R49" s="993" t="s">
        <v>596</v>
      </c>
      <c r="S49" s="22" t="s">
        <v>993</v>
      </c>
      <c r="T49" s="141"/>
      <c r="U49" s="141"/>
      <c r="V49" s="141"/>
      <c r="W49" s="141"/>
      <c r="X49" s="141"/>
      <c r="Y49" s="141"/>
      <c r="Z49" s="141"/>
      <c r="AA49" s="23"/>
      <c r="AB49" s="503"/>
      <c r="AC49" s="503"/>
      <c r="AD49" s="503"/>
      <c r="AE49" s="503"/>
      <c r="AF49" s="503"/>
      <c r="AG49" s="503"/>
      <c r="AH49" s="503"/>
      <c r="AI49" s="24"/>
      <c r="AJ49" s="37"/>
      <c r="AK49" s="113"/>
      <c r="AN49" s="114"/>
      <c r="AO49" s="119"/>
    </row>
    <row r="50" spans="1:41" s="107" customFormat="1" ht="15.95" customHeight="1">
      <c r="A50" s="1694"/>
      <c r="B50" s="36"/>
      <c r="C50" s="18"/>
      <c r="D50" s="18"/>
      <c r="E50" s="20"/>
      <c r="F50" s="18"/>
      <c r="G50" s="34"/>
      <c r="H50" s="35"/>
      <c r="J50" s="121"/>
      <c r="K50" s="1678" t="s">
        <v>107</v>
      </c>
      <c r="L50" s="1659"/>
      <c r="M50" s="1660"/>
      <c r="N50" s="1658" t="s">
        <v>108</v>
      </c>
      <c r="O50" s="1659"/>
      <c r="P50" s="1659"/>
      <c r="Q50" s="1660"/>
      <c r="R50" s="995" t="s">
        <v>596</v>
      </c>
      <c r="S50" s="142" t="s">
        <v>835</v>
      </c>
      <c r="T50" s="142"/>
      <c r="U50" s="142"/>
      <c r="V50" s="142"/>
      <c r="W50" s="492"/>
      <c r="X50" s="493"/>
      <c r="Y50" s="493"/>
      <c r="Z50" s="143"/>
      <c r="AA50" s="493"/>
      <c r="AB50" s="143"/>
      <c r="AC50" s="653" t="s">
        <v>837</v>
      </c>
      <c r="AE50" s="143"/>
      <c r="AF50" s="493"/>
      <c r="AG50" s="143"/>
      <c r="AH50" s="124"/>
      <c r="AI50" s="180"/>
      <c r="AJ50" s="37"/>
      <c r="AK50" s="1920"/>
      <c r="AL50" s="1920"/>
      <c r="AM50" s="1921"/>
      <c r="AN50" s="114"/>
      <c r="AO50" s="119"/>
    </row>
    <row r="51" spans="1:41" s="107" customFormat="1" ht="15.95" customHeight="1">
      <c r="A51" s="1694"/>
      <c r="B51" s="36"/>
      <c r="C51" s="18"/>
      <c r="D51" s="18"/>
      <c r="E51" s="20"/>
      <c r="F51" s="18"/>
      <c r="G51" s="34"/>
      <c r="H51" s="35"/>
      <c r="J51" s="121"/>
      <c r="K51" s="1668" t="s">
        <v>109</v>
      </c>
      <c r="L51" s="1669"/>
      <c r="M51" s="1670"/>
      <c r="N51" s="1922" t="s">
        <v>110</v>
      </c>
      <c r="O51" s="1923"/>
      <c r="P51" s="1923"/>
      <c r="Q51" s="1924"/>
      <c r="R51" s="993" t="s">
        <v>596</v>
      </c>
      <c r="S51" s="144" t="s">
        <v>836</v>
      </c>
      <c r="T51" s="144"/>
      <c r="U51" s="144"/>
      <c r="V51" s="144"/>
      <c r="W51" s="145"/>
      <c r="X51" s="146"/>
      <c r="Y51" s="146"/>
      <c r="Z51" s="147"/>
      <c r="AA51" s="146"/>
      <c r="AB51" s="147"/>
      <c r="AC51" s="146"/>
      <c r="AD51" s="654" t="s">
        <v>838</v>
      </c>
      <c r="AE51" s="147"/>
      <c r="AF51" s="146"/>
      <c r="AG51" s="147"/>
      <c r="AH51" s="23"/>
      <c r="AI51" s="24"/>
      <c r="AJ51" s="35"/>
      <c r="AK51" s="47"/>
      <c r="AL51" s="47"/>
      <c r="AM51" s="48"/>
      <c r="AN51" s="114"/>
      <c r="AO51" s="119"/>
    </row>
    <row r="52" spans="1:41" s="107" customFormat="1" ht="15.95" customHeight="1" thickBot="1">
      <c r="A52" s="1695"/>
      <c r="B52" s="149"/>
      <c r="C52" s="150"/>
      <c r="D52" s="150"/>
      <c r="E52" s="151"/>
      <c r="F52" s="150"/>
      <c r="G52" s="152"/>
      <c r="H52" s="153"/>
      <c r="I52" s="154"/>
      <c r="J52" s="155"/>
      <c r="K52" s="1919" t="s">
        <v>709</v>
      </c>
      <c r="L52" s="1676"/>
      <c r="M52" s="1676"/>
      <c r="N52" s="1676"/>
      <c r="O52" s="1676"/>
      <c r="P52" s="1676"/>
      <c r="Q52" s="1677"/>
      <c r="R52" s="1004" t="s">
        <v>596</v>
      </c>
      <c r="S52" s="720" t="s">
        <v>710</v>
      </c>
      <c r="T52" s="720"/>
      <c r="U52" s="720"/>
      <c r="V52" s="720"/>
      <c r="W52" s="721"/>
      <c r="X52" s="722"/>
      <c r="Y52" s="722"/>
      <c r="Z52" s="723"/>
      <c r="AA52" s="655"/>
      <c r="AB52" s="655"/>
      <c r="AC52" s="655"/>
      <c r="AD52" s="655"/>
      <c r="AE52" s="655"/>
      <c r="AF52" s="655"/>
      <c r="AG52" s="655"/>
      <c r="AH52" s="655"/>
      <c r="AI52" s="656"/>
      <c r="AJ52" s="153"/>
      <c r="AK52" s="436"/>
      <c r="AL52" s="436"/>
      <c r="AM52" s="436"/>
      <c r="AN52" s="156"/>
      <c r="AO52" s="157"/>
    </row>
    <row r="53" spans="1:41" ht="21" customHeight="1">
      <c r="A53" s="1204" t="s">
        <v>714</v>
      </c>
      <c r="B53" s="2"/>
      <c r="C53" s="2"/>
      <c r="D53" s="2"/>
      <c r="E53" s="2"/>
      <c r="F53" s="3"/>
      <c r="G53" s="2"/>
      <c r="H53" s="2"/>
      <c r="I53" s="107"/>
      <c r="J53" s="2"/>
      <c r="K53" s="2"/>
      <c r="L53" s="2"/>
      <c r="M53" s="2"/>
      <c r="N53" s="2"/>
      <c r="O53" s="2"/>
      <c r="P53" s="2"/>
      <c r="Q53" s="2"/>
      <c r="R53" s="2"/>
      <c r="S53" s="2"/>
      <c r="T53" s="2"/>
      <c r="U53" s="2"/>
      <c r="V53" s="2"/>
      <c r="W53" s="2"/>
      <c r="X53" s="2"/>
      <c r="Y53" s="2"/>
      <c r="Z53" s="2"/>
      <c r="AA53" s="2"/>
      <c r="AB53" s="2"/>
      <c r="AC53" s="2"/>
      <c r="AD53" s="2"/>
      <c r="AE53" s="2"/>
      <c r="AF53" s="2"/>
      <c r="AG53" s="2"/>
      <c r="AH53" s="2"/>
      <c r="AI53" s="2"/>
      <c r="AJ53" s="3"/>
      <c r="AK53" s="2"/>
      <c r="AL53" s="2"/>
      <c r="AM53" s="107"/>
      <c r="AN53" s="107"/>
      <c r="AO53" s="5" t="s">
        <v>112</v>
      </c>
    </row>
    <row r="54" spans="1:41" ht="15.75" customHeight="1" thickBot="1">
      <c r="A54" s="8" t="s">
        <v>6</v>
      </c>
      <c r="B54" s="2"/>
      <c r="C54" s="2"/>
      <c r="D54" s="2"/>
      <c r="E54" s="2"/>
      <c r="F54" s="3"/>
      <c r="G54" s="2"/>
      <c r="H54" s="10" t="s">
        <v>7</v>
      </c>
      <c r="I54" s="107"/>
      <c r="J54" s="2"/>
      <c r="K54" s="2"/>
      <c r="L54" s="2"/>
      <c r="M54" s="2"/>
      <c r="N54" s="2"/>
      <c r="O54" s="2"/>
      <c r="P54" s="2"/>
      <c r="Q54" s="2"/>
      <c r="R54" s="2"/>
      <c r="S54" s="2"/>
      <c r="T54" s="2"/>
      <c r="U54" s="2"/>
      <c r="V54" s="2"/>
      <c r="W54" s="2"/>
      <c r="X54" s="2"/>
      <c r="Y54" s="2"/>
      <c r="Z54" s="2"/>
      <c r="AA54" s="2"/>
      <c r="AB54" s="2"/>
      <c r="AC54" s="2"/>
      <c r="AD54" s="2"/>
      <c r="AE54" s="2"/>
      <c r="AF54" s="2"/>
      <c r="AG54" s="2"/>
      <c r="AH54" s="2"/>
      <c r="AI54" s="2"/>
      <c r="AJ54" s="3"/>
      <c r="AK54" s="2"/>
      <c r="AL54" s="2"/>
      <c r="AM54" s="107"/>
      <c r="AN54" s="107"/>
      <c r="AO54" s="5"/>
    </row>
    <row r="55" spans="1:41" ht="15.75" customHeight="1">
      <c r="A55" s="158"/>
      <c r="B55" s="1772" t="s">
        <v>8</v>
      </c>
      <c r="C55" s="1736"/>
      <c r="D55" s="1736"/>
      <c r="E55" s="1737"/>
      <c r="F55" s="1725" t="s">
        <v>9</v>
      </c>
      <c r="G55" s="1726"/>
      <c r="H55" s="1729" t="s">
        <v>10</v>
      </c>
      <c r="I55" s="1730"/>
      <c r="J55" s="1731"/>
      <c r="K55" s="1735" t="s">
        <v>11</v>
      </c>
      <c r="L55" s="1736"/>
      <c r="M55" s="1737"/>
      <c r="N55" s="1738" t="s">
        <v>12</v>
      </c>
      <c r="O55" s="1739"/>
      <c r="P55" s="1739"/>
      <c r="Q55" s="1739"/>
      <c r="R55" s="1739"/>
      <c r="S55" s="1739"/>
      <c r="T55" s="1739"/>
      <c r="U55" s="1739"/>
      <c r="V55" s="1739"/>
      <c r="W55" s="1739"/>
      <c r="X55" s="1739"/>
      <c r="Y55" s="1739"/>
      <c r="Z55" s="1739"/>
      <c r="AA55" s="1739"/>
      <c r="AB55" s="1739"/>
      <c r="AC55" s="1739"/>
      <c r="AD55" s="1739"/>
      <c r="AE55" s="1739"/>
      <c r="AF55" s="1739"/>
      <c r="AG55" s="1739"/>
      <c r="AH55" s="1739"/>
      <c r="AI55" s="1739"/>
      <c r="AJ55" s="1739"/>
      <c r="AK55" s="1739"/>
      <c r="AL55" s="1739"/>
      <c r="AM55" s="1740"/>
      <c r="AN55" s="1749" t="s">
        <v>13</v>
      </c>
      <c r="AO55" s="1750"/>
    </row>
    <row r="56" spans="1:41" ht="15.75" customHeight="1" thickBot="1">
      <c r="A56" s="159"/>
      <c r="B56" s="1775" t="s">
        <v>14</v>
      </c>
      <c r="C56" s="1673"/>
      <c r="D56" s="1673"/>
      <c r="E56" s="1674"/>
      <c r="F56" s="1727"/>
      <c r="G56" s="1728"/>
      <c r="H56" s="1732"/>
      <c r="I56" s="1733"/>
      <c r="J56" s="1734"/>
      <c r="K56" s="1672" t="s">
        <v>15</v>
      </c>
      <c r="L56" s="1673"/>
      <c r="M56" s="1674"/>
      <c r="N56" s="1675" t="s">
        <v>15</v>
      </c>
      <c r="O56" s="1676"/>
      <c r="P56" s="1676"/>
      <c r="Q56" s="1677"/>
      <c r="R56" s="1741" t="s">
        <v>16</v>
      </c>
      <c r="S56" s="1742"/>
      <c r="T56" s="1742"/>
      <c r="U56" s="1742"/>
      <c r="V56" s="1742"/>
      <c r="W56" s="1742"/>
      <c r="X56" s="1742"/>
      <c r="Y56" s="1742"/>
      <c r="Z56" s="1742"/>
      <c r="AA56" s="1742"/>
      <c r="AB56" s="1742"/>
      <c r="AC56" s="1742"/>
      <c r="AD56" s="1742"/>
      <c r="AE56" s="1742"/>
      <c r="AF56" s="1742"/>
      <c r="AG56" s="1742"/>
      <c r="AH56" s="1742"/>
      <c r="AI56" s="1743"/>
      <c r="AJ56" s="1741" t="s">
        <v>17</v>
      </c>
      <c r="AK56" s="1742"/>
      <c r="AL56" s="1742"/>
      <c r="AM56" s="1743"/>
      <c r="AN56" s="1751"/>
      <c r="AO56" s="1752"/>
    </row>
    <row r="57" spans="1:41" ht="15.95" customHeight="1">
      <c r="A57" s="1693" t="s">
        <v>113</v>
      </c>
      <c r="B57" s="98" t="s">
        <v>403</v>
      </c>
      <c r="C57" s="99"/>
      <c r="D57" s="99"/>
      <c r="E57" s="100"/>
      <c r="F57" s="1696" t="s">
        <v>20</v>
      </c>
      <c r="G57" s="1689"/>
      <c r="H57" s="160"/>
      <c r="I57" s="107"/>
      <c r="J57" s="15"/>
      <c r="K57" s="1687" t="s">
        <v>432</v>
      </c>
      <c r="L57" s="1688"/>
      <c r="M57" s="1689"/>
      <c r="N57" s="1681" t="s">
        <v>823</v>
      </c>
      <c r="O57" s="1682"/>
      <c r="P57" s="1682"/>
      <c r="Q57" s="1683"/>
      <c r="R57" s="996" t="s">
        <v>596</v>
      </c>
      <c r="S57" s="161" t="s">
        <v>824</v>
      </c>
      <c r="T57" s="161"/>
      <c r="U57" s="161"/>
      <c r="V57" s="161"/>
      <c r="W57" s="99"/>
      <c r="X57" s="161"/>
      <c r="Y57" s="161"/>
      <c r="Z57" s="161"/>
      <c r="AA57" s="99"/>
      <c r="AB57" s="99"/>
      <c r="AC57" s="99"/>
      <c r="AD57" s="14"/>
      <c r="AE57" s="99"/>
      <c r="AF57" s="99"/>
      <c r="AG57" s="99"/>
      <c r="AH57" s="99"/>
      <c r="AI57" s="162"/>
      <c r="AJ57" s="995" t="s">
        <v>596</v>
      </c>
      <c r="AK57" s="18" t="s">
        <v>51</v>
      </c>
      <c r="AL57" s="99"/>
      <c r="AM57" s="99"/>
      <c r="AN57" s="105"/>
      <c r="AO57" s="106"/>
    </row>
    <row r="58" spans="1:41" ht="15.95" customHeight="1">
      <c r="A58" s="1694"/>
      <c r="B58" s="85"/>
      <c r="C58" s="18"/>
      <c r="D58" s="18"/>
      <c r="E58" s="20"/>
      <c r="F58" s="1723" t="str">
        <f>IF(自己評価書!$DD$7=0,"",自己評価書!$DD$7)</f>
        <v/>
      </c>
      <c r="G58" s="1724"/>
      <c r="H58" s="16" t="s">
        <v>22</v>
      </c>
      <c r="I58" s="208" t="s">
        <v>24</v>
      </c>
      <c r="J58" s="209"/>
      <c r="K58" s="1690"/>
      <c r="L58" s="1691"/>
      <c r="M58" s="1692"/>
      <c r="N58" s="1684"/>
      <c r="O58" s="1685"/>
      <c r="P58" s="1685"/>
      <c r="Q58" s="1686"/>
      <c r="R58" s="647"/>
      <c r="S58" s="187" t="s">
        <v>839</v>
      </c>
      <c r="T58" s="128"/>
      <c r="U58" s="128"/>
      <c r="V58" s="128"/>
      <c r="W58" s="18"/>
      <c r="X58" s="128"/>
      <c r="Y58" s="128"/>
      <c r="Z58" s="128"/>
      <c r="AA58" s="18"/>
      <c r="AB58" s="18"/>
      <c r="AC58" s="18"/>
      <c r="AD58" s="30"/>
      <c r="AE58" s="18"/>
      <c r="AF58" s="18"/>
      <c r="AG58" s="18"/>
      <c r="AH58" s="18"/>
      <c r="AI58" s="34"/>
      <c r="AJ58" s="995" t="s">
        <v>596</v>
      </c>
      <c r="AK58" s="18" t="s">
        <v>118</v>
      </c>
      <c r="AL58" s="18"/>
      <c r="AM58" s="18"/>
      <c r="AN58" s="1746" t="s">
        <v>25</v>
      </c>
      <c r="AO58" s="1747"/>
    </row>
    <row r="59" spans="1:41" ht="15.95" customHeight="1">
      <c r="A59" s="1694"/>
      <c r="B59" s="1645" t="s">
        <v>115</v>
      </c>
      <c r="C59" s="1646"/>
      <c r="D59" s="1646"/>
      <c r="E59" s="1647"/>
      <c r="F59" s="1723"/>
      <c r="G59" s="1724"/>
      <c r="H59" s="16" t="s">
        <v>22</v>
      </c>
      <c r="I59" s="208" t="s">
        <v>28</v>
      </c>
      <c r="J59" s="209"/>
      <c r="K59" s="1678" t="s">
        <v>116</v>
      </c>
      <c r="L59" s="1659"/>
      <c r="M59" s="1660"/>
      <c r="N59" s="1658" t="s">
        <v>117</v>
      </c>
      <c r="O59" s="1659"/>
      <c r="P59" s="1659"/>
      <c r="Q59" s="1660"/>
      <c r="R59" s="996" t="s">
        <v>596</v>
      </c>
      <c r="S59" s="128" t="s">
        <v>826</v>
      </c>
      <c r="T59" s="43"/>
      <c r="U59" s="43"/>
      <c r="V59" s="43"/>
      <c r="W59" s="42"/>
      <c r="X59" s="43"/>
      <c r="Y59" s="43"/>
      <c r="Z59" s="43"/>
      <c r="AA59" s="42"/>
      <c r="AB59" s="42"/>
      <c r="AC59" s="42"/>
      <c r="AD59" s="44"/>
      <c r="AE59" s="42"/>
      <c r="AF59" s="42"/>
      <c r="AG59" s="42"/>
      <c r="AH59" s="42"/>
      <c r="AI59" s="46"/>
      <c r="AJ59" s="995" t="s">
        <v>596</v>
      </c>
      <c r="AK59" s="18" t="s">
        <v>123</v>
      </c>
      <c r="AL59" s="18"/>
      <c r="AM59" s="20"/>
      <c r="AN59" s="1746"/>
      <c r="AO59" s="1747"/>
    </row>
    <row r="60" spans="1:41" ht="15.95" customHeight="1">
      <c r="A60" s="1694"/>
      <c r="B60" s="1645" t="s">
        <v>120</v>
      </c>
      <c r="C60" s="1646"/>
      <c r="D60" s="1646"/>
      <c r="E60" s="1647"/>
      <c r="F60" s="18"/>
      <c r="G60" s="34"/>
      <c r="H60" s="16" t="s">
        <v>22</v>
      </c>
      <c r="I60" s="208" t="s">
        <v>32</v>
      </c>
      <c r="J60" s="209"/>
      <c r="K60" s="1668" t="s">
        <v>121</v>
      </c>
      <c r="L60" s="1669"/>
      <c r="M60" s="1670"/>
      <c r="N60" s="1671" t="s">
        <v>122</v>
      </c>
      <c r="O60" s="1669"/>
      <c r="P60" s="1669"/>
      <c r="Q60" s="1670"/>
      <c r="R60" s="647"/>
      <c r="S60" s="128"/>
      <c r="T60" s="128"/>
      <c r="U60" s="128"/>
      <c r="V60" s="128"/>
      <c r="W60" s="18"/>
      <c r="X60" s="128"/>
      <c r="Y60" s="128"/>
      <c r="Z60" s="128"/>
      <c r="AA60" s="18"/>
      <c r="AB60" s="18"/>
      <c r="AC60" s="18"/>
      <c r="AD60" s="30"/>
      <c r="AE60" s="18"/>
      <c r="AF60" s="18"/>
      <c r="AG60" s="18"/>
      <c r="AH60" s="18"/>
      <c r="AI60" s="34"/>
      <c r="AJ60" s="995" t="s">
        <v>596</v>
      </c>
      <c r="AK60" s="18" t="s">
        <v>144</v>
      </c>
      <c r="AL60" s="18"/>
      <c r="AM60" s="18"/>
      <c r="AN60" s="1744" t="s">
        <v>27</v>
      </c>
      <c r="AO60" s="1745"/>
    </row>
    <row r="61" spans="1:41" ht="15.95" customHeight="1">
      <c r="A61" s="1694"/>
      <c r="B61" s="1650" t="s">
        <v>404</v>
      </c>
      <c r="C61" s="1651"/>
      <c r="D61" s="1651"/>
      <c r="E61" s="1652"/>
      <c r="H61" s="16" t="s">
        <v>22</v>
      </c>
      <c r="I61" s="208" t="s">
        <v>36</v>
      </c>
      <c r="J61" s="209"/>
      <c r="K61" s="1678" t="s">
        <v>433</v>
      </c>
      <c r="L61" s="1659"/>
      <c r="M61" s="1660"/>
      <c r="N61" s="1658" t="s">
        <v>125</v>
      </c>
      <c r="O61" s="1659"/>
      <c r="P61" s="1659"/>
      <c r="Q61" s="1660"/>
      <c r="R61" s="166" t="s">
        <v>449</v>
      </c>
      <c r="S61" s="43"/>
      <c r="T61" s="43"/>
      <c r="U61" s="43"/>
      <c r="V61" s="43"/>
      <c r="W61" s="42"/>
      <c r="X61" s="43"/>
      <c r="Y61" s="43"/>
      <c r="Z61" s="43"/>
      <c r="AA61" s="42"/>
      <c r="AB61" s="44"/>
      <c r="AC61" s="44"/>
      <c r="AD61" s="44"/>
      <c r="AE61" s="44"/>
      <c r="AF61" s="44"/>
      <c r="AG61" s="44"/>
      <c r="AH61" s="44"/>
      <c r="AI61" s="46"/>
      <c r="AJ61" s="995" t="s">
        <v>596</v>
      </c>
      <c r="AK61" s="113" t="s">
        <v>487</v>
      </c>
      <c r="AL61" s="18"/>
      <c r="AM61" s="20"/>
      <c r="AN61" s="114"/>
      <c r="AO61" s="119"/>
    </row>
    <row r="62" spans="1:41" ht="15.95" customHeight="1">
      <c r="A62" s="1694"/>
      <c r="B62" s="36"/>
      <c r="C62" s="18"/>
      <c r="D62" s="18"/>
      <c r="E62" s="20"/>
      <c r="F62" s="18"/>
      <c r="G62" s="34"/>
      <c r="H62" s="399"/>
      <c r="I62" s="168"/>
      <c r="J62" s="209"/>
      <c r="K62" s="1667" t="s">
        <v>135</v>
      </c>
      <c r="L62" s="1646"/>
      <c r="M62" s="1647"/>
      <c r="N62" s="1645" t="s">
        <v>136</v>
      </c>
      <c r="O62" s="1646"/>
      <c r="P62" s="1646"/>
      <c r="Q62" s="1647"/>
      <c r="R62" s="997" t="s">
        <v>596</v>
      </c>
      <c r="S62" s="128" t="s">
        <v>450</v>
      </c>
      <c r="T62" s="128"/>
      <c r="U62" s="128"/>
      <c r="V62" s="128"/>
      <c r="W62" s="18"/>
      <c r="X62" s="128"/>
      <c r="Y62" s="128"/>
      <c r="Z62" s="128"/>
      <c r="AA62" s="18"/>
      <c r="AB62" s="30"/>
      <c r="AC62" s="30"/>
      <c r="AD62" s="30"/>
      <c r="AE62" s="30"/>
      <c r="AF62" s="30"/>
      <c r="AG62" s="30"/>
      <c r="AH62" s="30"/>
      <c r="AI62" s="34"/>
      <c r="AJ62" s="995" t="s">
        <v>596</v>
      </c>
      <c r="AK62" s="113" t="s">
        <v>132</v>
      </c>
      <c r="AL62" s="107"/>
      <c r="AM62" s="402"/>
      <c r="AN62" s="114"/>
      <c r="AO62" s="119"/>
    </row>
    <row r="63" spans="1:41" ht="15.95" customHeight="1">
      <c r="A63" s="1694"/>
      <c r="B63" s="36"/>
      <c r="C63" s="18"/>
      <c r="D63" s="18"/>
      <c r="E63" s="20"/>
      <c r="F63" s="18"/>
      <c r="G63" s="34"/>
      <c r="H63" s="399"/>
      <c r="I63" s="168"/>
      <c r="J63" s="209"/>
      <c r="K63" s="108"/>
      <c r="L63" s="116"/>
      <c r="M63" s="117"/>
      <c r="N63" s="122"/>
      <c r="O63" s="116"/>
      <c r="P63" s="116"/>
      <c r="Q63" s="117"/>
      <c r="R63" s="107"/>
      <c r="S63" s="128" t="s">
        <v>451</v>
      </c>
      <c r="T63" s="128"/>
      <c r="U63" s="128"/>
      <c r="V63" s="128"/>
      <c r="W63" s="18"/>
      <c r="X63" s="128"/>
      <c r="Y63" s="128"/>
      <c r="Z63" s="128"/>
      <c r="AA63" s="18"/>
      <c r="AB63" s="30"/>
      <c r="AC63" s="30"/>
      <c r="AD63" s="30"/>
      <c r="AE63" s="30"/>
      <c r="AF63" s="30"/>
      <c r="AG63" s="30"/>
      <c r="AH63" s="30"/>
      <c r="AI63" s="34"/>
      <c r="AJ63" s="16"/>
      <c r="AK63" s="1643"/>
      <c r="AL63" s="1643"/>
      <c r="AM63" s="1644"/>
      <c r="AN63" s="114"/>
      <c r="AO63" s="119"/>
    </row>
    <row r="64" spans="1:41" ht="15.95" customHeight="1">
      <c r="A64" s="1694"/>
      <c r="B64" s="451" t="str">
        <f>IF(OR(自己評価書!$DD$7=1,自己評価書!$DD$7=2,自己評価書!$DD$7=3,ISBLANK(自己評価書!$DD$7)),"□","■")</f>
        <v>□</v>
      </c>
      <c r="C64" s="172" t="s">
        <v>154</v>
      </c>
      <c r="D64" s="18"/>
      <c r="E64" s="20"/>
      <c r="F64" s="18"/>
      <c r="G64" s="34"/>
      <c r="H64" s="399"/>
      <c r="I64" s="168"/>
      <c r="J64" s="209"/>
      <c r="K64" s="108"/>
      <c r="L64" s="116"/>
      <c r="M64" s="117"/>
      <c r="N64" s="122"/>
      <c r="O64" s="116"/>
      <c r="P64" s="116"/>
      <c r="Q64" s="117"/>
      <c r="R64" s="128" t="s">
        <v>452</v>
      </c>
      <c r="S64" s="128"/>
      <c r="T64" s="128"/>
      <c r="U64" s="128"/>
      <c r="V64" s="128"/>
      <c r="W64" s="18"/>
      <c r="X64" s="128"/>
      <c r="Y64" s="128"/>
      <c r="Z64" s="128"/>
      <c r="AA64" s="18"/>
      <c r="AB64" s="30"/>
      <c r="AC64" s="30"/>
      <c r="AD64" s="30"/>
      <c r="AE64" s="30"/>
      <c r="AF64" s="30"/>
      <c r="AG64" s="30"/>
      <c r="AH64" s="30"/>
      <c r="AI64" s="34"/>
      <c r="AJ64" s="16"/>
      <c r="AK64" s="1643"/>
      <c r="AL64" s="1643"/>
      <c r="AM64" s="1644"/>
      <c r="AN64" s="114"/>
      <c r="AO64" s="119"/>
    </row>
    <row r="65" spans="1:41" ht="15.95" customHeight="1">
      <c r="A65" s="1694"/>
      <c r="B65" s="36"/>
      <c r="C65" s="18"/>
      <c r="D65" s="18"/>
      <c r="E65" s="20"/>
      <c r="F65" s="18"/>
      <c r="G65" s="34"/>
      <c r="H65" s="399"/>
      <c r="I65" s="168"/>
      <c r="J65" s="209"/>
      <c r="K65" s="206"/>
      <c r="L65" s="201"/>
      <c r="M65" s="202"/>
      <c r="N65" s="163"/>
      <c r="O65" s="201"/>
      <c r="P65" s="201"/>
      <c r="Q65" s="202"/>
      <c r="R65" s="993" t="s">
        <v>596</v>
      </c>
      <c r="S65" s="187" t="s">
        <v>453</v>
      </c>
      <c r="T65" s="187"/>
      <c r="U65" s="187"/>
      <c r="V65" s="187"/>
      <c r="W65" s="22"/>
      <c r="X65" s="187"/>
      <c r="Y65" s="187"/>
      <c r="Z65" s="187"/>
      <c r="AA65" s="22"/>
      <c r="AB65" s="23"/>
      <c r="AC65" s="23"/>
      <c r="AD65" s="23"/>
      <c r="AE65" s="23"/>
      <c r="AF65" s="23"/>
      <c r="AG65" s="23"/>
      <c r="AH65" s="23"/>
      <c r="AI65" s="24"/>
      <c r="AJ65" s="401"/>
      <c r="AK65" s="402"/>
      <c r="AL65" s="402"/>
      <c r="AM65" s="402"/>
      <c r="AN65" s="114"/>
      <c r="AO65" s="119"/>
    </row>
    <row r="66" spans="1:41" ht="15.95" customHeight="1">
      <c r="A66" s="1694"/>
      <c r="B66" s="36"/>
      <c r="C66" s="18"/>
      <c r="D66" s="18"/>
      <c r="E66" s="20"/>
      <c r="F66" s="18"/>
      <c r="G66" s="34"/>
      <c r="H66" s="399"/>
      <c r="I66" s="168"/>
      <c r="J66" s="209"/>
      <c r="K66" s="1667" t="s">
        <v>137</v>
      </c>
      <c r="L66" s="1646"/>
      <c r="M66" s="1647"/>
      <c r="N66" s="1645" t="s">
        <v>138</v>
      </c>
      <c r="O66" s="1646"/>
      <c r="P66" s="1646"/>
      <c r="Q66" s="1647"/>
      <c r="R66" s="996" t="s">
        <v>596</v>
      </c>
      <c r="S66" s="43" t="s">
        <v>447</v>
      </c>
      <c r="T66" s="43"/>
      <c r="U66" s="128"/>
      <c r="V66" s="128"/>
      <c r="W66" s="18"/>
      <c r="X66" s="128"/>
      <c r="Y66" s="128"/>
      <c r="Z66" s="128"/>
      <c r="AA66" s="18"/>
      <c r="AB66" s="30"/>
      <c r="AC66" s="30"/>
      <c r="AD66" s="30"/>
      <c r="AE66" s="30"/>
      <c r="AF66" s="30"/>
      <c r="AG66" s="30"/>
      <c r="AH66" s="30"/>
      <c r="AI66" s="34"/>
      <c r="AJ66" s="401"/>
      <c r="AK66" s="402"/>
      <c r="AL66" s="402"/>
      <c r="AM66" s="402"/>
      <c r="AN66" s="114"/>
      <c r="AO66" s="119"/>
    </row>
    <row r="67" spans="1:41" ht="15.95" customHeight="1">
      <c r="A67" s="1694"/>
      <c r="B67" s="36"/>
      <c r="C67" s="18"/>
      <c r="D67" s="18"/>
      <c r="E67" s="20"/>
      <c r="F67" s="18"/>
      <c r="G67" s="34"/>
      <c r="H67" s="399"/>
      <c r="I67" s="168"/>
      <c r="J67" s="209"/>
      <c r="K67" s="1668" t="s">
        <v>140</v>
      </c>
      <c r="L67" s="1669"/>
      <c r="M67" s="1670"/>
      <c r="N67" s="1671" t="s">
        <v>141</v>
      </c>
      <c r="O67" s="1669"/>
      <c r="P67" s="1669"/>
      <c r="Q67" s="1670"/>
      <c r="R67" s="59"/>
      <c r="S67" s="187" t="s">
        <v>448</v>
      </c>
      <c r="T67" s="187"/>
      <c r="U67" s="128"/>
      <c r="V67" s="128"/>
      <c r="W67" s="18"/>
      <c r="X67" s="128"/>
      <c r="Y67" s="128"/>
      <c r="Z67" s="128"/>
      <c r="AA67" s="18"/>
      <c r="AB67" s="30"/>
      <c r="AC67" s="30"/>
      <c r="AD67" s="30"/>
      <c r="AE67" s="30"/>
      <c r="AF67" s="30"/>
      <c r="AG67" s="30"/>
      <c r="AH67" s="30"/>
      <c r="AI67" s="34"/>
      <c r="AJ67" s="401"/>
      <c r="AK67" s="402"/>
      <c r="AL67" s="402"/>
      <c r="AM67" s="402"/>
      <c r="AN67" s="114"/>
      <c r="AO67" s="119"/>
    </row>
    <row r="68" spans="1:41" ht="15.95" customHeight="1">
      <c r="A68" s="1694"/>
      <c r="B68" s="36"/>
      <c r="C68" s="18"/>
      <c r="D68" s="18"/>
      <c r="E68" s="20"/>
      <c r="F68" s="18"/>
      <c r="G68" s="34"/>
      <c r="H68" s="35"/>
      <c r="I68" s="107"/>
      <c r="J68" s="121"/>
      <c r="K68" s="1667" t="s">
        <v>125</v>
      </c>
      <c r="L68" s="1646"/>
      <c r="M68" s="1647"/>
      <c r="N68" s="1664" t="s">
        <v>126</v>
      </c>
      <c r="O68" s="1665"/>
      <c r="P68" s="1665"/>
      <c r="Q68" s="1666"/>
      <c r="R68" s="998" t="s">
        <v>596</v>
      </c>
      <c r="S68" s="619" t="s">
        <v>840</v>
      </c>
      <c r="T68" s="619"/>
      <c r="U68" s="619"/>
      <c r="V68" s="619"/>
      <c r="W68" s="620"/>
      <c r="X68" s="619"/>
      <c r="Y68" s="619"/>
      <c r="Z68" s="619"/>
      <c r="AA68" s="620"/>
      <c r="AB68" s="620"/>
      <c r="AC68" s="620"/>
      <c r="AD68" s="621"/>
      <c r="AE68" s="620"/>
      <c r="AF68" s="620"/>
      <c r="AG68" s="620"/>
      <c r="AH68" s="620"/>
      <c r="AI68" s="622"/>
      <c r="AJ68" s="401"/>
      <c r="AK68" s="402"/>
      <c r="AL68" s="402"/>
      <c r="AM68" s="402"/>
      <c r="AN68" s="114"/>
      <c r="AO68" s="119"/>
    </row>
    <row r="69" spans="1:41" ht="15.95" customHeight="1">
      <c r="A69" s="1694"/>
      <c r="B69" s="18"/>
      <c r="C69" s="128"/>
      <c r="D69" s="18"/>
      <c r="E69" s="18"/>
      <c r="F69" s="36"/>
      <c r="G69" s="34"/>
      <c r="H69" s="35"/>
      <c r="I69" s="107"/>
      <c r="J69" s="121"/>
      <c r="K69" s="1668" t="s">
        <v>129</v>
      </c>
      <c r="L69" s="1669"/>
      <c r="M69" s="1670"/>
      <c r="N69" s="1671" t="s">
        <v>130</v>
      </c>
      <c r="O69" s="1669"/>
      <c r="P69" s="1669"/>
      <c r="Q69" s="1670"/>
      <c r="R69" s="993" t="s">
        <v>596</v>
      </c>
      <c r="S69" s="187" t="s">
        <v>131</v>
      </c>
      <c r="T69" s="187"/>
      <c r="U69" s="187"/>
      <c r="V69" s="128"/>
      <c r="W69" s="18"/>
      <c r="X69" s="128"/>
      <c r="Y69" s="128"/>
      <c r="Z69" s="128"/>
      <c r="AA69" s="18"/>
      <c r="AB69" s="30"/>
      <c r="AC69" s="30"/>
      <c r="AD69" s="30"/>
      <c r="AE69" s="30"/>
      <c r="AF69" s="30"/>
      <c r="AG69" s="30"/>
      <c r="AH69" s="30"/>
      <c r="AI69" s="664"/>
      <c r="AJ69" s="401"/>
      <c r="AK69" s="402"/>
      <c r="AL69" s="402"/>
      <c r="AM69" s="402"/>
      <c r="AN69" s="114"/>
      <c r="AO69" s="119"/>
    </row>
    <row r="70" spans="1:41" ht="15.95" customHeight="1">
      <c r="A70" s="1694"/>
      <c r="B70" s="18"/>
      <c r="C70" s="128"/>
      <c r="D70" s="18"/>
      <c r="E70" s="18"/>
      <c r="F70" s="36"/>
      <c r="G70" s="34"/>
      <c r="H70" s="35"/>
      <c r="I70" s="107"/>
      <c r="J70" s="121"/>
      <c r="K70" s="1667" t="s">
        <v>434</v>
      </c>
      <c r="L70" s="1646"/>
      <c r="M70" s="1647"/>
      <c r="N70" s="1645" t="s">
        <v>435</v>
      </c>
      <c r="O70" s="1646"/>
      <c r="P70" s="1646"/>
      <c r="Q70" s="1647"/>
      <c r="R70" s="996" t="s">
        <v>596</v>
      </c>
      <c r="S70" s="43" t="s">
        <v>436</v>
      </c>
      <c r="T70" s="43"/>
      <c r="U70" s="43"/>
      <c r="V70" s="43"/>
      <c r="W70" s="42"/>
      <c r="X70" s="43"/>
      <c r="Y70" s="43"/>
      <c r="Z70" s="43"/>
      <c r="AA70" s="42"/>
      <c r="AB70" s="44"/>
      <c r="AC70" s="44"/>
      <c r="AD70" s="44"/>
      <c r="AE70" s="44"/>
      <c r="AF70" s="44"/>
      <c r="AG70" s="44"/>
      <c r="AH70" s="44"/>
      <c r="AI70" s="46"/>
      <c r="AJ70" s="401"/>
      <c r="AK70" s="402"/>
      <c r="AL70" s="402"/>
      <c r="AM70" s="402"/>
      <c r="AN70" s="114"/>
      <c r="AO70" s="119"/>
    </row>
    <row r="71" spans="1:41" ht="15.95" customHeight="1">
      <c r="A71" s="1694"/>
      <c r="B71" s="18"/>
      <c r="C71" s="128"/>
      <c r="D71" s="18"/>
      <c r="E71" s="18"/>
      <c r="F71" s="36"/>
      <c r="G71" s="34"/>
      <c r="H71" s="35"/>
      <c r="I71" s="107"/>
      <c r="J71" s="121"/>
      <c r="K71" s="1667" t="s">
        <v>435</v>
      </c>
      <c r="L71" s="1646"/>
      <c r="M71" s="1647"/>
      <c r="N71" s="771"/>
      <c r="O71" s="772"/>
      <c r="P71" s="772"/>
      <c r="Q71" s="773"/>
      <c r="R71" s="647"/>
      <c r="S71" s="749" t="s">
        <v>437</v>
      </c>
      <c r="T71" s="749"/>
      <c r="U71" s="749"/>
      <c r="V71" s="749"/>
      <c r="W71" s="623"/>
      <c r="X71" s="749"/>
      <c r="Y71" s="749"/>
      <c r="Z71" s="749"/>
      <c r="AA71" s="623"/>
      <c r="AB71" s="750"/>
      <c r="AC71" s="750"/>
      <c r="AD71" s="750"/>
      <c r="AE71" s="750"/>
      <c r="AF71" s="750"/>
      <c r="AG71" s="750"/>
      <c r="AH71" s="750"/>
      <c r="AI71" s="683"/>
      <c r="AJ71" s="401"/>
      <c r="AK71" s="402"/>
      <c r="AL71" s="402"/>
      <c r="AM71" s="402"/>
      <c r="AN71" s="114"/>
      <c r="AO71" s="119"/>
    </row>
    <row r="72" spans="1:41" ht="15.95" customHeight="1">
      <c r="A72" s="1694"/>
      <c r="B72" s="18"/>
      <c r="C72" s="128"/>
      <c r="D72" s="18"/>
      <c r="E72" s="18"/>
      <c r="F72" s="36"/>
      <c r="G72" s="34"/>
      <c r="H72" s="35"/>
      <c r="I72" s="107"/>
      <c r="J72" s="121"/>
      <c r="K72" s="108"/>
      <c r="L72" s="116"/>
      <c r="M72" s="117"/>
      <c r="N72" s="1925" t="s">
        <v>439</v>
      </c>
      <c r="O72" s="1926"/>
      <c r="P72" s="1926"/>
      <c r="Q72" s="1927"/>
      <c r="R72" s="997" t="s">
        <v>596</v>
      </c>
      <c r="S72" s="128" t="s">
        <v>438</v>
      </c>
      <c r="T72" s="128"/>
      <c r="U72" s="128"/>
      <c r="V72" s="128"/>
      <c r="W72" s="18"/>
      <c r="X72" s="128"/>
      <c r="Y72" s="128"/>
      <c r="Z72" s="128"/>
      <c r="AA72" s="18"/>
      <c r="AB72" s="30"/>
      <c r="AC72" s="30"/>
      <c r="AD72" s="30"/>
      <c r="AE72" s="30"/>
      <c r="AF72" s="30"/>
      <c r="AG72" s="30"/>
      <c r="AH72" s="30"/>
      <c r="AI72" s="34"/>
      <c r="AJ72" s="401"/>
      <c r="AK72" s="402"/>
      <c r="AL72" s="402"/>
      <c r="AM72" s="402"/>
      <c r="AN72" s="114"/>
      <c r="AO72" s="119"/>
    </row>
    <row r="73" spans="1:41" ht="15.95" customHeight="1">
      <c r="A73" s="1694"/>
      <c r="B73" s="36"/>
      <c r="C73" s="18"/>
      <c r="D73" s="18"/>
      <c r="E73" s="20"/>
      <c r="F73" s="18"/>
      <c r="G73" s="34"/>
      <c r="H73" s="35"/>
      <c r="I73" s="107"/>
      <c r="J73" s="121"/>
      <c r="K73" s="1678" t="s">
        <v>440</v>
      </c>
      <c r="L73" s="1659"/>
      <c r="M73" s="1660"/>
      <c r="N73" s="1645" t="s">
        <v>435</v>
      </c>
      <c r="O73" s="1646"/>
      <c r="P73" s="1646"/>
      <c r="Q73" s="1647"/>
      <c r="R73" s="996" t="s">
        <v>596</v>
      </c>
      <c r="S73" s="43" t="s">
        <v>443</v>
      </c>
      <c r="T73" s="43"/>
      <c r="U73" s="43"/>
      <c r="V73" s="43"/>
      <c r="W73" s="42"/>
      <c r="X73" s="43"/>
      <c r="Y73" s="43"/>
      <c r="Z73" s="43"/>
      <c r="AA73" s="42"/>
      <c r="AB73" s="42"/>
      <c r="AC73" s="42"/>
      <c r="AD73" s="44"/>
      <c r="AE73" s="42"/>
      <c r="AF73" s="42"/>
      <c r="AG73" s="42"/>
      <c r="AH73" s="42"/>
      <c r="AI73" s="46"/>
      <c r="AJ73" s="107"/>
      <c r="AK73" s="107"/>
      <c r="AL73" s="18"/>
      <c r="AM73" s="18"/>
      <c r="AN73" s="114"/>
      <c r="AO73" s="119"/>
    </row>
    <row r="74" spans="1:41" ht="15.95" customHeight="1">
      <c r="A74" s="1694"/>
      <c r="B74" s="36"/>
      <c r="C74" s="18"/>
      <c r="D74" s="18"/>
      <c r="E74" s="20"/>
      <c r="F74" s="18"/>
      <c r="G74" s="34"/>
      <c r="H74" s="35"/>
      <c r="I74" s="107"/>
      <c r="J74" s="121"/>
      <c r="K74" s="1667" t="s">
        <v>441</v>
      </c>
      <c r="L74" s="1646"/>
      <c r="M74" s="1647"/>
      <c r="N74" s="748"/>
      <c r="O74" s="750"/>
      <c r="P74" s="750"/>
      <c r="Q74" s="683"/>
      <c r="R74" s="647"/>
      <c r="S74" s="749" t="s">
        <v>444</v>
      </c>
      <c r="T74" s="749"/>
      <c r="U74" s="749"/>
      <c r="V74" s="749"/>
      <c r="W74" s="623"/>
      <c r="X74" s="749"/>
      <c r="Y74" s="749"/>
      <c r="Z74" s="749"/>
      <c r="AA74" s="623"/>
      <c r="AB74" s="623"/>
      <c r="AC74" s="623"/>
      <c r="AD74" s="750"/>
      <c r="AE74" s="623"/>
      <c r="AF74" s="623"/>
      <c r="AG74" s="623"/>
      <c r="AH74" s="623"/>
      <c r="AI74" s="683"/>
      <c r="AJ74" s="107"/>
      <c r="AK74" s="107"/>
      <c r="AL74" s="18"/>
      <c r="AM74" s="18"/>
      <c r="AN74" s="114"/>
      <c r="AO74" s="119"/>
    </row>
    <row r="75" spans="1:41" ht="15.95" customHeight="1" thickBot="1">
      <c r="A75" s="1694"/>
      <c r="B75" s="36"/>
      <c r="C75" s="18"/>
      <c r="D75" s="18"/>
      <c r="E75" s="20"/>
      <c r="F75" s="18"/>
      <c r="G75" s="34"/>
      <c r="H75" s="35"/>
      <c r="I75" s="107"/>
      <c r="J75" s="121"/>
      <c r="K75" s="448"/>
      <c r="L75" s="438"/>
      <c r="M75" s="439"/>
      <c r="N75" s="1775" t="s">
        <v>442</v>
      </c>
      <c r="O75" s="1673"/>
      <c r="P75" s="1673"/>
      <c r="Q75" s="1674"/>
      <c r="R75" s="1004" t="s">
        <v>596</v>
      </c>
      <c r="S75" s="164" t="s">
        <v>991</v>
      </c>
      <c r="T75" s="164"/>
      <c r="U75" s="164"/>
      <c r="V75" s="164"/>
      <c r="W75" s="150"/>
      <c r="X75" s="164"/>
      <c r="Y75" s="164"/>
      <c r="Z75" s="164"/>
      <c r="AA75" s="150"/>
      <c r="AB75" s="165"/>
      <c r="AC75" s="165"/>
      <c r="AD75" s="165"/>
      <c r="AE75" s="165"/>
      <c r="AF75" s="165"/>
      <c r="AG75" s="165"/>
      <c r="AH75" s="165"/>
      <c r="AI75" s="152"/>
      <c r="AJ75" s="154"/>
      <c r="AK75" s="154"/>
      <c r="AL75" s="150"/>
      <c r="AM75" s="150"/>
      <c r="AN75" s="156"/>
      <c r="AO75" s="157"/>
    </row>
    <row r="76" spans="1:41" ht="15.95" customHeight="1">
      <c r="A76" s="1694"/>
      <c r="B76" s="98" t="s">
        <v>458</v>
      </c>
      <c r="C76" s="99"/>
      <c r="D76" s="99"/>
      <c r="E76" s="100"/>
      <c r="F76" s="1696" t="s">
        <v>20</v>
      </c>
      <c r="G76" s="1689"/>
      <c r="H76" s="160"/>
      <c r="I76" s="102"/>
      <c r="J76" s="15"/>
      <c r="K76" s="1667" t="s">
        <v>433</v>
      </c>
      <c r="L76" s="1646"/>
      <c r="M76" s="1647"/>
      <c r="N76" s="1645" t="s">
        <v>456</v>
      </c>
      <c r="O76" s="1646"/>
      <c r="P76" s="1646"/>
      <c r="Q76" s="1647"/>
      <c r="R76" s="997" t="s">
        <v>596</v>
      </c>
      <c r="S76" s="128" t="s">
        <v>454</v>
      </c>
      <c r="T76" s="128"/>
      <c r="U76" s="128"/>
      <c r="V76" s="128"/>
      <c r="W76" s="18"/>
      <c r="X76" s="128"/>
      <c r="Y76" s="128"/>
      <c r="Z76" s="128"/>
      <c r="AA76" s="18"/>
      <c r="AB76" s="18"/>
      <c r="AC76" s="18"/>
      <c r="AD76" s="30"/>
      <c r="AE76" s="18"/>
      <c r="AF76" s="18"/>
      <c r="AG76" s="18"/>
      <c r="AH76" s="18"/>
      <c r="AI76" s="34"/>
      <c r="AJ76" s="995" t="s">
        <v>596</v>
      </c>
      <c r="AK76" s="18" t="s">
        <v>51</v>
      </c>
      <c r="AL76" s="18"/>
      <c r="AM76" s="18"/>
      <c r="AN76" s="114"/>
      <c r="AO76" s="119"/>
    </row>
    <row r="77" spans="1:41" ht="15.95" customHeight="1">
      <c r="A77" s="1694"/>
      <c r="B77" s="1645" t="s">
        <v>115</v>
      </c>
      <c r="C77" s="1646"/>
      <c r="D77" s="1646"/>
      <c r="E77" s="1647"/>
      <c r="F77" s="1723" t="str">
        <f>IF(自己評価書!$DD$8=0,"",自己評価書!$DD$8)</f>
        <v/>
      </c>
      <c r="G77" s="1724"/>
      <c r="H77" s="16" t="s">
        <v>22</v>
      </c>
      <c r="I77" s="1648" t="s">
        <v>24</v>
      </c>
      <c r="J77" s="1649"/>
      <c r="K77" s="1667" t="s">
        <v>135</v>
      </c>
      <c r="L77" s="1646"/>
      <c r="M77" s="1647"/>
      <c r="N77" s="1671" t="s">
        <v>457</v>
      </c>
      <c r="O77" s="1669"/>
      <c r="P77" s="1669"/>
      <c r="Q77" s="1670"/>
      <c r="R77" s="399"/>
      <c r="S77" s="187" t="s">
        <v>455</v>
      </c>
      <c r="T77" s="128"/>
      <c r="U77" s="128"/>
      <c r="V77" s="128"/>
      <c r="W77" s="18"/>
      <c r="X77" s="128"/>
      <c r="Y77" s="128"/>
      <c r="Z77" s="128"/>
      <c r="AA77" s="18"/>
      <c r="AB77" s="18"/>
      <c r="AC77" s="18"/>
      <c r="AD77" s="30"/>
      <c r="AE77" s="18"/>
      <c r="AF77" s="18"/>
      <c r="AG77" s="18"/>
      <c r="AH77" s="18"/>
      <c r="AI77" s="34"/>
      <c r="AJ77" s="995" t="s">
        <v>596</v>
      </c>
      <c r="AK77" s="18" t="s">
        <v>118</v>
      </c>
      <c r="AL77" s="18"/>
      <c r="AM77" s="18"/>
      <c r="AN77" s="1746" t="s">
        <v>25</v>
      </c>
      <c r="AO77" s="1747"/>
    </row>
    <row r="78" spans="1:41" ht="15.95" customHeight="1">
      <c r="A78" s="1694"/>
      <c r="B78" s="1645" t="s">
        <v>120</v>
      </c>
      <c r="C78" s="1646"/>
      <c r="D78" s="1646"/>
      <c r="E78" s="1647"/>
      <c r="F78" s="1723"/>
      <c r="G78" s="1724"/>
      <c r="H78" s="16" t="s">
        <v>22</v>
      </c>
      <c r="I78" s="1648" t="s">
        <v>28</v>
      </c>
      <c r="J78" s="1649"/>
      <c r="K78" s="108"/>
      <c r="L78" s="116"/>
      <c r="M78" s="117"/>
      <c r="N78" s="1658" t="s">
        <v>117</v>
      </c>
      <c r="O78" s="1659"/>
      <c r="P78" s="1659"/>
      <c r="Q78" s="1660"/>
      <c r="R78" s="996" t="s">
        <v>596</v>
      </c>
      <c r="S78" s="43" t="s">
        <v>827</v>
      </c>
      <c r="T78" s="43"/>
      <c r="U78" s="43"/>
      <c r="V78" s="43"/>
      <c r="W78" s="42"/>
      <c r="X78" s="43"/>
      <c r="Y78" s="43"/>
      <c r="Z78" s="43"/>
      <c r="AA78" s="42"/>
      <c r="AB78" s="42"/>
      <c r="AC78" s="42"/>
      <c r="AD78" s="44"/>
      <c r="AE78" s="42"/>
      <c r="AF78" s="42"/>
      <c r="AG78" s="42"/>
      <c r="AH78" s="42"/>
      <c r="AI78" s="46"/>
      <c r="AJ78" s="995" t="s">
        <v>596</v>
      </c>
      <c r="AK78" s="18" t="s">
        <v>123</v>
      </c>
      <c r="AL78" s="18"/>
      <c r="AM78" s="20"/>
      <c r="AN78" s="1746"/>
      <c r="AO78" s="1747"/>
    </row>
    <row r="79" spans="1:41" ht="15.95" customHeight="1">
      <c r="A79" s="1694"/>
      <c r="B79" s="1650" t="s">
        <v>459</v>
      </c>
      <c r="C79" s="1651"/>
      <c r="D79" s="1651"/>
      <c r="E79" s="1652"/>
      <c r="F79" s="18"/>
      <c r="G79" s="34"/>
      <c r="H79" s="16" t="s">
        <v>22</v>
      </c>
      <c r="I79" s="1648" t="s">
        <v>32</v>
      </c>
      <c r="J79" s="1649"/>
      <c r="K79" s="108"/>
      <c r="L79" s="116"/>
      <c r="M79" s="117"/>
      <c r="N79" s="1645" t="s">
        <v>122</v>
      </c>
      <c r="O79" s="1646"/>
      <c r="P79" s="1646"/>
      <c r="Q79" s="1647"/>
      <c r="R79" s="400"/>
      <c r="S79" s="187"/>
      <c r="T79" s="187"/>
      <c r="U79" s="187"/>
      <c r="V79" s="187"/>
      <c r="W79" s="22"/>
      <c r="X79" s="187"/>
      <c r="Y79" s="187"/>
      <c r="Z79" s="187"/>
      <c r="AA79" s="22"/>
      <c r="AB79" s="23"/>
      <c r="AC79" s="23"/>
      <c r="AD79" s="23"/>
      <c r="AE79" s="23"/>
      <c r="AF79" s="23"/>
      <c r="AG79" s="23"/>
      <c r="AH79" s="23"/>
      <c r="AI79" s="24"/>
      <c r="AJ79" s="995" t="s">
        <v>596</v>
      </c>
      <c r="AK79" s="18" t="s">
        <v>144</v>
      </c>
      <c r="AL79" s="18"/>
      <c r="AM79" s="18"/>
      <c r="AN79" s="1744" t="s">
        <v>27</v>
      </c>
      <c r="AO79" s="1745"/>
    </row>
    <row r="80" spans="1:41" ht="15.95" customHeight="1">
      <c r="A80" s="1694"/>
      <c r="B80" s="36"/>
      <c r="C80" s="18"/>
      <c r="D80" s="18"/>
      <c r="E80" s="20"/>
      <c r="F80" s="18"/>
      <c r="G80" s="34"/>
      <c r="H80" s="16" t="s">
        <v>22</v>
      </c>
      <c r="I80" s="1648" t="s">
        <v>36</v>
      </c>
      <c r="J80" s="1649"/>
      <c r="K80" s="108"/>
      <c r="L80" s="116"/>
      <c r="M80" s="117"/>
      <c r="N80" s="1658" t="s">
        <v>434</v>
      </c>
      <c r="O80" s="1659"/>
      <c r="P80" s="1659"/>
      <c r="Q80" s="1660"/>
      <c r="R80" s="998" t="s">
        <v>596</v>
      </c>
      <c r="S80" s="619" t="s">
        <v>461</v>
      </c>
      <c r="T80" s="619"/>
      <c r="U80" s="619"/>
      <c r="V80" s="619"/>
      <c r="W80" s="620"/>
      <c r="X80" s="619"/>
      <c r="Y80" s="619"/>
      <c r="Z80" s="619"/>
      <c r="AA80" s="620"/>
      <c r="AB80" s="621"/>
      <c r="AC80" s="621"/>
      <c r="AD80" s="621"/>
      <c r="AE80" s="621"/>
      <c r="AF80" s="621"/>
      <c r="AG80" s="621"/>
      <c r="AH80" s="621"/>
      <c r="AI80" s="622"/>
      <c r="AJ80" s="995" t="s">
        <v>596</v>
      </c>
      <c r="AK80" s="113" t="s">
        <v>487</v>
      </c>
      <c r="AL80" s="18"/>
      <c r="AM80" s="20"/>
      <c r="AO80" s="403"/>
    </row>
    <row r="81" spans="1:41" ht="15.95" customHeight="1">
      <c r="A81" s="1694"/>
      <c r="B81" s="36"/>
      <c r="C81" s="18"/>
      <c r="D81" s="18"/>
      <c r="E81" s="20"/>
      <c r="F81" s="18"/>
      <c r="G81" s="34"/>
      <c r="H81" s="399"/>
      <c r="I81" s="1648"/>
      <c r="J81" s="1649"/>
      <c r="K81" s="108"/>
      <c r="L81" s="116"/>
      <c r="M81" s="117"/>
      <c r="N81" s="1645" t="s">
        <v>460</v>
      </c>
      <c r="O81" s="1646"/>
      <c r="P81" s="1646"/>
      <c r="Q81" s="1647"/>
      <c r="R81" s="999" t="s">
        <v>596</v>
      </c>
      <c r="S81" s="128" t="s">
        <v>462</v>
      </c>
      <c r="T81" s="128"/>
      <c r="U81" s="128"/>
      <c r="V81" s="128"/>
      <c r="W81" s="18"/>
      <c r="X81" s="128"/>
      <c r="Y81" s="128"/>
      <c r="Z81" s="128"/>
      <c r="AA81" s="18"/>
      <c r="AB81" s="30"/>
      <c r="AC81" s="30"/>
      <c r="AD81" s="30"/>
      <c r="AE81" s="30"/>
      <c r="AF81" s="30"/>
      <c r="AG81" s="30"/>
      <c r="AH81" s="30"/>
      <c r="AI81" s="34"/>
      <c r="AJ81" s="995" t="s">
        <v>596</v>
      </c>
      <c r="AK81" s="113" t="s">
        <v>132</v>
      </c>
      <c r="AL81" s="107"/>
      <c r="AM81" s="107"/>
      <c r="AN81" s="114"/>
      <c r="AO81" s="119"/>
    </row>
    <row r="82" spans="1:41" ht="15.95" customHeight="1">
      <c r="A82" s="1694"/>
      <c r="B82" s="451" t="str">
        <f>IF(OR(自己評価書!$DD$8=1,自己評価書!$DD$8=2,自己評価書!$DD$8=3,ISBLANK(自己評価書!$DD$8)),"□","■")</f>
        <v>□</v>
      </c>
      <c r="C82" s="172" t="s">
        <v>154</v>
      </c>
      <c r="D82" s="18"/>
      <c r="E82" s="20"/>
      <c r="F82" s="18"/>
      <c r="G82" s="34"/>
      <c r="H82" s="399"/>
      <c r="I82" s="168"/>
      <c r="J82" s="209"/>
      <c r="K82" s="108"/>
      <c r="L82" s="116"/>
      <c r="M82" s="117"/>
      <c r="N82" s="163"/>
      <c r="O82" s="201"/>
      <c r="P82" s="201"/>
      <c r="Q82" s="202"/>
      <c r="R82" s="203"/>
      <c r="S82" s="187" t="s">
        <v>463</v>
      </c>
      <c r="T82" s="187"/>
      <c r="U82" s="187"/>
      <c r="V82" s="187"/>
      <c r="W82" s="22"/>
      <c r="X82" s="187"/>
      <c r="Y82" s="187"/>
      <c r="Z82" s="187"/>
      <c r="AA82" s="22"/>
      <c r="AB82" s="23"/>
      <c r="AC82" s="23"/>
      <c r="AD82" s="23"/>
      <c r="AE82" s="23"/>
      <c r="AF82" s="23"/>
      <c r="AG82" s="23"/>
      <c r="AH82" s="23"/>
      <c r="AI82" s="24"/>
      <c r="AJ82" s="16"/>
      <c r="AK82" s="1643"/>
      <c r="AL82" s="1643"/>
      <c r="AM82" s="1644"/>
      <c r="AN82" s="114"/>
      <c r="AO82" s="119"/>
    </row>
    <row r="83" spans="1:41" ht="15.95" customHeight="1">
      <c r="A83" s="1694"/>
      <c r="B83" s="36"/>
      <c r="C83" s="18"/>
      <c r="D83" s="18"/>
      <c r="E83" s="20"/>
      <c r="F83" s="18"/>
      <c r="G83" s="34"/>
      <c r="H83" s="399"/>
      <c r="I83" s="168"/>
      <c r="J83" s="209"/>
      <c r="K83" s="108"/>
      <c r="L83" s="116"/>
      <c r="M83" s="117"/>
      <c r="N83" s="1658" t="s">
        <v>125</v>
      </c>
      <c r="O83" s="1659"/>
      <c r="P83" s="1659"/>
      <c r="Q83" s="1660"/>
      <c r="R83" s="996" t="s">
        <v>596</v>
      </c>
      <c r="S83" s="43" t="s">
        <v>464</v>
      </c>
      <c r="T83" s="43"/>
      <c r="U83" s="43"/>
      <c r="V83" s="43"/>
      <c r="W83" s="42"/>
      <c r="X83" s="43"/>
      <c r="Y83" s="43"/>
      <c r="Z83" s="43"/>
      <c r="AA83" s="42"/>
      <c r="AB83" s="44"/>
      <c r="AC83" s="44"/>
      <c r="AD83" s="44"/>
      <c r="AE83" s="44"/>
      <c r="AF83" s="44"/>
      <c r="AG83" s="44"/>
      <c r="AH83" s="44"/>
      <c r="AI83" s="46"/>
      <c r="AJ83" s="16"/>
      <c r="AK83" s="1643"/>
      <c r="AL83" s="1643"/>
      <c r="AM83" s="1644"/>
      <c r="AN83" s="114"/>
      <c r="AO83" s="119"/>
    </row>
    <row r="84" spans="1:41" ht="15.95" customHeight="1">
      <c r="A84" s="1694"/>
      <c r="B84" s="399"/>
      <c r="C84" s="172"/>
      <c r="D84" s="18"/>
      <c r="E84" s="20"/>
      <c r="F84" s="18"/>
      <c r="G84" s="34"/>
      <c r="H84" s="399"/>
      <c r="I84" s="168"/>
      <c r="J84" s="209"/>
      <c r="K84" s="108"/>
      <c r="L84" s="116"/>
      <c r="M84" s="117"/>
      <c r="N84" s="1645" t="s">
        <v>130</v>
      </c>
      <c r="O84" s="1646"/>
      <c r="P84" s="1646"/>
      <c r="Q84" s="1647"/>
      <c r="R84" s="399"/>
      <c r="S84" s="128" t="s">
        <v>465</v>
      </c>
      <c r="T84" s="128"/>
      <c r="U84" s="128"/>
      <c r="V84" s="128"/>
      <c r="W84" s="18"/>
      <c r="X84" s="128"/>
      <c r="Y84" s="128"/>
      <c r="Z84" s="128"/>
      <c r="AA84" s="18"/>
      <c r="AB84" s="30"/>
      <c r="AC84" s="30"/>
      <c r="AD84" s="30"/>
      <c r="AE84" s="30"/>
      <c r="AF84" s="30"/>
      <c r="AG84" s="30"/>
      <c r="AH84" s="30"/>
      <c r="AI84" s="34"/>
      <c r="AJ84" s="401"/>
      <c r="AK84" s="402"/>
      <c r="AL84" s="402"/>
      <c r="AM84" s="402"/>
      <c r="AN84" s="114"/>
      <c r="AO84" s="119"/>
    </row>
    <row r="85" spans="1:41" ht="15.95" customHeight="1">
      <c r="A85" s="1694"/>
      <c r="B85" s="36"/>
      <c r="C85" s="18"/>
      <c r="D85" s="18"/>
      <c r="E85" s="20"/>
      <c r="F85" s="18"/>
      <c r="G85" s="34"/>
      <c r="H85" s="399"/>
      <c r="I85" s="168"/>
      <c r="J85" s="209"/>
      <c r="K85" s="108"/>
      <c r="L85" s="116"/>
      <c r="M85" s="117"/>
      <c r="N85" s="186"/>
      <c r="O85" s="22"/>
      <c r="P85" s="22"/>
      <c r="Q85" s="49"/>
      <c r="R85" s="400"/>
      <c r="S85" s="187" t="s">
        <v>466</v>
      </c>
      <c r="T85" s="187"/>
      <c r="U85" s="187"/>
      <c r="V85" s="187"/>
      <c r="W85" s="22"/>
      <c r="X85" s="187"/>
      <c r="Y85" s="187"/>
      <c r="Z85" s="187"/>
      <c r="AA85" s="22"/>
      <c r="AB85" s="23"/>
      <c r="AC85" s="23"/>
      <c r="AD85" s="23"/>
      <c r="AE85" s="23"/>
      <c r="AF85" s="23"/>
      <c r="AG85" s="23"/>
      <c r="AH85" s="23"/>
      <c r="AI85" s="24"/>
      <c r="AJ85" s="399"/>
      <c r="AK85" s="1721"/>
      <c r="AL85" s="1721"/>
      <c r="AM85" s="1722"/>
      <c r="AN85" s="114"/>
      <c r="AO85" s="119"/>
    </row>
    <row r="86" spans="1:41" ht="15.95" customHeight="1">
      <c r="A86" s="1694"/>
      <c r="B86" s="36"/>
      <c r="C86" s="18"/>
      <c r="D86" s="18"/>
      <c r="E86" s="20"/>
      <c r="F86" s="18"/>
      <c r="G86" s="34"/>
      <c r="H86" s="399"/>
      <c r="I86" s="168"/>
      <c r="J86" s="209"/>
      <c r="K86" s="108"/>
      <c r="L86" s="116"/>
      <c r="M86" s="117"/>
      <c r="N86" s="1658" t="s">
        <v>468</v>
      </c>
      <c r="O86" s="1659"/>
      <c r="P86" s="1659"/>
      <c r="Q86" s="1660"/>
      <c r="R86" s="996" t="s">
        <v>596</v>
      </c>
      <c r="S86" s="43" t="s">
        <v>469</v>
      </c>
      <c r="T86" s="43"/>
      <c r="U86" s="43"/>
      <c r="V86" s="43"/>
      <c r="W86" s="42"/>
      <c r="X86" s="43"/>
      <c r="Y86" s="43"/>
      <c r="Z86" s="43"/>
      <c r="AA86" s="42"/>
      <c r="AB86" s="44"/>
      <c r="AC86" s="44"/>
      <c r="AD86" s="44"/>
      <c r="AE86" s="44"/>
      <c r="AF86" s="44"/>
      <c r="AG86" s="44"/>
      <c r="AH86" s="44"/>
      <c r="AI86" s="46"/>
      <c r="AJ86" s="399"/>
      <c r="AK86" s="1721"/>
      <c r="AL86" s="1721"/>
      <c r="AM86" s="1722"/>
      <c r="AN86" s="114"/>
      <c r="AO86" s="119"/>
    </row>
    <row r="87" spans="1:41" ht="15.95" customHeight="1">
      <c r="A87" s="1694"/>
      <c r="B87" s="36"/>
      <c r="C87" s="18"/>
      <c r="D87" s="18"/>
      <c r="E87" s="20"/>
      <c r="F87" s="18"/>
      <c r="G87" s="34"/>
      <c r="H87" s="399"/>
      <c r="I87" s="168"/>
      <c r="J87" s="209"/>
      <c r="K87" s="108"/>
      <c r="L87" s="116"/>
      <c r="M87" s="117"/>
      <c r="N87" s="1645" t="s">
        <v>467</v>
      </c>
      <c r="O87" s="1646"/>
      <c r="P87" s="1646"/>
      <c r="Q87" s="1647"/>
      <c r="R87" s="35"/>
      <c r="S87" s="128" t="s">
        <v>470</v>
      </c>
      <c r="T87" s="128"/>
      <c r="U87" s="128"/>
      <c r="V87" s="128"/>
      <c r="W87" s="18"/>
      <c r="X87" s="128"/>
      <c r="Y87" s="128"/>
      <c r="Z87" s="128"/>
      <c r="AA87" s="18"/>
      <c r="AB87" s="30"/>
      <c r="AC87" s="30"/>
      <c r="AD87" s="30"/>
      <c r="AE87" s="30"/>
      <c r="AF87" s="30"/>
      <c r="AG87" s="30"/>
      <c r="AH87" s="30"/>
      <c r="AI87" s="34"/>
      <c r="AJ87" s="399"/>
      <c r="AK87" s="1721"/>
      <c r="AL87" s="1721"/>
      <c r="AM87" s="1722"/>
      <c r="AN87" s="114"/>
      <c r="AO87" s="119"/>
    </row>
    <row r="88" spans="1:41" ht="15.95" customHeight="1">
      <c r="A88" s="1694"/>
      <c r="B88" s="36"/>
      <c r="C88" s="18"/>
      <c r="D88" s="18"/>
      <c r="E88" s="20"/>
      <c r="F88" s="18"/>
      <c r="G88" s="34"/>
      <c r="H88" s="35"/>
      <c r="I88" s="107"/>
      <c r="J88" s="121"/>
      <c r="K88" s="108"/>
      <c r="L88" s="116"/>
      <c r="M88" s="117"/>
      <c r="N88" s="36"/>
      <c r="O88" s="18"/>
      <c r="P88" s="18"/>
      <c r="Q88" s="20"/>
      <c r="R88" s="997" t="s">
        <v>596</v>
      </c>
      <c r="S88" s="128" t="s">
        <v>471</v>
      </c>
      <c r="T88" s="128"/>
      <c r="U88" s="128"/>
      <c r="V88" s="128"/>
      <c r="W88" s="18"/>
      <c r="X88" s="128"/>
      <c r="Y88" s="128"/>
      <c r="Z88" s="128"/>
      <c r="AA88" s="18"/>
      <c r="AB88" s="18"/>
      <c r="AC88" s="18"/>
      <c r="AD88" s="30"/>
      <c r="AE88" s="18"/>
      <c r="AF88" s="18"/>
      <c r="AG88" s="18"/>
      <c r="AH88" s="18"/>
      <c r="AI88" s="34"/>
      <c r="AJ88" s="399"/>
      <c r="AK88" s="1721"/>
      <c r="AL88" s="1721"/>
      <c r="AM88" s="1722"/>
      <c r="AN88" s="114"/>
      <c r="AO88" s="119"/>
    </row>
    <row r="89" spans="1:41" ht="15.95" customHeight="1">
      <c r="A89" s="1694"/>
      <c r="B89" s="18"/>
      <c r="C89" s="128"/>
      <c r="D89" s="18"/>
      <c r="E89" s="18"/>
      <c r="F89" s="36"/>
      <c r="G89" s="34"/>
      <c r="H89" s="35"/>
      <c r="I89" s="107"/>
      <c r="J89" s="121"/>
      <c r="K89" s="108"/>
      <c r="L89" s="116"/>
      <c r="M89" s="117"/>
      <c r="N89" s="186"/>
      <c r="O89" s="22"/>
      <c r="P89" s="22"/>
      <c r="Q89" s="49"/>
      <c r="R89" s="993" t="s">
        <v>596</v>
      </c>
      <c r="S89" s="610" t="s">
        <v>472</v>
      </c>
      <c r="T89" s="187"/>
      <c r="U89" s="187"/>
      <c r="V89" s="187"/>
      <c r="W89" s="22"/>
      <c r="X89" s="187"/>
      <c r="Y89" s="187"/>
      <c r="Z89" s="187"/>
      <c r="AA89" s="22"/>
      <c r="AB89" s="23"/>
      <c r="AC89" s="23"/>
      <c r="AD89" s="23"/>
      <c r="AE89" s="23"/>
      <c r="AF89" s="23"/>
      <c r="AG89" s="23"/>
      <c r="AH89" s="23"/>
      <c r="AI89" s="24"/>
      <c r="AJ89" s="399"/>
      <c r="AK89" s="1721"/>
      <c r="AL89" s="1721"/>
      <c r="AM89" s="1722"/>
      <c r="AN89" s="114"/>
      <c r="AO89" s="119"/>
    </row>
    <row r="90" spans="1:41" ht="15.95" customHeight="1">
      <c r="A90" s="1694"/>
      <c r="B90" s="18"/>
      <c r="C90" s="128"/>
      <c r="D90" s="18"/>
      <c r="E90" s="18"/>
      <c r="F90" s="36"/>
      <c r="G90" s="34"/>
      <c r="H90" s="35"/>
      <c r="I90" s="107"/>
      <c r="J90" s="121"/>
      <c r="K90" s="108"/>
      <c r="L90" s="116"/>
      <c r="M90" s="117"/>
      <c r="N90" s="1645" t="s">
        <v>485</v>
      </c>
      <c r="O90" s="1646"/>
      <c r="P90" s="1646"/>
      <c r="Q90" s="1647"/>
      <c r="R90" s="997" t="s">
        <v>596</v>
      </c>
      <c r="S90" s="128" t="s">
        <v>473</v>
      </c>
      <c r="T90" s="128"/>
      <c r="U90" s="128"/>
      <c r="V90" s="128"/>
      <c r="W90" s="18"/>
      <c r="X90" s="128"/>
      <c r="Y90" s="128"/>
      <c r="Z90" s="128"/>
      <c r="AA90" s="18"/>
      <c r="AB90" s="30"/>
      <c r="AC90" s="30"/>
      <c r="AD90" s="30"/>
      <c r="AE90" s="30"/>
      <c r="AF90" s="30"/>
      <c r="AG90" s="30"/>
      <c r="AH90" s="30"/>
      <c r="AI90" s="34"/>
      <c r="AJ90" s="401"/>
      <c r="AK90" s="402"/>
      <c r="AL90" s="402"/>
      <c r="AM90" s="402"/>
      <c r="AN90" s="114"/>
      <c r="AO90" s="119"/>
    </row>
    <row r="91" spans="1:41" ht="15.95" customHeight="1">
      <c r="A91" s="1694"/>
      <c r="B91" s="18"/>
      <c r="C91" s="128"/>
      <c r="D91" s="18"/>
      <c r="E91" s="18"/>
      <c r="F91" s="36"/>
      <c r="G91" s="34"/>
      <c r="H91" s="35"/>
      <c r="I91" s="107"/>
      <c r="J91" s="121"/>
      <c r="K91" s="108"/>
      <c r="L91" s="116"/>
      <c r="M91" s="117"/>
      <c r="N91" s="1645" t="s">
        <v>486</v>
      </c>
      <c r="O91" s="1646"/>
      <c r="P91" s="1646"/>
      <c r="Q91" s="1647"/>
      <c r="R91" s="399"/>
      <c r="S91" s="128" t="s">
        <v>474</v>
      </c>
      <c r="T91" s="128"/>
      <c r="U91" s="128"/>
      <c r="V91" s="128"/>
      <c r="W91" s="18"/>
      <c r="X91" s="128"/>
      <c r="Y91" s="128"/>
      <c r="Z91" s="128"/>
      <c r="AA91" s="18"/>
      <c r="AB91" s="30"/>
      <c r="AC91" s="30"/>
      <c r="AD91" s="30"/>
      <c r="AE91" s="30"/>
      <c r="AF91" s="30"/>
      <c r="AG91" s="30"/>
      <c r="AH91" s="30"/>
      <c r="AI91" s="34"/>
      <c r="AJ91" s="401"/>
      <c r="AK91" s="402"/>
      <c r="AL91" s="402"/>
      <c r="AM91" s="402"/>
      <c r="AN91" s="114"/>
      <c r="AO91" s="119"/>
    </row>
    <row r="92" spans="1:41" ht="15.95" customHeight="1">
      <c r="A92" s="1694"/>
      <c r="B92" s="18"/>
      <c r="C92" s="128"/>
      <c r="D92" s="18"/>
      <c r="E92" s="18"/>
      <c r="F92" s="36"/>
      <c r="G92" s="34"/>
      <c r="H92" s="35"/>
      <c r="I92" s="107"/>
      <c r="J92" s="121"/>
      <c r="K92" s="108"/>
      <c r="L92" s="116"/>
      <c r="M92" s="117"/>
      <c r="N92" s="36"/>
      <c r="O92" s="18"/>
      <c r="P92" s="18"/>
      <c r="Q92" s="20"/>
      <c r="R92" s="997" t="s">
        <v>596</v>
      </c>
      <c r="S92" s="128" t="s">
        <v>471</v>
      </c>
      <c r="T92" s="128"/>
      <c r="U92" s="128"/>
      <c r="V92" s="128"/>
      <c r="W92" s="18"/>
      <c r="X92" s="128"/>
      <c r="Y92" s="128"/>
      <c r="Z92" s="128"/>
      <c r="AA92" s="18"/>
      <c r="AB92" s="30"/>
      <c r="AC92" s="30"/>
      <c r="AD92" s="30"/>
      <c r="AE92" s="30"/>
      <c r="AF92" s="30"/>
      <c r="AG92" s="30"/>
      <c r="AH92" s="30"/>
      <c r="AI92" s="34"/>
      <c r="AJ92" s="401"/>
      <c r="AK92" s="402"/>
      <c r="AL92" s="402"/>
      <c r="AM92" s="402"/>
      <c r="AN92" s="114"/>
      <c r="AO92" s="119"/>
    </row>
    <row r="93" spans="1:41" ht="15.95" customHeight="1">
      <c r="A93" s="1694"/>
      <c r="B93" s="18"/>
      <c r="C93" s="128"/>
      <c r="D93" s="18"/>
      <c r="E93" s="18"/>
      <c r="F93" s="36"/>
      <c r="G93" s="34"/>
      <c r="H93" s="35"/>
      <c r="I93" s="107"/>
      <c r="J93" s="121"/>
      <c r="K93" s="108"/>
      <c r="L93" s="116"/>
      <c r="M93" s="117"/>
      <c r="N93" s="186"/>
      <c r="O93" s="22"/>
      <c r="P93" s="22"/>
      <c r="Q93" s="49"/>
      <c r="R93" s="1000" t="s">
        <v>596</v>
      </c>
      <c r="S93" s="610" t="s">
        <v>472</v>
      </c>
      <c r="T93" s="187"/>
      <c r="U93" s="187"/>
      <c r="V93" s="187"/>
      <c r="W93" s="22"/>
      <c r="X93" s="187"/>
      <c r="Y93" s="187"/>
      <c r="Z93" s="187"/>
      <c r="AA93" s="22"/>
      <c r="AB93" s="23"/>
      <c r="AC93" s="23"/>
      <c r="AD93" s="23"/>
      <c r="AE93" s="23"/>
      <c r="AF93" s="23"/>
      <c r="AG93" s="23"/>
      <c r="AH93" s="23"/>
      <c r="AI93" s="24"/>
      <c r="AJ93" s="401"/>
      <c r="AK93" s="402"/>
      <c r="AL93" s="402"/>
      <c r="AM93" s="402"/>
      <c r="AN93" s="203"/>
      <c r="AO93" s="207"/>
    </row>
    <row r="94" spans="1:41" ht="15.95" customHeight="1">
      <c r="A94" s="1694"/>
      <c r="B94" s="36"/>
      <c r="C94" s="18"/>
      <c r="D94" s="18"/>
      <c r="E94" s="20"/>
      <c r="F94" s="18"/>
      <c r="G94" s="34"/>
      <c r="H94" s="35"/>
      <c r="I94" s="107"/>
      <c r="J94" s="121"/>
      <c r="K94" s="1678" t="s">
        <v>482</v>
      </c>
      <c r="L94" s="1659"/>
      <c r="M94" s="1660"/>
      <c r="N94" s="1658" t="s">
        <v>480</v>
      </c>
      <c r="O94" s="1659"/>
      <c r="P94" s="1659"/>
      <c r="Q94" s="1660"/>
      <c r="R94" s="452" t="str">
        <f>IF(自己評価書!$CX$9="□","□","■")</f>
        <v>□</v>
      </c>
      <c r="S94" s="43" t="s">
        <v>475</v>
      </c>
      <c r="T94" s="43"/>
      <c r="U94" s="43"/>
      <c r="V94" s="43"/>
      <c r="W94" s="42"/>
      <c r="X94" s="43"/>
      <c r="Y94" s="43"/>
      <c r="Z94" s="43"/>
      <c r="AA94" s="42"/>
      <c r="AB94" s="42"/>
      <c r="AC94" s="42"/>
      <c r="AD94" s="44"/>
      <c r="AE94" s="42"/>
      <c r="AF94" s="42"/>
      <c r="AG94" s="42"/>
      <c r="AH94" s="42"/>
      <c r="AI94" s="46"/>
      <c r="AJ94" s="107"/>
      <c r="AK94" s="107"/>
      <c r="AL94" s="18"/>
      <c r="AM94" s="18"/>
      <c r="AN94" s="114"/>
      <c r="AO94" s="119"/>
    </row>
    <row r="95" spans="1:41" ht="15.95" customHeight="1">
      <c r="A95" s="1694"/>
      <c r="B95" s="36"/>
      <c r="C95" s="18"/>
      <c r="D95" s="18"/>
      <c r="E95" s="20"/>
      <c r="F95" s="18"/>
      <c r="G95" s="34"/>
      <c r="H95" s="35"/>
      <c r="I95" s="107"/>
      <c r="J95" s="121"/>
      <c r="K95" s="1667" t="s">
        <v>481</v>
      </c>
      <c r="L95" s="1646"/>
      <c r="M95" s="1647"/>
      <c r="N95" s="1645" t="s">
        <v>483</v>
      </c>
      <c r="O95" s="1646"/>
      <c r="P95" s="1646"/>
      <c r="Q95" s="1647"/>
      <c r="R95" s="451" t="str">
        <f>IF(自己評価書!$CX$10="□","□","■")</f>
        <v>□</v>
      </c>
      <c r="S95" s="128" t="s">
        <v>476</v>
      </c>
      <c r="T95" s="128"/>
      <c r="U95" s="128"/>
      <c r="V95" s="128"/>
      <c r="W95" s="18"/>
      <c r="X95" s="128"/>
      <c r="Y95" s="128"/>
      <c r="Z95" s="128"/>
      <c r="AA95" s="18"/>
      <c r="AB95" s="18"/>
      <c r="AC95" s="18"/>
      <c r="AD95" s="30"/>
      <c r="AE95" s="18"/>
      <c r="AF95" s="18"/>
      <c r="AG95" s="18"/>
      <c r="AH95" s="18"/>
      <c r="AI95" s="34"/>
      <c r="AJ95" s="107"/>
      <c r="AK95" s="107"/>
      <c r="AL95" s="18"/>
      <c r="AM95" s="18"/>
      <c r="AN95" s="1746" t="s">
        <v>25</v>
      </c>
      <c r="AO95" s="1747"/>
    </row>
    <row r="96" spans="1:41" ht="15.95" customHeight="1">
      <c r="A96" s="1694"/>
      <c r="B96" s="36"/>
      <c r="C96" s="18"/>
      <c r="D96" s="18"/>
      <c r="E96" s="20"/>
      <c r="F96" s="18"/>
      <c r="G96" s="34"/>
      <c r="H96" s="35"/>
      <c r="I96" s="107"/>
      <c r="J96" s="121"/>
      <c r="K96" s="1667" t="s">
        <v>484</v>
      </c>
      <c r="L96" s="1646"/>
      <c r="M96" s="1647"/>
      <c r="N96" s="36"/>
      <c r="O96" s="18"/>
      <c r="P96" s="18"/>
      <c r="Q96" s="20"/>
      <c r="R96" s="451" t="str">
        <f>IF(自己評価書!$CX$11="□","□","■")</f>
        <v>□</v>
      </c>
      <c r="S96" s="128" t="s">
        <v>477</v>
      </c>
      <c r="T96" s="128"/>
      <c r="U96" s="128"/>
      <c r="V96" s="128"/>
      <c r="W96" s="18"/>
      <c r="X96" s="128"/>
      <c r="Y96" s="128"/>
      <c r="Z96" s="128"/>
      <c r="AA96" s="18"/>
      <c r="AB96" s="30"/>
      <c r="AC96" s="30"/>
      <c r="AD96" s="30"/>
      <c r="AE96" s="30"/>
      <c r="AF96" s="30"/>
      <c r="AG96" s="30"/>
      <c r="AH96" s="30"/>
      <c r="AI96" s="34"/>
      <c r="AJ96" s="107"/>
      <c r="AK96" s="107"/>
      <c r="AL96" s="18"/>
      <c r="AM96" s="18"/>
      <c r="AN96" s="1746"/>
      <c r="AO96" s="1747"/>
    </row>
    <row r="97" spans="1:41" ht="15.95" customHeight="1">
      <c r="A97" s="1694"/>
      <c r="B97" s="36"/>
      <c r="C97" s="18"/>
      <c r="D97" s="18"/>
      <c r="E97" s="20"/>
      <c r="F97" s="18"/>
      <c r="G97" s="34"/>
      <c r="H97" s="35"/>
      <c r="I97" s="107"/>
      <c r="J97" s="121"/>
      <c r="K97" s="108"/>
      <c r="L97" s="116"/>
      <c r="M97" s="117"/>
      <c r="N97" s="122"/>
      <c r="O97" s="116"/>
      <c r="P97" s="116"/>
      <c r="Q97" s="117"/>
      <c r="R97" s="451" t="str">
        <f>IF(自己評価書!$CX$12="□","□","■")</f>
        <v>□</v>
      </c>
      <c r="S97" s="128" t="s">
        <v>478</v>
      </c>
      <c r="T97" s="128"/>
      <c r="U97" s="128"/>
      <c r="V97" s="128"/>
      <c r="W97" s="18"/>
      <c r="X97" s="128"/>
      <c r="Y97" s="128"/>
      <c r="Z97" s="128"/>
      <c r="AA97" s="18"/>
      <c r="AB97" s="30"/>
      <c r="AC97" s="30"/>
      <c r="AD97" s="30"/>
      <c r="AE97" s="30"/>
      <c r="AF97" s="30"/>
      <c r="AG97" s="30"/>
      <c r="AH97" s="30"/>
      <c r="AI97" s="34"/>
      <c r="AJ97" s="107"/>
      <c r="AK97" s="107"/>
      <c r="AL97" s="18"/>
      <c r="AM97" s="18"/>
      <c r="AN97" s="1744" t="s">
        <v>27</v>
      </c>
      <c r="AO97" s="1745"/>
    </row>
    <row r="98" spans="1:41" ht="15.95" customHeight="1" thickBot="1">
      <c r="A98" s="1695"/>
      <c r="B98" s="149"/>
      <c r="C98" s="150"/>
      <c r="D98" s="150"/>
      <c r="E98" s="151"/>
      <c r="F98" s="150"/>
      <c r="G98" s="152"/>
      <c r="H98" s="153"/>
      <c r="I98" s="154"/>
      <c r="J98" s="155"/>
      <c r="K98" s="448"/>
      <c r="L98" s="438"/>
      <c r="M98" s="439"/>
      <c r="N98" s="440"/>
      <c r="O98" s="438"/>
      <c r="P98" s="438"/>
      <c r="Q98" s="439"/>
      <c r="R98" s="473" t="str">
        <f>IF(自己評価書!$CX$13="□","□","■")</f>
        <v>□</v>
      </c>
      <c r="S98" s="164" t="s">
        <v>479</v>
      </c>
      <c r="T98" s="164"/>
      <c r="U98" s="164"/>
      <c r="V98" s="164" t="s">
        <v>507</v>
      </c>
      <c r="W98" s="1853" t="str">
        <f>IF(自己評価書!$CX$14="","",自己評価書!$CX$14)</f>
        <v/>
      </c>
      <c r="X98" s="1853"/>
      <c r="Y98" s="1853"/>
      <c r="Z98" s="1853"/>
      <c r="AA98" s="1853"/>
      <c r="AB98" s="1853"/>
      <c r="AC98" s="1853"/>
      <c r="AD98" s="1853"/>
      <c r="AE98" s="1853"/>
      <c r="AF98" s="1853"/>
      <c r="AG98" s="1853"/>
      <c r="AH98" s="165" t="s">
        <v>508</v>
      </c>
      <c r="AI98" s="152"/>
      <c r="AJ98" s="154"/>
      <c r="AK98" s="154"/>
      <c r="AL98" s="150"/>
      <c r="AM98" s="150"/>
      <c r="AN98" s="156"/>
      <c r="AO98" s="157"/>
    </row>
    <row r="99" spans="1:41" ht="14.25">
      <c r="A99" s="1204" t="s">
        <v>714</v>
      </c>
      <c r="B99" s="2"/>
      <c r="C99" s="2"/>
      <c r="D99" s="2"/>
      <c r="E99" s="2"/>
      <c r="F99" s="3"/>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3"/>
      <c r="AK99" s="2"/>
      <c r="AL99" s="2"/>
      <c r="AM99" s="107"/>
      <c r="AN99" s="107"/>
      <c r="AO99" s="5" t="s">
        <v>813</v>
      </c>
    </row>
    <row r="100" spans="1:41" ht="14.25" thickBot="1">
      <c r="A100" s="8" t="s">
        <v>149</v>
      </c>
      <c r="B100" s="2"/>
      <c r="C100" s="2"/>
      <c r="D100" s="2"/>
      <c r="E100" s="2"/>
      <c r="F100" s="3"/>
      <c r="G100" s="2"/>
      <c r="H100" s="10" t="s">
        <v>7</v>
      </c>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3"/>
      <c r="AK100" s="2"/>
      <c r="AL100" s="2"/>
      <c r="AM100" s="107"/>
      <c r="AN100" s="107"/>
      <c r="AO100" s="5"/>
    </row>
    <row r="101" spans="1:41" ht="15.75" customHeight="1">
      <c r="A101" s="158"/>
      <c r="B101" s="1772" t="s">
        <v>8</v>
      </c>
      <c r="C101" s="1736"/>
      <c r="D101" s="1736"/>
      <c r="E101" s="1737"/>
      <c r="F101" s="1725" t="s">
        <v>9</v>
      </c>
      <c r="G101" s="1726"/>
      <c r="H101" s="1729" t="s">
        <v>10</v>
      </c>
      <c r="I101" s="1730"/>
      <c r="J101" s="1731"/>
      <c r="K101" s="1735" t="s">
        <v>11</v>
      </c>
      <c r="L101" s="1736"/>
      <c r="M101" s="1737"/>
      <c r="N101" s="1738" t="s">
        <v>12</v>
      </c>
      <c r="O101" s="1739"/>
      <c r="P101" s="1739"/>
      <c r="Q101" s="1739"/>
      <c r="R101" s="1739"/>
      <c r="S101" s="1739"/>
      <c r="T101" s="1739"/>
      <c r="U101" s="1739"/>
      <c r="V101" s="1739"/>
      <c r="W101" s="1739"/>
      <c r="X101" s="1739"/>
      <c r="Y101" s="1739"/>
      <c r="Z101" s="1739"/>
      <c r="AA101" s="1739"/>
      <c r="AB101" s="1739"/>
      <c r="AC101" s="1739"/>
      <c r="AD101" s="1739"/>
      <c r="AE101" s="1739"/>
      <c r="AF101" s="1739"/>
      <c r="AG101" s="1739"/>
      <c r="AH101" s="1739"/>
      <c r="AI101" s="1739"/>
      <c r="AJ101" s="1739"/>
      <c r="AK101" s="1739"/>
      <c r="AL101" s="1739"/>
      <c r="AM101" s="1740"/>
      <c r="AN101" s="1749" t="s">
        <v>13</v>
      </c>
      <c r="AO101" s="1750"/>
    </row>
    <row r="102" spans="1:41" ht="15.75" customHeight="1" thickBot="1">
      <c r="A102" s="159"/>
      <c r="B102" s="1775" t="s">
        <v>14</v>
      </c>
      <c r="C102" s="1673"/>
      <c r="D102" s="1673"/>
      <c r="E102" s="1674"/>
      <c r="F102" s="1727"/>
      <c r="G102" s="1728"/>
      <c r="H102" s="1732"/>
      <c r="I102" s="1733"/>
      <c r="J102" s="1734"/>
      <c r="K102" s="1672" t="s">
        <v>15</v>
      </c>
      <c r="L102" s="1673"/>
      <c r="M102" s="1674"/>
      <c r="N102" s="1675" t="s">
        <v>15</v>
      </c>
      <c r="O102" s="1676"/>
      <c r="P102" s="1676"/>
      <c r="Q102" s="1677"/>
      <c r="R102" s="1741" t="s">
        <v>16</v>
      </c>
      <c r="S102" s="1742"/>
      <c r="T102" s="1742"/>
      <c r="U102" s="1742"/>
      <c r="V102" s="1742"/>
      <c r="W102" s="1742"/>
      <c r="X102" s="1742"/>
      <c r="Y102" s="1742"/>
      <c r="Z102" s="1742"/>
      <c r="AA102" s="1742"/>
      <c r="AB102" s="1742"/>
      <c r="AC102" s="1742"/>
      <c r="AD102" s="1742"/>
      <c r="AE102" s="1742"/>
      <c r="AF102" s="1742"/>
      <c r="AG102" s="1742"/>
      <c r="AH102" s="1742"/>
      <c r="AI102" s="1743"/>
      <c r="AJ102" s="1741" t="s">
        <v>17</v>
      </c>
      <c r="AK102" s="1742"/>
      <c r="AL102" s="1742"/>
      <c r="AM102" s="1743"/>
      <c r="AN102" s="1751"/>
      <c r="AO102" s="1752"/>
    </row>
    <row r="103" spans="1:41" ht="15.95" customHeight="1">
      <c r="A103" s="1693" t="s">
        <v>488</v>
      </c>
      <c r="B103" s="98" t="s">
        <v>490</v>
      </c>
      <c r="C103" s="99"/>
      <c r="D103" s="99"/>
      <c r="E103" s="100"/>
      <c r="F103" s="1696" t="s">
        <v>20</v>
      </c>
      <c r="G103" s="1689"/>
      <c r="H103" s="160"/>
      <c r="I103" s="102"/>
      <c r="J103" s="15"/>
      <c r="K103" s="1700" t="s">
        <v>493</v>
      </c>
      <c r="L103" s="1701"/>
      <c r="M103" s="1702"/>
      <c r="N103" s="1772" t="s">
        <v>494</v>
      </c>
      <c r="O103" s="1736"/>
      <c r="P103" s="1736"/>
      <c r="Q103" s="1737"/>
      <c r="R103" s="161" t="s">
        <v>496</v>
      </c>
      <c r="S103" s="161"/>
      <c r="T103" s="161"/>
      <c r="U103" s="161"/>
      <c r="V103" s="161"/>
      <c r="W103" s="99"/>
      <c r="X103" s="161"/>
      <c r="Y103" s="161"/>
      <c r="Z103" s="161"/>
      <c r="AA103" s="99"/>
      <c r="AB103" s="99"/>
      <c r="AC103" s="99"/>
      <c r="AD103" s="14"/>
      <c r="AE103" s="99"/>
      <c r="AF103" s="99"/>
      <c r="AG103" s="99"/>
      <c r="AH103" s="99"/>
      <c r="AI103" s="162"/>
      <c r="AJ103" s="16" t="s">
        <v>22</v>
      </c>
      <c r="AK103" s="99" t="s">
        <v>51</v>
      </c>
      <c r="AL103" s="99"/>
      <c r="AM103" s="100"/>
      <c r="AN103" s="105"/>
      <c r="AO103" s="106"/>
    </row>
    <row r="104" spans="1:41" ht="15.95" customHeight="1">
      <c r="A104" s="1694"/>
      <c r="B104" s="1645" t="s">
        <v>489</v>
      </c>
      <c r="C104" s="1646"/>
      <c r="D104" s="1646"/>
      <c r="E104" s="1647"/>
      <c r="F104" s="1723" t="str">
        <f>IF(自己評価書!CL7=0,"",自己評価書!CL7)</f>
        <v/>
      </c>
      <c r="G104" s="1724"/>
      <c r="H104" s="16" t="s">
        <v>22</v>
      </c>
      <c r="I104" s="1648" t="s">
        <v>24</v>
      </c>
      <c r="J104" s="1649"/>
      <c r="K104" s="1703"/>
      <c r="L104" s="1704"/>
      <c r="M104" s="1705"/>
      <c r="N104" s="1645" t="s">
        <v>495</v>
      </c>
      <c r="O104" s="1646"/>
      <c r="P104" s="1646"/>
      <c r="Q104" s="1647"/>
      <c r="R104" s="399"/>
      <c r="S104" s="128" t="s">
        <v>497</v>
      </c>
      <c r="T104" s="128"/>
      <c r="U104" s="128"/>
      <c r="V104" s="111" t="s">
        <v>22</v>
      </c>
      <c r="W104" s="128" t="s">
        <v>156</v>
      </c>
      <c r="X104" s="128"/>
      <c r="Y104" s="128"/>
      <c r="Z104" s="128"/>
      <c r="AA104" s="18"/>
      <c r="AB104" s="18"/>
      <c r="AC104" s="18"/>
      <c r="AD104" s="30"/>
      <c r="AE104" s="18"/>
      <c r="AF104" s="18"/>
      <c r="AG104" s="18"/>
      <c r="AH104" s="18"/>
      <c r="AI104" s="34"/>
      <c r="AJ104" s="16" t="s">
        <v>22</v>
      </c>
      <c r="AK104" s="18" t="s">
        <v>123</v>
      </c>
      <c r="AL104" s="18"/>
      <c r="AM104" s="20"/>
      <c r="AN104" s="1746" t="s">
        <v>25</v>
      </c>
      <c r="AO104" s="1747"/>
    </row>
    <row r="105" spans="1:41" ht="15.95" customHeight="1">
      <c r="A105" s="1694"/>
      <c r="B105" s="1645" t="s">
        <v>155</v>
      </c>
      <c r="C105" s="1646"/>
      <c r="D105" s="1646"/>
      <c r="E105" s="1647"/>
      <c r="F105" s="1723"/>
      <c r="G105" s="1724"/>
      <c r="H105" s="16" t="s">
        <v>22</v>
      </c>
      <c r="I105" s="1648" t="s">
        <v>28</v>
      </c>
      <c r="J105" s="1649"/>
      <c r="K105" s="1703"/>
      <c r="L105" s="1704"/>
      <c r="M105" s="1705"/>
      <c r="N105" s="36"/>
      <c r="O105" s="18"/>
      <c r="P105" s="18"/>
      <c r="Q105" s="20"/>
      <c r="R105" s="35"/>
      <c r="S105" s="128"/>
      <c r="T105" s="128"/>
      <c r="U105" s="128"/>
      <c r="V105" s="111" t="s">
        <v>22</v>
      </c>
      <c r="W105" s="128" t="s">
        <v>158</v>
      </c>
      <c r="X105" s="128"/>
      <c r="Y105" s="128"/>
      <c r="Z105" s="128"/>
      <c r="AA105" s="18"/>
      <c r="AB105" s="18"/>
      <c r="AC105" s="18"/>
      <c r="AD105" s="30"/>
      <c r="AE105" s="18"/>
      <c r="AF105" s="18"/>
      <c r="AG105" s="18"/>
      <c r="AH105" s="18"/>
      <c r="AI105" s="34"/>
      <c r="AJ105" s="16" t="s">
        <v>22</v>
      </c>
      <c r="AK105" s="18" t="s">
        <v>157</v>
      </c>
      <c r="AL105" s="18"/>
      <c r="AM105" s="20"/>
      <c r="AN105" s="1746"/>
      <c r="AO105" s="1747"/>
    </row>
    <row r="106" spans="1:41" ht="15.95" customHeight="1">
      <c r="A106" s="1694"/>
      <c r="B106" s="1645" t="s">
        <v>491</v>
      </c>
      <c r="C106" s="1646"/>
      <c r="D106" s="1646"/>
      <c r="E106" s="1647"/>
      <c r="F106" s="18"/>
      <c r="G106" s="34"/>
      <c r="H106" s="16" t="s">
        <v>22</v>
      </c>
      <c r="I106" s="1648" t="s">
        <v>32</v>
      </c>
      <c r="J106" s="1649"/>
      <c r="K106" s="1703"/>
      <c r="L106" s="1704"/>
      <c r="M106" s="1705"/>
      <c r="N106" s="36"/>
      <c r="O106" s="18"/>
      <c r="P106" s="18"/>
      <c r="Q106" s="20"/>
      <c r="R106" s="35"/>
      <c r="S106" s="401"/>
      <c r="T106" s="30"/>
      <c r="U106" s="128"/>
      <c r="V106" s="111" t="s">
        <v>22</v>
      </c>
      <c r="W106" s="128" t="s">
        <v>498</v>
      </c>
      <c r="X106" s="128"/>
      <c r="Y106" s="128"/>
      <c r="Z106" s="30"/>
      <c r="AA106" s="128"/>
      <c r="AB106" s="30"/>
      <c r="AC106" s="30"/>
      <c r="AD106" s="401"/>
      <c r="AE106" s="128"/>
      <c r="AF106" s="107"/>
      <c r="AG106" s="30"/>
      <c r="AH106" s="30"/>
      <c r="AI106" s="34"/>
      <c r="AJ106" s="16" t="s">
        <v>22</v>
      </c>
      <c r="AK106" s="1643"/>
      <c r="AL106" s="1643"/>
      <c r="AM106" s="1644"/>
      <c r="AN106" s="1744" t="s">
        <v>27</v>
      </c>
      <c r="AO106" s="1745"/>
    </row>
    <row r="107" spans="1:41" ht="15.95" customHeight="1">
      <c r="A107" s="1694"/>
      <c r="B107" s="1645" t="s">
        <v>492</v>
      </c>
      <c r="C107" s="1646"/>
      <c r="D107" s="1646"/>
      <c r="E107" s="1647"/>
      <c r="F107" s="18"/>
      <c r="G107" s="34"/>
      <c r="H107" s="16" t="s">
        <v>22</v>
      </c>
      <c r="I107" s="1648" t="s">
        <v>36</v>
      </c>
      <c r="J107" s="1649"/>
      <c r="K107" s="1703"/>
      <c r="L107" s="1704"/>
      <c r="M107" s="1705"/>
      <c r="N107" s="36"/>
      <c r="O107" s="18"/>
      <c r="P107" s="18"/>
      <c r="Q107" s="20"/>
      <c r="R107" s="399"/>
      <c r="S107" s="128"/>
      <c r="T107" s="128"/>
      <c r="U107" s="128"/>
      <c r="V107" s="128"/>
      <c r="W107" s="18"/>
      <c r="X107" s="128"/>
      <c r="Y107" s="128"/>
      <c r="Z107" s="128"/>
      <c r="AA107" s="18"/>
      <c r="AB107" s="30"/>
      <c r="AC107" s="30"/>
      <c r="AD107" s="30"/>
      <c r="AE107" s="30"/>
      <c r="AF107" s="30"/>
      <c r="AG107" s="30"/>
      <c r="AH107" s="30"/>
      <c r="AI107" s="34"/>
      <c r="AJ107" s="16" t="s">
        <v>22</v>
      </c>
      <c r="AK107" s="1643"/>
      <c r="AL107" s="1643"/>
      <c r="AM107" s="1644"/>
      <c r="AO107" s="403"/>
    </row>
    <row r="108" spans="1:41" ht="15.95" customHeight="1" thickBot="1">
      <c r="A108" s="1694"/>
      <c r="B108" s="451" t="str">
        <f>IF(OR(自己評価書!$CL$7=1,自己評価書!$CL$7=2,自己評価書!$CL$7=3,ISBLANK(自己評価書!$CL$7)),"□","■")</f>
        <v>□</v>
      </c>
      <c r="C108" s="172" t="s">
        <v>154</v>
      </c>
      <c r="D108" s="18"/>
      <c r="E108" s="20"/>
      <c r="F108" s="18"/>
      <c r="G108" s="34"/>
      <c r="H108" s="399"/>
      <c r="I108" s="168"/>
      <c r="J108" s="209"/>
      <c r="K108" s="1703"/>
      <c r="L108" s="1704"/>
      <c r="M108" s="1705"/>
      <c r="N108" s="122"/>
      <c r="O108" s="116"/>
      <c r="P108" s="116"/>
      <c r="Q108" s="117"/>
      <c r="R108" s="399"/>
      <c r="S108" s="128"/>
      <c r="T108" s="128"/>
      <c r="U108" s="128"/>
      <c r="V108" s="128"/>
      <c r="W108" s="18"/>
      <c r="X108" s="128"/>
      <c r="Y108" s="128"/>
      <c r="Z108" s="128"/>
      <c r="AA108" s="18"/>
      <c r="AB108" s="30"/>
      <c r="AC108" s="30"/>
      <c r="AD108" s="30"/>
      <c r="AE108" s="30"/>
      <c r="AF108" s="30"/>
      <c r="AG108" s="30"/>
      <c r="AH108" s="30"/>
      <c r="AI108" s="34"/>
      <c r="AJ108" s="433" t="s">
        <v>22</v>
      </c>
      <c r="AK108" s="1851"/>
      <c r="AL108" s="1851"/>
      <c r="AM108" s="1852"/>
      <c r="AO108" s="403"/>
    </row>
    <row r="109" spans="1:41" ht="15.95" customHeight="1">
      <c r="A109" s="1694"/>
      <c r="B109" s="98" t="s">
        <v>501</v>
      </c>
      <c r="C109" s="99"/>
      <c r="D109" s="99"/>
      <c r="E109" s="100"/>
      <c r="F109" s="1696" t="s">
        <v>20</v>
      </c>
      <c r="G109" s="1689"/>
      <c r="H109" s="405"/>
      <c r="I109" s="406"/>
      <c r="J109" s="407"/>
      <c r="K109" s="1697" t="s">
        <v>503</v>
      </c>
      <c r="L109" s="1698"/>
      <c r="M109" s="1698"/>
      <c r="N109" s="1698"/>
      <c r="O109" s="1698"/>
      <c r="P109" s="1698"/>
      <c r="Q109" s="1699"/>
      <c r="R109" s="408" t="s">
        <v>22</v>
      </c>
      <c r="S109" s="409" t="s">
        <v>648</v>
      </c>
      <c r="T109" s="409"/>
      <c r="U109" s="409"/>
      <c r="V109" s="409"/>
      <c r="W109" s="410"/>
      <c r="X109" s="409"/>
      <c r="Y109" s="409"/>
      <c r="Z109" s="409"/>
      <c r="AA109" s="410"/>
      <c r="AB109" s="449"/>
      <c r="AC109" s="449"/>
      <c r="AD109" s="449"/>
      <c r="AE109" s="449"/>
      <c r="AF109" s="449"/>
      <c r="AG109" s="449"/>
      <c r="AH109" s="449"/>
      <c r="AI109" s="450"/>
      <c r="AJ109" s="16" t="s">
        <v>22</v>
      </c>
      <c r="AK109" s="1721" t="s">
        <v>164</v>
      </c>
      <c r="AL109" s="1721"/>
      <c r="AM109" s="1722"/>
      <c r="AN109" s="105"/>
      <c r="AO109" s="106"/>
    </row>
    <row r="110" spans="1:41" ht="15.95" customHeight="1">
      <c r="A110" s="1694"/>
      <c r="B110" s="1645" t="s">
        <v>489</v>
      </c>
      <c r="C110" s="1646"/>
      <c r="D110" s="1646"/>
      <c r="E110" s="1647"/>
      <c r="F110" s="1723" t="str">
        <f>IF(自己評価書!$CL$8=0,"",自己評価書!$CL$8)</f>
        <v/>
      </c>
      <c r="G110" s="1724"/>
      <c r="H110" s="16" t="s">
        <v>22</v>
      </c>
      <c r="I110" s="1648" t="s">
        <v>24</v>
      </c>
      <c r="J110" s="1649"/>
      <c r="K110" s="1706" t="s">
        <v>504</v>
      </c>
      <c r="L110" s="1707"/>
      <c r="M110" s="1708"/>
      <c r="N110" s="1658" t="s">
        <v>869</v>
      </c>
      <c r="O110" s="1659"/>
      <c r="P110" s="1659"/>
      <c r="Q110" s="1660"/>
      <c r="R110" s="128" t="s">
        <v>830</v>
      </c>
      <c r="S110" s="128"/>
      <c r="T110" s="128"/>
      <c r="U110" s="128"/>
      <c r="V110" s="128"/>
      <c r="W110" s="18"/>
      <c r="X110" s="128"/>
      <c r="Y110" s="128"/>
      <c r="Z110" s="128"/>
      <c r="AA110" s="18"/>
      <c r="AB110" s="30"/>
      <c r="AC110" s="30"/>
      <c r="AD110" s="30"/>
      <c r="AE110" s="30"/>
      <c r="AF110" s="30"/>
      <c r="AG110" s="30"/>
      <c r="AH110" s="30"/>
      <c r="AI110" s="34"/>
      <c r="AJ110" s="16" t="s">
        <v>22</v>
      </c>
      <c r="AK110" s="1721" t="s">
        <v>499</v>
      </c>
      <c r="AL110" s="1721"/>
      <c r="AM110" s="1722"/>
      <c r="AN110" s="1746" t="s">
        <v>25</v>
      </c>
      <c r="AO110" s="1747"/>
    </row>
    <row r="111" spans="1:41" ht="15.95" customHeight="1">
      <c r="A111" s="1694"/>
      <c r="B111" s="1645" t="s">
        <v>155</v>
      </c>
      <c r="C111" s="1646"/>
      <c r="D111" s="1646"/>
      <c r="E111" s="1647"/>
      <c r="F111" s="1723"/>
      <c r="G111" s="1724"/>
      <c r="H111" s="16" t="s">
        <v>22</v>
      </c>
      <c r="I111" s="1648" t="s">
        <v>28</v>
      </c>
      <c r="J111" s="1649"/>
      <c r="K111" s="1709"/>
      <c r="L111" s="1710"/>
      <c r="M111" s="1711"/>
      <c r="N111" s="1650" t="s">
        <v>870</v>
      </c>
      <c r="O111" s="1651"/>
      <c r="P111" s="1651"/>
      <c r="Q111" s="1652"/>
      <c r="R111" s="399"/>
      <c r="S111" s="111" t="s">
        <v>22</v>
      </c>
      <c r="T111" s="128" t="s">
        <v>156</v>
      </c>
      <c r="U111" s="128"/>
      <c r="X111" s="128"/>
      <c r="Y111" s="18"/>
      <c r="Z111" s="30"/>
      <c r="AC111" s="30"/>
      <c r="AD111" s="30"/>
      <c r="AE111" s="30"/>
      <c r="AF111" s="30"/>
      <c r="AG111" s="30"/>
      <c r="AH111" s="30"/>
      <c r="AI111" s="34"/>
      <c r="AJ111" s="16" t="s">
        <v>22</v>
      </c>
      <c r="AK111" s="18" t="s">
        <v>144</v>
      </c>
      <c r="AL111" s="402"/>
      <c r="AM111" s="426"/>
      <c r="AN111" s="1746"/>
      <c r="AO111" s="1747"/>
    </row>
    <row r="112" spans="1:41" ht="15.95" customHeight="1">
      <c r="A112" s="1694"/>
      <c r="B112" s="1645" t="s">
        <v>491</v>
      </c>
      <c r="C112" s="1646"/>
      <c r="D112" s="1646"/>
      <c r="E112" s="1647"/>
      <c r="F112" s="18"/>
      <c r="G112" s="34"/>
      <c r="H112" s="16" t="s">
        <v>22</v>
      </c>
      <c r="I112" s="1648" t="s">
        <v>32</v>
      </c>
      <c r="J112" s="1649"/>
      <c r="K112" s="1709"/>
      <c r="L112" s="1710"/>
      <c r="M112" s="1711"/>
      <c r="N112" s="1645" t="s">
        <v>871</v>
      </c>
      <c r="O112" s="1646"/>
      <c r="P112" s="1646"/>
      <c r="Q112" s="1647"/>
      <c r="R112" s="399"/>
      <c r="S112" s="111" t="s">
        <v>22</v>
      </c>
      <c r="T112" s="128" t="s">
        <v>505</v>
      </c>
      <c r="U112" s="128"/>
      <c r="X112" s="128"/>
      <c r="Y112" s="18"/>
      <c r="Z112" s="30"/>
      <c r="AC112" s="30"/>
      <c r="AD112" s="30"/>
      <c r="AE112" s="30"/>
      <c r="AF112" s="30"/>
      <c r="AG112" s="30"/>
      <c r="AH112" s="30"/>
      <c r="AI112" s="34"/>
      <c r="AJ112" s="16" t="s">
        <v>22</v>
      </c>
      <c r="AK112" s="1653" t="s">
        <v>506</v>
      </c>
      <c r="AL112" s="1653"/>
      <c r="AM112" s="1654"/>
      <c r="AN112" s="1744" t="s">
        <v>27</v>
      </c>
      <c r="AO112" s="1745"/>
    </row>
    <row r="113" spans="1:41" ht="15.95" customHeight="1">
      <c r="A113" s="1694"/>
      <c r="B113" s="1645" t="s">
        <v>502</v>
      </c>
      <c r="C113" s="1646"/>
      <c r="D113" s="1646"/>
      <c r="E113" s="1647"/>
      <c r="F113" s="18"/>
      <c r="G113" s="34"/>
      <c r="H113" s="16" t="s">
        <v>22</v>
      </c>
      <c r="I113" s="1648" t="s">
        <v>36</v>
      </c>
      <c r="J113" s="1649"/>
      <c r="K113" s="1709"/>
      <c r="L113" s="1710"/>
      <c r="M113" s="1711"/>
      <c r="N113" s="1645" t="s">
        <v>872</v>
      </c>
      <c r="O113" s="1646"/>
      <c r="P113" s="1646"/>
      <c r="Q113" s="1647"/>
      <c r="R113" s="128"/>
      <c r="S113" s="111" t="s">
        <v>22</v>
      </c>
      <c r="T113" s="128" t="s">
        <v>158</v>
      </c>
      <c r="U113" s="128"/>
      <c r="AE113" s="30"/>
      <c r="AF113" s="30"/>
      <c r="AG113" s="30"/>
      <c r="AH113" s="30"/>
      <c r="AI113" s="34"/>
      <c r="AJ113" s="16" t="s">
        <v>22</v>
      </c>
      <c r="AK113" s="1643"/>
      <c r="AL113" s="1643"/>
      <c r="AM113" s="1644"/>
      <c r="AN113" s="114"/>
      <c r="AO113" s="119"/>
    </row>
    <row r="114" spans="1:41" ht="15.95" customHeight="1">
      <c r="A114" s="1694"/>
      <c r="B114" s="451" t="str">
        <f>IF(OR(自己評価書!$CL$8=1,自己評価書!$CL$8=2,自己評価書!$CL$8=3,ISBLANK(自己評価書!$CL$8)),"□","■")</f>
        <v>□</v>
      </c>
      <c r="C114" s="172" t="s">
        <v>154</v>
      </c>
      <c r="D114" s="18"/>
      <c r="E114" s="20"/>
      <c r="F114" s="18"/>
      <c r="G114" s="34"/>
      <c r="H114" s="399"/>
      <c r="I114" s="168"/>
      <c r="J114" s="209"/>
      <c r="K114" s="1709"/>
      <c r="L114" s="1710"/>
      <c r="M114" s="1711"/>
      <c r="N114" s="36"/>
      <c r="O114" s="18"/>
      <c r="P114" s="18"/>
      <c r="Q114" s="20"/>
      <c r="R114" s="35"/>
      <c r="S114" s="111" t="s">
        <v>22</v>
      </c>
      <c r="T114" s="128" t="s">
        <v>498</v>
      </c>
      <c r="U114" s="128"/>
      <c r="AE114" s="30"/>
      <c r="AF114" s="30"/>
      <c r="AG114" s="30"/>
      <c r="AH114" s="30"/>
      <c r="AI114" s="34"/>
      <c r="AJ114" s="16" t="s">
        <v>22</v>
      </c>
      <c r="AK114" s="1643"/>
      <c r="AL114" s="1643"/>
      <c r="AM114" s="1644"/>
      <c r="AN114" s="114"/>
      <c r="AO114" s="119"/>
    </row>
    <row r="115" spans="1:41" ht="15.95" customHeight="1" thickBot="1">
      <c r="A115" s="1695"/>
      <c r="B115" s="475"/>
      <c r="C115" s="411"/>
      <c r="D115" s="411"/>
      <c r="E115" s="615"/>
      <c r="F115" s="150"/>
      <c r="G115" s="152"/>
      <c r="H115" s="153"/>
      <c r="I115" s="154"/>
      <c r="J115" s="155"/>
      <c r="K115" s="1712"/>
      <c r="L115" s="1713"/>
      <c r="M115" s="1714"/>
      <c r="N115" s="149"/>
      <c r="O115" s="150"/>
      <c r="P115" s="150"/>
      <c r="Q115" s="151"/>
      <c r="R115" s="404"/>
      <c r="S115" s="164"/>
      <c r="T115" s="164"/>
      <c r="U115" s="164"/>
      <c r="V115" s="164"/>
      <c r="W115" s="150"/>
      <c r="X115" s="164"/>
      <c r="Y115" s="164"/>
      <c r="Z115" s="164"/>
      <c r="AA115" s="150"/>
      <c r="AB115" s="150"/>
      <c r="AC115" s="150"/>
      <c r="AD115" s="165"/>
      <c r="AE115" s="150"/>
      <c r="AF115" s="150"/>
      <c r="AG115" s="150"/>
      <c r="AH115" s="150"/>
      <c r="AI115" s="152"/>
      <c r="AJ115" s="433" t="s">
        <v>22</v>
      </c>
      <c r="AK115" s="1719"/>
      <c r="AL115" s="1719"/>
      <c r="AM115" s="1720"/>
      <c r="AN115" s="156"/>
      <c r="AO115" s="157"/>
    </row>
    <row r="117" spans="1:41" ht="14.25" thickBot="1">
      <c r="A117" s="218" t="s">
        <v>175</v>
      </c>
      <c r="B117" s="107"/>
      <c r="C117" s="18"/>
      <c r="D117" s="18"/>
      <c r="E117" s="18"/>
      <c r="F117" s="116"/>
      <c r="G117" s="116"/>
      <c r="H117" s="116"/>
      <c r="I117" s="116"/>
      <c r="J117" s="116"/>
      <c r="K117" s="116"/>
      <c r="L117" s="116"/>
      <c r="M117" s="116"/>
      <c r="N117" s="30"/>
      <c r="O117" s="197"/>
      <c r="P117" s="128"/>
      <c r="Q117" s="128"/>
      <c r="R117" s="128"/>
      <c r="S117" s="18"/>
      <c r="T117" s="128"/>
      <c r="U117" s="128"/>
      <c r="V117" s="128"/>
      <c r="W117" s="18"/>
      <c r="X117" s="30"/>
      <c r="Y117" s="30"/>
      <c r="Z117" s="30"/>
      <c r="AA117" s="30"/>
      <c r="AB117" s="30"/>
      <c r="AC117" s="30"/>
      <c r="AD117" s="30"/>
      <c r="AE117" s="30"/>
      <c r="AF117" s="107"/>
      <c r="AG117" s="107"/>
      <c r="AH117" s="18"/>
      <c r="AI117" s="18"/>
      <c r="AJ117" s="18"/>
      <c r="AK117" s="107"/>
      <c r="AL117" s="107"/>
      <c r="AM117" s="107"/>
    </row>
    <row r="118" spans="1:41">
      <c r="A118" s="1897" t="s">
        <v>176</v>
      </c>
      <c r="B118" s="1894"/>
      <c r="C118" s="1894"/>
      <c r="D118" s="1894"/>
      <c r="E118" s="1894"/>
      <c r="F118" s="1738" t="s">
        <v>177</v>
      </c>
      <c r="G118" s="1739"/>
      <c r="H118" s="1739"/>
      <c r="I118" s="1739"/>
      <c r="J118" s="1739"/>
      <c r="K118" s="1739"/>
      <c r="L118" s="1739"/>
      <c r="M118" s="1739"/>
      <c r="N118" s="1739"/>
      <c r="O118" s="1739"/>
      <c r="P118" s="1739"/>
      <c r="Q118" s="1739"/>
      <c r="R118" s="1739"/>
      <c r="S118" s="1740"/>
      <c r="T118" s="1738" t="s">
        <v>178</v>
      </c>
      <c r="U118" s="1739"/>
      <c r="V118" s="1739"/>
      <c r="W118" s="1739"/>
      <c r="X118" s="1739"/>
      <c r="Y118" s="1739"/>
      <c r="Z118" s="1739"/>
      <c r="AA118" s="1739"/>
      <c r="AB118" s="1739"/>
      <c r="AC118" s="1739"/>
      <c r="AD118" s="1739"/>
      <c r="AE118" s="1740"/>
      <c r="AF118" s="1894" t="s">
        <v>179</v>
      </c>
      <c r="AG118" s="1894"/>
      <c r="AH118" s="1894"/>
      <c r="AI118" s="1894"/>
      <c r="AJ118" s="1894"/>
      <c r="AK118" s="1894"/>
      <c r="AL118" s="1894"/>
      <c r="AM118" s="1894"/>
      <c r="AN118" s="1894"/>
      <c r="AO118" s="1895"/>
    </row>
    <row r="119" spans="1:41">
      <c r="A119" s="1874"/>
      <c r="B119" s="1875"/>
      <c r="C119" s="1875"/>
      <c r="D119" s="1875"/>
      <c r="E119" s="1876"/>
      <c r="F119" s="41" t="s">
        <v>22</v>
      </c>
      <c r="G119" s="43" t="s">
        <v>180</v>
      </c>
      <c r="H119" s="124"/>
      <c r="I119" s="124"/>
      <c r="J119" s="124"/>
      <c r="K119" s="118" t="s">
        <v>22</v>
      </c>
      <c r="L119" s="43" t="s">
        <v>36</v>
      </c>
      <c r="M119" s="124"/>
      <c r="N119" s="124"/>
      <c r="O119" s="124"/>
      <c r="P119" s="111" t="s">
        <v>22</v>
      </c>
      <c r="Q119" s="43" t="s">
        <v>181</v>
      </c>
      <c r="R119" s="43"/>
      <c r="S119" s="180"/>
      <c r="T119" s="1880"/>
      <c r="U119" s="1881"/>
      <c r="V119" s="1881"/>
      <c r="W119" s="1881"/>
      <c r="X119" s="1881"/>
      <c r="Y119" s="1881"/>
      <c r="Z119" s="1881"/>
      <c r="AA119" s="1881"/>
      <c r="AB119" s="1881"/>
      <c r="AC119" s="1881"/>
      <c r="AD119" s="1881"/>
      <c r="AE119" s="1882"/>
      <c r="AF119" s="1886" t="s">
        <v>22</v>
      </c>
      <c r="AG119" s="1888" t="s">
        <v>182</v>
      </c>
      <c r="AH119" s="1888"/>
      <c r="AI119" s="1888"/>
      <c r="AJ119" s="1890" t="s">
        <v>22</v>
      </c>
      <c r="AK119" s="1868" t="s">
        <v>183</v>
      </c>
      <c r="AL119" s="1868"/>
      <c r="AM119" s="1868"/>
      <c r="AN119" s="1868"/>
      <c r="AO119" s="1872"/>
    </row>
    <row r="120" spans="1:41">
      <c r="A120" s="1896"/>
      <c r="B120" s="1855"/>
      <c r="C120" s="1855"/>
      <c r="D120" s="1855"/>
      <c r="E120" s="1856"/>
      <c r="F120" s="67" t="s">
        <v>22</v>
      </c>
      <c r="G120" s="126" t="s">
        <v>184</v>
      </c>
      <c r="H120" s="131"/>
      <c r="I120" s="131"/>
      <c r="J120" s="131"/>
      <c r="K120" s="109" t="s">
        <v>22</v>
      </c>
      <c r="L120" s="126" t="s">
        <v>185</v>
      </c>
      <c r="M120" s="131"/>
      <c r="N120" s="131"/>
      <c r="O120" s="131"/>
      <c r="P120" s="131"/>
      <c r="Q120" s="131"/>
      <c r="R120" s="131"/>
      <c r="S120" s="211"/>
      <c r="T120" s="1860"/>
      <c r="U120" s="1861"/>
      <c r="V120" s="1861"/>
      <c r="W120" s="1861"/>
      <c r="X120" s="1861"/>
      <c r="Y120" s="1861"/>
      <c r="Z120" s="1861"/>
      <c r="AA120" s="1861"/>
      <c r="AB120" s="1861"/>
      <c r="AC120" s="1861"/>
      <c r="AD120" s="1861"/>
      <c r="AE120" s="1862"/>
      <c r="AF120" s="1866"/>
      <c r="AG120" s="1868"/>
      <c r="AH120" s="1868"/>
      <c r="AI120" s="1868"/>
      <c r="AJ120" s="1870"/>
      <c r="AK120" s="1868"/>
      <c r="AL120" s="1868"/>
      <c r="AM120" s="1868"/>
      <c r="AN120" s="1868"/>
      <c r="AO120" s="1872"/>
    </row>
    <row r="121" spans="1:41">
      <c r="A121" s="1874"/>
      <c r="B121" s="1875"/>
      <c r="C121" s="1875"/>
      <c r="D121" s="1875"/>
      <c r="E121" s="1876"/>
      <c r="F121" s="41" t="s">
        <v>22</v>
      </c>
      <c r="G121" s="43" t="s">
        <v>180</v>
      </c>
      <c r="H121" s="124"/>
      <c r="I121" s="124"/>
      <c r="J121" s="124"/>
      <c r="K121" s="496" t="s">
        <v>22</v>
      </c>
      <c r="L121" s="43" t="s">
        <v>36</v>
      </c>
      <c r="M121" s="124"/>
      <c r="N121" s="124"/>
      <c r="O121" s="124"/>
      <c r="P121" s="130" t="s">
        <v>22</v>
      </c>
      <c r="Q121" s="43" t="s">
        <v>181</v>
      </c>
      <c r="R121" s="43"/>
      <c r="S121" s="180"/>
      <c r="T121" s="1880"/>
      <c r="U121" s="1881"/>
      <c r="V121" s="1881"/>
      <c r="W121" s="1881"/>
      <c r="X121" s="1881"/>
      <c r="Y121" s="1881"/>
      <c r="Z121" s="1881"/>
      <c r="AA121" s="1881"/>
      <c r="AB121" s="1881"/>
      <c r="AC121" s="1881"/>
      <c r="AD121" s="1881"/>
      <c r="AE121" s="1882"/>
      <c r="AF121" s="1886" t="s">
        <v>22</v>
      </c>
      <c r="AG121" s="1888" t="s">
        <v>182</v>
      </c>
      <c r="AH121" s="1888"/>
      <c r="AI121" s="1888"/>
      <c r="AJ121" s="1890" t="s">
        <v>22</v>
      </c>
      <c r="AK121" s="1888" t="s">
        <v>183</v>
      </c>
      <c r="AL121" s="1888"/>
      <c r="AM121" s="1888"/>
      <c r="AN121" s="1888"/>
      <c r="AO121" s="1892"/>
    </row>
    <row r="122" spans="1:41">
      <c r="A122" s="1877"/>
      <c r="B122" s="1878"/>
      <c r="C122" s="1878"/>
      <c r="D122" s="1878"/>
      <c r="E122" s="1879"/>
      <c r="F122" s="52" t="s">
        <v>22</v>
      </c>
      <c r="G122" s="54" t="s">
        <v>184</v>
      </c>
      <c r="H122" s="219"/>
      <c r="I122" s="219"/>
      <c r="J122" s="219"/>
      <c r="K122" s="220" t="s">
        <v>22</v>
      </c>
      <c r="L122" s="54" t="s">
        <v>185</v>
      </c>
      <c r="M122" s="219"/>
      <c r="N122" s="219"/>
      <c r="O122" s="219"/>
      <c r="P122" s="219"/>
      <c r="Q122" s="219"/>
      <c r="R122" s="219"/>
      <c r="S122" s="221"/>
      <c r="T122" s="1883"/>
      <c r="U122" s="1884"/>
      <c r="V122" s="1884"/>
      <c r="W122" s="1884"/>
      <c r="X122" s="1884"/>
      <c r="Y122" s="1884"/>
      <c r="Z122" s="1884"/>
      <c r="AA122" s="1884"/>
      <c r="AB122" s="1884"/>
      <c r="AC122" s="1884"/>
      <c r="AD122" s="1884"/>
      <c r="AE122" s="1885"/>
      <c r="AF122" s="1887"/>
      <c r="AG122" s="1889"/>
      <c r="AH122" s="1889"/>
      <c r="AI122" s="1889"/>
      <c r="AJ122" s="1891"/>
      <c r="AK122" s="1889"/>
      <c r="AL122" s="1889"/>
      <c r="AM122" s="1889"/>
      <c r="AN122" s="1889"/>
      <c r="AO122" s="1893"/>
    </row>
    <row r="123" spans="1:41">
      <c r="A123" s="1854"/>
      <c r="B123" s="1855"/>
      <c r="C123" s="1855"/>
      <c r="D123" s="1855"/>
      <c r="E123" s="1856"/>
      <c r="F123" s="16" t="s">
        <v>22</v>
      </c>
      <c r="G123" s="128" t="s">
        <v>180</v>
      </c>
      <c r="H123" s="107"/>
      <c r="I123" s="107"/>
      <c r="J123" s="107"/>
      <c r="K123" s="118" t="s">
        <v>22</v>
      </c>
      <c r="L123" s="128" t="s">
        <v>36</v>
      </c>
      <c r="M123" s="107"/>
      <c r="N123" s="107"/>
      <c r="O123" s="107"/>
      <c r="P123" s="111" t="s">
        <v>22</v>
      </c>
      <c r="Q123" s="128" t="s">
        <v>181</v>
      </c>
      <c r="R123" s="128"/>
      <c r="S123" s="115"/>
      <c r="T123" s="1860"/>
      <c r="U123" s="1861"/>
      <c r="V123" s="1861"/>
      <c r="W123" s="1861"/>
      <c r="X123" s="1861"/>
      <c r="Y123" s="1861"/>
      <c r="Z123" s="1861"/>
      <c r="AA123" s="1861"/>
      <c r="AB123" s="1861"/>
      <c r="AC123" s="1861"/>
      <c r="AD123" s="1861"/>
      <c r="AE123" s="1862"/>
      <c r="AF123" s="1866" t="s">
        <v>22</v>
      </c>
      <c r="AG123" s="1868" t="s">
        <v>182</v>
      </c>
      <c r="AH123" s="1868"/>
      <c r="AI123" s="1868"/>
      <c r="AJ123" s="1870" t="s">
        <v>22</v>
      </c>
      <c r="AK123" s="1868" t="s">
        <v>183</v>
      </c>
      <c r="AL123" s="1868"/>
      <c r="AM123" s="1868"/>
      <c r="AN123" s="1868"/>
      <c r="AO123" s="1872"/>
    </row>
    <row r="124" spans="1:41">
      <c r="A124" s="1896"/>
      <c r="B124" s="1855"/>
      <c r="C124" s="1855"/>
      <c r="D124" s="1855"/>
      <c r="E124" s="1856"/>
      <c r="F124" s="67" t="s">
        <v>22</v>
      </c>
      <c r="G124" s="126" t="s">
        <v>184</v>
      </c>
      <c r="H124" s="131"/>
      <c r="I124" s="131"/>
      <c r="J124" s="131"/>
      <c r="K124" s="109" t="s">
        <v>22</v>
      </c>
      <c r="L124" s="126" t="s">
        <v>185</v>
      </c>
      <c r="M124" s="131"/>
      <c r="N124" s="131"/>
      <c r="O124" s="131"/>
      <c r="P124" s="131"/>
      <c r="Q124" s="131"/>
      <c r="R124" s="131"/>
      <c r="S124" s="211"/>
      <c r="T124" s="1860"/>
      <c r="U124" s="1861"/>
      <c r="V124" s="1861"/>
      <c r="W124" s="1861"/>
      <c r="X124" s="1861"/>
      <c r="Y124" s="1861"/>
      <c r="Z124" s="1861"/>
      <c r="AA124" s="1861"/>
      <c r="AB124" s="1861"/>
      <c r="AC124" s="1861"/>
      <c r="AD124" s="1861"/>
      <c r="AE124" s="1862"/>
      <c r="AF124" s="1866"/>
      <c r="AG124" s="1868"/>
      <c r="AH124" s="1868"/>
      <c r="AI124" s="1868"/>
      <c r="AJ124" s="1870"/>
      <c r="AK124" s="1868"/>
      <c r="AL124" s="1868"/>
      <c r="AM124" s="1868"/>
      <c r="AN124" s="1868"/>
      <c r="AO124" s="1872"/>
    </row>
    <row r="125" spans="1:41">
      <c r="A125" s="1874"/>
      <c r="B125" s="1875"/>
      <c r="C125" s="1875"/>
      <c r="D125" s="1875"/>
      <c r="E125" s="1876"/>
      <c r="F125" s="41" t="s">
        <v>22</v>
      </c>
      <c r="G125" s="43" t="s">
        <v>180</v>
      </c>
      <c r="H125" s="124"/>
      <c r="I125" s="124"/>
      <c r="J125" s="124"/>
      <c r="K125" s="496" t="s">
        <v>22</v>
      </c>
      <c r="L125" s="43" t="s">
        <v>36</v>
      </c>
      <c r="M125" s="124"/>
      <c r="N125" s="124"/>
      <c r="O125" s="124"/>
      <c r="P125" s="130" t="s">
        <v>22</v>
      </c>
      <c r="Q125" s="43" t="s">
        <v>181</v>
      </c>
      <c r="R125" s="43"/>
      <c r="S125" s="180"/>
      <c r="T125" s="1880"/>
      <c r="U125" s="1881"/>
      <c r="V125" s="1881"/>
      <c r="W125" s="1881"/>
      <c r="X125" s="1881"/>
      <c r="Y125" s="1881"/>
      <c r="Z125" s="1881"/>
      <c r="AA125" s="1881"/>
      <c r="AB125" s="1881"/>
      <c r="AC125" s="1881"/>
      <c r="AD125" s="1881"/>
      <c r="AE125" s="1882"/>
      <c r="AF125" s="1886" t="s">
        <v>22</v>
      </c>
      <c r="AG125" s="1888" t="s">
        <v>182</v>
      </c>
      <c r="AH125" s="1888"/>
      <c r="AI125" s="1888"/>
      <c r="AJ125" s="1890" t="s">
        <v>22</v>
      </c>
      <c r="AK125" s="1888" t="s">
        <v>183</v>
      </c>
      <c r="AL125" s="1888"/>
      <c r="AM125" s="1888"/>
      <c r="AN125" s="1888"/>
      <c r="AO125" s="1892"/>
    </row>
    <row r="126" spans="1:41">
      <c r="A126" s="1877"/>
      <c r="B126" s="1878"/>
      <c r="C126" s="1878"/>
      <c r="D126" s="1878"/>
      <c r="E126" s="1879"/>
      <c r="F126" s="52" t="s">
        <v>22</v>
      </c>
      <c r="G126" s="54" t="s">
        <v>184</v>
      </c>
      <c r="H126" s="219"/>
      <c r="I126" s="219"/>
      <c r="J126" s="219"/>
      <c r="K126" s="220" t="s">
        <v>22</v>
      </c>
      <c r="L126" s="54" t="s">
        <v>185</v>
      </c>
      <c r="M126" s="219"/>
      <c r="N126" s="219"/>
      <c r="O126" s="219"/>
      <c r="P126" s="219"/>
      <c r="Q126" s="219"/>
      <c r="R126" s="219"/>
      <c r="S126" s="221"/>
      <c r="T126" s="1883"/>
      <c r="U126" s="1884"/>
      <c r="V126" s="1884"/>
      <c r="W126" s="1884"/>
      <c r="X126" s="1884"/>
      <c r="Y126" s="1884"/>
      <c r="Z126" s="1884"/>
      <c r="AA126" s="1884"/>
      <c r="AB126" s="1884"/>
      <c r="AC126" s="1884"/>
      <c r="AD126" s="1884"/>
      <c r="AE126" s="1885"/>
      <c r="AF126" s="1887"/>
      <c r="AG126" s="1889"/>
      <c r="AH126" s="1889"/>
      <c r="AI126" s="1889"/>
      <c r="AJ126" s="1891"/>
      <c r="AK126" s="1889"/>
      <c r="AL126" s="1889"/>
      <c r="AM126" s="1889"/>
      <c r="AN126" s="1889"/>
      <c r="AO126" s="1893"/>
    </row>
    <row r="127" spans="1:41">
      <c r="A127" s="1874"/>
      <c r="B127" s="1875"/>
      <c r="C127" s="1875"/>
      <c r="D127" s="1875"/>
      <c r="E127" s="1876"/>
      <c r="F127" s="41" t="s">
        <v>22</v>
      </c>
      <c r="G127" s="43" t="s">
        <v>180</v>
      </c>
      <c r="H127" s="124"/>
      <c r="I127" s="124"/>
      <c r="J127" s="124"/>
      <c r="K127" s="496" t="s">
        <v>22</v>
      </c>
      <c r="L127" s="43" t="s">
        <v>36</v>
      </c>
      <c r="M127" s="124"/>
      <c r="N127" s="124"/>
      <c r="O127" s="124"/>
      <c r="P127" s="130" t="s">
        <v>22</v>
      </c>
      <c r="Q127" s="43" t="s">
        <v>181</v>
      </c>
      <c r="R127" s="43"/>
      <c r="S127" s="180"/>
      <c r="T127" s="1880"/>
      <c r="U127" s="1881"/>
      <c r="V127" s="1881"/>
      <c r="W127" s="1881"/>
      <c r="X127" s="1881"/>
      <c r="Y127" s="1881"/>
      <c r="Z127" s="1881"/>
      <c r="AA127" s="1881"/>
      <c r="AB127" s="1881"/>
      <c r="AC127" s="1881"/>
      <c r="AD127" s="1881"/>
      <c r="AE127" s="1882"/>
      <c r="AF127" s="1886" t="s">
        <v>22</v>
      </c>
      <c r="AG127" s="1888" t="s">
        <v>182</v>
      </c>
      <c r="AH127" s="1888"/>
      <c r="AI127" s="1888"/>
      <c r="AJ127" s="1890" t="s">
        <v>22</v>
      </c>
      <c r="AK127" s="1888" t="s">
        <v>183</v>
      </c>
      <c r="AL127" s="1888"/>
      <c r="AM127" s="1888"/>
      <c r="AN127" s="1888"/>
      <c r="AO127" s="1892"/>
    </row>
    <row r="128" spans="1:41">
      <c r="A128" s="1877"/>
      <c r="B128" s="1878"/>
      <c r="C128" s="1878"/>
      <c r="D128" s="1878"/>
      <c r="E128" s="1879"/>
      <c r="F128" s="52" t="s">
        <v>22</v>
      </c>
      <c r="G128" s="54" t="s">
        <v>184</v>
      </c>
      <c r="H128" s="219"/>
      <c r="I128" s="219"/>
      <c r="J128" s="219"/>
      <c r="K128" s="220" t="s">
        <v>22</v>
      </c>
      <c r="L128" s="54" t="s">
        <v>185</v>
      </c>
      <c r="M128" s="219"/>
      <c r="N128" s="219"/>
      <c r="O128" s="219"/>
      <c r="P128" s="219"/>
      <c r="Q128" s="219"/>
      <c r="R128" s="219"/>
      <c r="S128" s="221"/>
      <c r="T128" s="1883"/>
      <c r="U128" s="1884"/>
      <c r="V128" s="1884"/>
      <c r="W128" s="1884"/>
      <c r="X128" s="1884"/>
      <c r="Y128" s="1884"/>
      <c r="Z128" s="1884"/>
      <c r="AA128" s="1884"/>
      <c r="AB128" s="1884"/>
      <c r="AC128" s="1884"/>
      <c r="AD128" s="1884"/>
      <c r="AE128" s="1885"/>
      <c r="AF128" s="1887"/>
      <c r="AG128" s="1889"/>
      <c r="AH128" s="1889"/>
      <c r="AI128" s="1889"/>
      <c r="AJ128" s="1891"/>
      <c r="AK128" s="1889"/>
      <c r="AL128" s="1889"/>
      <c r="AM128" s="1889"/>
      <c r="AN128" s="1889"/>
      <c r="AO128" s="1893"/>
    </row>
    <row r="129" spans="1:41">
      <c r="A129" s="1854"/>
      <c r="B129" s="1855"/>
      <c r="C129" s="1855"/>
      <c r="D129" s="1855"/>
      <c r="E129" s="1856"/>
      <c r="F129" s="16" t="s">
        <v>22</v>
      </c>
      <c r="G129" s="128" t="s">
        <v>180</v>
      </c>
      <c r="H129" s="107"/>
      <c r="I129" s="107"/>
      <c r="J129" s="107"/>
      <c r="K129" s="118" t="s">
        <v>22</v>
      </c>
      <c r="L129" s="128" t="s">
        <v>36</v>
      </c>
      <c r="M129" s="107"/>
      <c r="N129" s="107"/>
      <c r="O129" s="107"/>
      <c r="P129" s="111" t="s">
        <v>22</v>
      </c>
      <c r="Q129" s="128" t="s">
        <v>181</v>
      </c>
      <c r="R129" s="128"/>
      <c r="S129" s="115"/>
      <c r="T129" s="1860"/>
      <c r="U129" s="1861"/>
      <c r="V129" s="1861"/>
      <c r="W129" s="1861"/>
      <c r="X129" s="1861"/>
      <c r="Y129" s="1861"/>
      <c r="Z129" s="1861"/>
      <c r="AA129" s="1861"/>
      <c r="AB129" s="1861"/>
      <c r="AC129" s="1861"/>
      <c r="AD129" s="1861"/>
      <c r="AE129" s="1862"/>
      <c r="AF129" s="1866" t="s">
        <v>22</v>
      </c>
      <c r="AG129" s="1868" t="s">
        <v>182</v>
      </c>
      <c r="AH129" s="1868"/>
      <c r="AI129" s="1868"/>
      <c r="AJ129" s="1870" t="s">
        <v>22</v>
      </c>
      <c r="AK129" s="1868" t="s">
        <v>183</v>
      </c>
      <c r="AL129" s="1868"/>
      <c r="AM129" s="1868"/>
      <c r="AN129" s="1868"/>
      <c r="AO129" s="1872"/>
    </row>
    <row r="130" spans="1:41" ht="14.25" thickBot="1">
      <c r="A130" s="1857"/>
      <c r="B130" s="1858"/>
      <c r="C130" s="1858"/>
      <c r="D130" s="1858"/>
      <c r="E130" s="1859"/>
      <c r="F130" s="216" t="s">
        <v>22</v>
      </c>
      <c r="G130" s="222" t="s">
        <v>184</v>
      </c>
      <c r="H130" s="223"/>
      <c r="I130" s="223"/>
      <c r="J130" s="223"/>
      <c r="K130" s="224" t="s">
        <v>22</v>
      </c>
      <c r="L130" s="222" t="s">
        <v>185</v>
      </c>
      <c r="M130" s="223"/>
      <c r="N130" s="223"/>
      <c r="O130" s="223"/>
      <c r="P130" s="223"/>
      <c r="Q130" s="223"/>
      <c r="R130" s="223"/>
      <c r="S130" s="225"/>
      <c r="T130" s="1863"/>
      <c r="U130" s="1864"/>
      <c r="V130" s="1864"/>
      <c r="W130" s="1864"/>
      <c r="X130" s="1864"/>
      <c r="Y130" s="1864"/>
      <c r="Z130" s="1864"/>
      <c r="AA130" s="1864"/>
      <c r="AB130" s="1864"/>
      <c r="AC130" s="1864"/>
      <c r="AD130" s="1864"/>
      <c r="AE130" s="1865"/>
      <c r="AF130" s="1867"/>
      <c r="AG130" s="1869"/>
      <c r="AH130" s="1869"/>
      <c r="AI130" s="1869"/>
      <c r="AJ130" s="1871"/>
      <c r="AK130" s="1869"/>
      <c r="AL130" s="1869"/>
      <c r="AM130" s="1869"/>
      <c r="AN130" s="1869"/>
      <c r="AO130" s="1873"/>
    </row>
  </sheetData>
  <sheetProtection algorithmName="SHA-512" hashValue="CAcr1DOjWD+ng3CgwF30krQuj/ik3/hF92cFGdZb3qVAEVMHaT51gTbi83sZauUPjWMWz6WWBy1Vlvx2cvDiHA==" saltValue="InRV7wT+HKmTm08+Onq5Zg==" spinCount="100000" sheet="1" objects="1" scenarios="1"/>
  <mergeCells count="298">
    <mergeCell ref="F10:G10"/>
    <mergeCell ref="F11:G12"/>
    <mergeCell ref="F14:G14"/>
    <mergeCell ref="AN13:AO13"/>
    <mergeCell ref="F26:G27"/>
    <mergeCell ref="F22:G23"/>
    <mergeCell ref="AN39:AO39"/>
    <mergeCell ref="N18:Q18"/>
    <mergeCell ref="U33:AG33"/>
    <mergeCell ref="U34:AG34"/>
    <mergeCell ref="F30:G33"/>
    <mergeCell ref="R28:S28"/>
    <mergeCell ref="U28:AH28"/>
    <mergeCell ref="K29:M29"/>
    <mergeCell ref="V29:X29"/>
    <mergeCell ref="Z29:AH29"/>
    <mergeCell ref="K30:M30"/>
    <mergeCell ref="N30:Q30"/>
    <mergeCell ref="Z32:AH32"/>
    <mergeCell ref="A129:E130"/>
    <mergeCell ref="T129:AE130"/>
    <mergeCell ref="AF129:AF130"/>
    <mergeCell ref="AG129:AI130"/>
    <mergeCell ref="AJ129:AJ130"/>
    <mergeCell ref="AG121:AI122"/>
    <mergeCell ref="AJ121:AJ122"/>
    <mergeCell ref="H101:J102"/>
    <mergeCell ref="K101:M101"/>
    <mergeCell ref="N101:AM101"/>
    <mergeCell ref="AK109:AM109"/>
    <mergeCell ref="B110:E110"/>
    <mergeCell ref="I110:J110"/>
    <mergeCell ref="K110:M115"/>
    <mergeCell ref="N110:Q110"/>
    <mergeCell ref="AK110:AM110"/>
    <mergeCell ref="N113:Q113"/>
    <mergeCell ref="AK113:AM113"/>
    <mergeCell ref="AK129:AO130"/>
    <mergeCell ref="A127:E128"/>
    <mergeCell ref="T127:AE128"/>
    <mergeCell ref="AF127:AF128"/>
    <mergeCell ref="AG127:AI128"/>
    <mergeCell ref="AJ127:AJ128"/>
    <mergeCell ref="A36:A52"/>
    <mergeCell ref="B36:E36"/>
    <mergeCell ref="B37:E37"/>
    <mergeCell ref="K36:Q36"/>
    <mergeCell ref="F36:G36"/>
    <mergeCell ref="F37:G38"/>
    <mergeCell ref="I37:J37"/>
    <mergeCell ref="AN37:AO38"/>
    <mergeCell ref="A125:E126"/>
    <mergeCell ref="T125:AE126"/>
    <mergeCell ref="AF125:AF126"/>
    <mergeCell ref="AG125:AI126"/>
    <mergeCell ref="AJ125:AJ126"/>
    <mergeCell ref="AK125:AO126"/>
    <mergeCell ref="F58:G59"/>
    <mergeCell ref="B101:E101"/>
    <mergeCell ref="B79:E79"/>
    <mergeCell ref="I79:J79"/>
    <mergeCell ref="I81:J81"/>
    <mergeCell ref="I77:J77"/>
    <mergeCell ref="F77:G78"/>
    <mergeCell ref="B56:E56"/>
    <mergeCell ref="I80:J80"/>
    <mergeCell ref="AN95:AO96"/>
    <mergeCell ref="AK127:AO128"/>
    <mergeCell ref="A121:E122"/>
    <mergeCell ref="T121:AE122"/>
    <mergeCell ref="AF121:AF122"/>
    <mergeCell ref="F101:G102"/>
    <mergeCell ref="AK121:AO122"/>
    <mergeCell ref="A123:E124"/>
    <mergeCell ref="T123:AE124"/>
    <mergeCell ref="AF123:AF124"/>
    <mergeCell ref="AG123:AI124"/>
    <mergeCell ref="AJ123:AJ124"/>
    <mergeCell ref="AK123:AO124"/>
    <mergeCell ref="A118:E118"/>
    <mergeCell ref="F118:S118"/>
    <mergeCell ref="T118:AE118"/>
    <mergeCell ref="AF118:AO118"/>
    <mergeCell ref="A119:E120"/>
    <mergeCell ref="T119:AE120"/>
    <mergeCell ref="AF119:AF120"/>
    <mergeCell ref="AG119:AI120"/>
    <mergeCell ref="AJ119:AJ120"/>
    <mergeCell ref="AK119:AO120"/>
    <mergeCell ref="AK108:AM108"/>
    <mergeCell ref="AN101:AO102"/>
    <mergeCell ref="AN97:AO97"/>
    <mergeCell ref="N61:Q61"/>
    <mergeCell ref="AN79:AO79"/>
    <mergeCell ref="N80:Q80"/>
    <mergeCell ref="AK85:AM85"/>
    <mergeCell ref="B102:E102"/>
    <mergeCell ref="K102:M102"/>
    <mergeCell ref="N102:Q102"/>
    <mergeCell ref="R102:AI102"/>
    <mergeCell ref="AJ102:AM102"/>
    <mergeCell ref="W98:AG98"/>
    <mergeCell ref="AK89:AM89"/>
    <mergeCell ref="N90:Q90"/>
    <mergeCell ref="N91:Q91"/>
    <mergeCell ref="N87:Q87"/>
    <mergeCell ref="AK87:AM87"/>
    <mergeCell ref="AK88:AM88"/>
    <mergeCell ref="N79:Q79"/>
    <mergeCell ref="N86:Q86"/>
    <mergeCell ref="AK86:AM86"/>
    <mergeCell ref="N81:Q81"/>
    <mergeCell ref="AK82:AM82"/>
    <mergeCell ref="N83:Q83"/>
    <mergeCell ref="AK83:AM83"/>
    <mergeCell ref="F110:G111"/>
    <mergeCell ref="AK114:AM114"/>
    <mergeCell ref="AK115:AM115"/>
    <mergeCell ref="AK107:AM107"/>
    <mergeCell ref="N104:Q104"/>
    <mergeCell ref="AN104:AO105"/>
    <mergeCell ref="B105:E105"/>
    <mergeCell ref="I105:J105"/>
    <mergeCell ref="B106:E106"/>
    <mergeCell ref="I106:J106"/>
    <mergeCell ref="AK106:AM106"/>
    <mergeCell ref="AN106:AO106"/>
    <mergeCell ref="AN110:AO111"/>
    <mergeCell ref="B111:E111"/>
    <mergeCell ref="I111:J111"/>
    <mergeCell ref="N111:Q111"/>
    <mergeCell ref="B112:E112"/>
    <mergeCell ref="I112:J112"/>
    <mergeCell ref="N112:Q112"/>
    <mergeCell ref="AK112:AM112"/>
    <mergeCell ref="AN112:AO112"/>
    <mergeCell ref="F104:G105"/>
    <mergeCell ref="B113:E113"/>
    <mergeCell ref="I113:J113"/>
    <mergeCell ref="A103:A115"/>
    <mergeCell ref="F103:G103"/>
    <mergeCell ref="K103:M108"/>
    <mergeCell ref="N103:Q103"/>
    <mergeCell ref="B104:E104"/>
    <mergeCell ref="I104:J104"/>
    <mergeCell ref="K94:M94"/>
    <mergeCell ref="N94:Q94"/>
    <mergeCell ref="K95:M95"/>
    <mergeCell ref="N95:Q95"/>
    <mergeCell ref="A76:A98"/>
    <mergeCell ref="B107:E107"/>
    <mergeCell ref="I107:J107"/>
    <mergeCell ref="F109:G109"/>
    <mergeCell ref="K109:Q109"/>
    <mergeCell ref="K96:M96"/>
    <mergeCell ref="N84:Q84"/>
    <mergeCell ref="B78:E78"/>
    <mergeCell ref="I78:J78"/>
    <mergeCell ref="N78:Q78"/>
    <mergeCell ref="F76:G76"/>
    <mergeCell ref="K76:M76"/>
    <mergeCell ref="N76:Q76"/>
    <mergeCell ref="B77:E77"/>
    <mergeCell ref="A57:A75"/>
    <mergeCell ref="F57:G57"/>
    <mergeCell ref="B59:E59"/>
    <mergeCell ref="K59:M59"/>
    <mergeCell ref="N59:Q59"/>
    <mergeCell ref="K67:M67"/>
    <mergeCell ref="N67:Q67"/>
    <mergeCell ref="N72:Q72"/>
    <mergeCell ref="K73:M73"/>
    <mergeCell ref="N73:Q73"/>
    <mergeCell ref="K74:M74"/>
    <mergeCell ref="K69:M69"/>
    <mergeCell ref="N69:Q69"/>
    <mergeCell ref="K57:M58"/>
    <mergeCell ref="N57:Q58"/>
    <mergeCell ref="K68:M68"/>
    <mergeCell ref="N68:Q68"/>
    <mergeCell ref="K62:M62"/>
    <mergeCell ref="N62:Q62"/>
    <mergeCell ref="B60:E60"/>
    <mergeCell ref="K60:M60"/>
    <mergeCell ref="N60:Q60"/>
    <mergeCell ref="B61:E61"/>
    <mergeCell ref="K61:M61"/>
    <mergeCell ref="B55:E55"/>
    <mergeCell ref="F55:G56"/>
    <mergeCell ref="H55:J56"/>
    <mergeCell ref="K55:M55"/>
    <mergeCell ref="N55:AM55"/>
    <mergeCell ref="B38:E38"/>
    <mergeCell ref="I38:J38"/>
    <mergeCell ref="I39:J39"/>
    <mergeCell ref="B39:E39"/>
    <mergeCell ref="I40:J40"/>
    <mergeCell ref="AK42:AM42"/>
    <mergeCell ref="K47:M47"/>
    <mergeCell ref="N48:Q48"/>
    <mergeCell ref="AB47:AH47"/>
    <mergeCell ref="N47:Q47"/>
    <mergeCell ref="K52:Q52"/>
    <mergeCell ref="K50:M50"/>
    <mergeCell ref="N50:Q50"/>
    <mergeCell ref="AK50:AM50"/>
    <mergeCell ref="K51:M51"/>
    <mergeCell ref="N51:Q51"/>
    <mergeCell ref="N38:Q38"/>
    <mergeCell ref="AK40:AM40"/>
    <mergeCell ref="AK41:AM41"/>
    <mergeCell ref="C27:E27"/>
    <mergeCell ref="B19:E19"/>
    <mergeCell ref="AK23:AM23"/>
    <mergeCell ref="AK25:AM25"/>
    <mergeCell ref="F18:G19"/>
    <mergeCell ref="B11:E11"/>
    <mergeCell ref="B15:E15"/>
    <mergeCell ref="W17:AH17"/>
    <mergeCell ref="F15:G16"/>
    <mergeCell ref="B12:E12"/>
    <mergeCell ref="AC24:AD24"/>
    <mergeCell ref="B14:E14"/>
    <mergeCell ref="I14:J14"/>
    <mergeCell ref="B26:E26"/>
    <mergeCell ref="B21:E21"/>
    <mergeCell ref="F21:G21"/>
    <mergeCell ref="B22:E22"/>
    <mergeCell ref="B16:E16"/>
    <mergeCell ref="AK24:AM24"/>
    <mergeCell ref="N23:Q23"/>
    <mergeCell ref="AK15:AM15"/>
    <mergeCell ref="AK16:AM16"/>
    <mergeCell ref="A2:O2"/>
    <mergeCell ref="P2:AO2"/>
    <mergeCell ref="A3:O3"/>
    <mergeCell ref="P3:AO3"/>
    <mergeCell ref="A4:O4"/>
    <mergeCell ref="P4:AO4"/>
    <mergeCell ref="A5:O5"/>
    <mergeCell ref="P5:AO5"/>
    <mergeCell ref="B8:E8"/>
    <mergeCell ref="F8:G9"/>
    <mergeCell ref="H8:J9"/>
    <mergeCell ref="K8:M8"/>
    <mergeCell ref="N8:AM8"/>
    <mergeCell ref="AN8:AO9"/>
    <mergeCell ref="B9:E9"/>
    <mergeCell ref="K9:M9"/>
    <mergeCell ref="N9:Q9"/>
    <mergeCell ref="R9:AI9"/>
    <mergeCell ref="AJ9:AM9"/>
    <mergeCell ref="A10:A35"/>
    <mergeCell ref="N10:Q10"/>
    <mergeCell ref="K10:M10"/>
    <mergeCell ref="AN11:AO12"/>
    <mergeCell ref="AK13:AM13"/>
    <mergeCell ref="AC21:AD21"/>
    <mergeCell ref="K22:M22"/>
    <mergeCell ref="N22:Q22"/>
    <mergeCell ref="AC22:AD22"/>
    <mergeCell ref="K21:M21"/>
    <mergeCell ref="N21:Q21"/>
    <mergeCell ref="AK14:AM14"/>
    <mergeCell ref="AK17:AM17"/>
    <mergeCell ref="AC23:AD23"/>
    <mergeCell ref="AK32:AM32"/>
    <mergeCell ref="V30:X30"/>
    <mergeCell ref="Z30:AH30"/>
    <mergeCell ref="V32:X32"/>
    <mergeCell ref="B10:E10"/>
    <mergeCell ref="AK33:AM33"/>
    <mergeCell ref="B25:E25"/>
    <mergeCell ref="F25:G25"/>
    <mergeCell ref="B29:E29"/>
    <mergeCell ref="U26:AH26"/>
    <mergeCell ref="K70:M70"/>
    <mergeCell ref="N70:Q70"/>
    <mergeCell ref="K71:M71"/>
    <mergeCell ref="K77:M77"/>
    <mergeCell ref="N77:Q77"/>
    <mergeCell ref="AN77:AO78"/>
    <mergeCell ref="AN58:AO59"/>
    <mergeCell ref="AN60:AO60"/>
    <mergeCell ref="N75:Q75"/>
    <mergeCell ref="K46:M46"/>
    <mergeCell ref="N46:Q46"/>
    <mergeCell ref="K37:M37"/>
    <mergeCell ref="N37:Q37"/>
    <mergeCell ref="AN55:AO56"/>
    <mergeCell ref="AK63:AM63"/>
    <mergeCell ref="AK64:AM64"/>
    <mergeCell ref="K66:M66"/>
    <mergeCell ref="N66:Q66"/>
    <mergeCell ref="K56:M56"/>
    <mergeCell ref="N56:Q56"/>
    <mergeCell ref="R56:AI56"/>
    <mergeCell ref="AJ56:AM56"/>
  </mergeCells>
  <phoneticPr fontId="3"/>
  <dataValidations disablePrompts="1" count="4">
    <dataValidation type="list" allowBlank="1" showInputMessage="1" showErrorMessage="1" sqref="R78 AN106:AO106 AN79:AO79 AJ76:AJ81 AJ36:AJ42 AN97:AO97 AN39:AO39 AN112:AO112 AJ29:AJ31 P121 P129 P119 P127 P125 AF119:AF130 K119:K130 F119:F130 AJ119:AJ130 P123 R36 S38:S39 S41:S42 S44:S45 R46 R48:R52 AA46 AA48 W46:W48 AF48 AN21:AO21 R57 R59 R62 R65:R66 AJ57:AJ62 R72:R73 R75:R76 R68:R70 R80:R81 R83 R86 R88:R90 R92:R93 AN13:AO13 AN60" xr:uid="{00000000-0002-0000-0400-000001000000}">
      <formula1>"□,■"</formula1>
    </dataValidation>
    <dataValidation allowBlank="1" showInputMessage="1" sqref="U28:AH28 V15:AH16" xr:uid="{00000000-0002-0000-0400-000002000000}"/>
    <dataValidation type="list" showInputMessage="1" showErrorMessage="1" sqref="AJ10:AJ17 AJ21:AJ25 S19 AA19 R20 AJ32:AJ33 H37:H40 H11:H14 H77:H80 H104:H107 H110:H113 AJ103:AJ115 R109 V104:V106 S111:S114 H58:H61 R10:R18" xr:uid="{C99480D3-3050-4074-AA44-2DF8A70EB99E}">
      <formula1>"□,■"</formula1>
    </dataValidation>
    <dataValidation type="list" allowBlank="1" showInputMessage="1" showErrorMessage="1" sqref="A119:E130" xr:uid="{BC1FEF06-0CDB-455D-97B6-FE4EDD8D4D46}">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82" orientation="portrait" blackAndWhite="1" r:id="rId1"/>
  <rowBreaks count="2" manualBreakCount="2">
    <brk id="52" max="40" man="1"/>
    <brk id="98" max="4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4FA0D-0C8B-4DED-8050-9406F18E809B}">
  <sheetPr>
    <tabColor rgb="FFFF0000"/>
  </sheetPr>
  <dimension ref="A1:AO154"/>
  <sheetViews>
    <sheetView view="pageBreakPreview" zoomScaleNormal="100" zoomScaleSheetLayoutView="100" workbookViewId="0">
      <selection activeCell="R24" sqref="R24"/>
    </sheetView>
  </sheetViews>
  <sheetFormatPr defaultColWidth="9" defaultRowHeight="13.5"/>
  <cols>
    <col min="1" max="41" width="2.625" style="4" customWidth="1"/>
    <col min="42" max="45" width="9" style="4" customWidth="1"/>
    <col min="46" max="16384" width="9" style="4"/>
  </cols>
  <sheetData>
    <row r="1" spans="1:41" ht="21" customHeight="1" thickBot="1">
      <c r="A1" s="1204" t="s">
        <v>766</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41" ht="15.75" customHeight="1">
      <c r="A2" s="1795" t="s">
        <v>1</v>
      </c>
      <c r="B2" s="1796"/>
      <c r="C2" s="1796"/>
      <c r="D2" s="1796"/>
      <c r="E2" s="1796"/>
      <c r="F2" s="1796"/>
      <c r="G2" s="1796"/>
      <c r="H2" s="1796"/>
      <c r="I2" s="1796"/>
      <c r="J2" s="1796"/>
      <c r="K2" s="1796"/>
      <c r="L2" s="1796"/>
      <c r="M2" s="1796"/>
      <c r="N2" s="1796"/>
      <c r="O2" s="1797"/>
      <c r="P2" s="1798" t="str">
        <f>IF(自己評価書!H2="","",自己評価書!H2)</f>
        <v>○○共同住宅新築工事</v>
      </c>
      <c r="Q2" s="1799"/>
      <c r="R2" s="1799"/>
      <c r="S2" s="1799"/>
      <c r="T2" s="1799"/>
      <c r="U2" s="1799"/>
      <c r="V2" s="1799"/>
      <c r="W2" s="1799"/>
      <c r="X2" s="1799"/>
      <c r="Y2" s="1799"/>
      <c r="Z2" s="1799"/>
      <c r="AA2" s="1799"/>
      <c r="AB2" s="1799"/>
      <c r="AC2" s="1799"/>
      <c r="AD2" s="1799"/>
      <c r="AE2" s="1799"/>
      <c r="AF2" s="1799"/>
      <c r="AG2" s="1799"/>
      <c r="AH2" s="1799"/>
      <c r="AI2" s="1799"/>
      <c r="AJ2" s="1799"/>
      <c r="AK2" s="1799"/>
      <c r="AL2" s="1799"/>
      <c r="AM2" s="1799"/>
      <c r="AN2" s="1799"/>
      <c r="AO2" s="1800"/>
    </row>
    <row r="3" spans="1:41" ht="15.75" customHeight="1">
      <c r="A3" s="1801" t="s">
        <v>2</v>
      </c>
      <c r="B3" s="1802"/>
      <c r="C3" s="1802"/>
      <c r="D3" s="1802"/>
      <c r="E3" s="1802"/>
      <c r="F3" s="1802"/>
      <c r="G3" s="1802"/>
      <c r="H3" s="1802"/>
      <c r="I3" s="1802"/>
      <c r="J3" s="1802"/>
      <c r="K3" s="1802"/>
      <c r="L3" s="1802"/>
      <c r="M3" s="1802"/>
      <c r="N3" s="1802"/>
      <c r="O3" s="1803"/>
      <c r="P3" s="1804"/>
      <c r="Q3" s="1805"/>
      <c r="R3" s="1805"/>
      <c r="S3" s="1805"/>
      <c r="T3" s="1805"/>
      <c r="U3" s="1805"/>
      <c r="V3" s="1805"/>
      <c r="W3" s="1805"/>
      <c r="X3" s="1805"/>
      <c r="Y3" s="1805"/>
      <c r="Z3" s="1805"/>
      <c r="AA3" s="1805"/>
      <c r="AB3" s="1805"/>
      <c r="AC3" s="1805"/>
      <c r="AD3" s="1805"/>
      <c r="AE3" s="1805"/>
      <c r="AF3" s="1805"/>
      <c r="AG3" s="1805"/>
      <c r="AH3" s="1805"/>
      <c r="AI3" s="1805"/>
      <c r="AJ3" s="1805"/>
      <c r="AK3" s="1805"/>
      <c r="AL3" s="1805"/>
      <c r="AM3" s="1805"/>
      <c r="AN3" s="1805"/>
      <c r="AO3" s="1806"/>
    </row>
    <row r="4" spans="1:41" ht="15.75" customHeight="1">
      <c r="A4" s="1801" t="s">
        <v>3</v>
      </c>
      <c r="B4" s="1802"/>
      <c r="C4" s="1802"/>
      <c r="D4" s="1802"/>
      <c r="E4" s="1802"/>
      <c r="F4" s="1802"/>
      <c r="G4" s="1802"/>
      <c r="H4" s="1802"/>
      <c r="I4" s="1802"/>
      <c r="J4" s="1802"/>
      <c r="K4" s="1802"/>
      <c r="L4" s="1802"/>
      <c r="M4" s="1802"/>
      <c r="N4" s="1802"/>
      <c r="O4" s="1803"/>
      <c r="P4" s="1804"/>
      <c r="Q4" s="1805"/>
      <c r="R4" s="1805"/>
      <c r="S4" s="1805"/>
      <c r="T4" s="1805"/>
      <c r="U4" s="1805"/>
      <c r="V4" s="1805"/>
      <c r="W4" s="1805"/>
      <c r="X4" s="1805"/>
      <c r="Y4" s="1805"/>
      <c r="Z4" s="1805"/>
      <c r="AA4" s="1805"/>
      <c r="AB4" s="1805"/>
      <c r="AC4" s="1805"/>
      <c r="AD4" s="1805"/>
      <c r="AE4" s="1805"/>
      <c r="AF4" s="1805"/>
      <c r="AG4" s="1805"/>
      <c r="AH4" s="1805"/>
      <c r="AI4" s="1805"/>
      <c r="AJ4" s="1805"/>
      <c r="AK4" s="1805"/>
      <c r="AL4" s="1805"/>
      <c r="AM4" s="1805"/>
      <c r="AN4" s="1805"/>
      <c r="AO4" s="1806"/>
    </row>
    <row r="5" spans="1:41" ht="15.75" customHeight="1" thickBot="1">
      <c r="A5" s="1808" t="s">
        <v>4</v>
      </c>
      <c r="B5" s="1809"/>
      <c r="C5" s="1809"/>
      <c r="D5" s="1809"/>
      <c r="E5" s="1809"/>
      <c r="F5" s="1809"/>
      <c r="G5" s="1809"/>
      <c r="H5" s="1809"/>
      <c r="I5" s="1809"/>
      <c r="J5" s="1809"/>
      <c r="K5" s="1809"/>
      <c r="L5" s="1809"/>
      <c r="M5" s="1809"/>
      <c r="N5" s="1809"/>
      <c r="O5" s="1810"/>
      <c r="P5" s="1811" t="s">
        <v>5</v>
      </c>
      <c r="Q5" s="1812"/>
      <c r="R5" s="1812"/>
      <c r="S5" s="1812"/>
      <c r="T5" s="1812"/>
      <c r="U5" s="1812"/>
      <c r="V5" s="1812"/>
      <c r="W5" s="1812"/>
      <c r="X5" s="1812"/>
      <c r="Y5" s="1812"/>
      <c r="Z5" s="1812"/>
      <c r="AA5" s="1812"/>
      <c r="AB5" s="1812"/>
      <c r="AC5" s="1812"/>
      <c r="AD5" s="1812"/>
      <c r="AE5" s="1812"/>
      <c r="AF5" s="1812"/>
      <c r="AG5" s="1812"/>
      <c r="AH5" s="1812"/>
      <c r="AI5" s="1812"/>
      <c r="AJ5" s="1812"/>
      <c r="AK5" s="1812"/>
      <c r="AL5" s="1812"/>
      <c r="AM5" s="1812"/>
      <c r="AN5" s="1812"/>
      <c r="AO5" s="1813"/>
    </row>
    <row r="6" spans="1:4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41" ht="15.75" customHeight="1" thickBot="1">
      <c r="A7" s="8" t="s">
        <v>6</v>
      </c>
      <c r="B7" s="9"/>
      <c r="C7" s="9"/>
      <c r="D7" s="9"/>
      <c r="E7" s="9"/>
      <c r="F7" s="9"/>
      <c r="G7" s="9"/>
      <c r="H7" s="10" t="s">
        <v>7</v>
      </c>
      <c r="J7" s="9"/>
      <c r="K7" s="9"/>
      <c r="L7" s="9"/>
      <c r="M7" s="9"/>
      <c r="N7" s="9"/>
      <c r="O7" s="9"/>
      <c r="P7" s="11"/>
      <c r="Q7" s="11"/>
      <c r="R7" s="11"/>
      <c r="S7" s="11"/>
      <c r="T7" s="11"/>
      <c r="U7" s="11"/>
      <c r="V7" s="11"/>
      <c r="W7" s="11"/>
      <c r="X7" s="11"/>
      <c r="Y7" s="11"/>
      <c r="Z7" s="11"/>
      <c r="AA7" s="11"/>
      <c r="AB7" s="11"/>
      <c r="AC7" s="11"/>
      <c r="AD7" s="11"/>
      <c r="AE7" s="11"/>
      <c r="AF7" s="11"/>
      <c r="AG7" s="11"/>
      <c r="AH7" s="11"/>
      <c r="AI7" s="11"/>
      <c r="AJ7" s="11"/>
      <c r="AK7" s="11"/>
      <c r="AL7" s="11"/>
      <c r="AM7" s="11"/>
    </row>
    <row r="8" spans="1:41" ht="15.75" customHeight="1">
      <c r="A8" s="12"/>
      <c r="B8" s="1772" t="s">
        <v>8</v>
      </c>
      <c r="C8" s="1736"/>
      <c r="D8" s="1736"/>
      <c r="E8" s="1737"/>
      <c r="F8" s="1725" t="s">
        <v>9</v>
      </c>
      <c r="G8" s="1726"/>
      <c r="H8" s="1729" t="s">
        <v>10</v>
      </c>
      <c r="I8" s="1730"/>
      <c r="J8" s="1731"/>
      <c r="K8" s="1735" t="s">
        <v>11</v>
      </c>
      <c r="L8" s="1736"/>
      <c r="M8" s="1737"/>
      <c r="N8" s="1738" t="s">
        <v>12</v>
      </c>
      <c r="O8" s="1739"/>
      <c r="P8" s="1739"/>
      <c r="Q8" s="1739"/>
      <c r="R8" s="1739"/>
      <c r="S8" s="1739"/>
      <c r="T8" s="1739"/>
      <c r="U8" s="1739"/>
      <c r="V8" s="1739"/>
      <c r="W8" s="1739"/>
      <c r="X8" s="1739"/>
      <c r="Y8" s="1739"/>
      <c r="Z8" s="1739"/>
      <c r="AA8" s="1739"/>
      <c r="AB8" s="1739"/>
      <c r="AC8" s="1739"/>
      <c r="AD8" s="1739"/>
      <c r="AE8" s="1739"/>
      <c r="AF8" s="1739"/>
      <c r="AG8" s="1739"/>
      <c r="AH8" s="1739"/>
      <c r="AI8" s="1739"/>
      <c r="AJ8" s="1739"/>
      <c r="AK8" s="1739"/>
      <c r="AL8" s="1739"/>
      <c r="AM8" s="1740"/>
      <c r="AN8" s="1814" t="s">
        <v>13</v>
      </c>
      <c r="AO8" s="1815"/>
    </row>
    <row r="9" spans="1:41" ht="15.75" customHeight="1" thickBot="1">
      <c r="A9" s="13"/>
      <c r="B9" s="1775" t="s">
        <v>14</v>
      </c>
      <c r="C9" s="1673"/>
      <c r="D9" s="1673"/>
      <c r="E9" s="1674"/>
      <c r="F9" s="1727"/>
      <c r="G9" s="1728"/>
      <c r="H9" s="1732"/>
      <c r="I9" s="1733"/>
      <c r="J9" s="1734"/>
      <c r="K9" s="1672" t="s">
        <v>15</v>
      </c>
      <c r="L9" s="1673"/>
      <c r="M9" s="1674"/>
      <c r="N9" s="1675" t="s">
        <v>15</v>
      </c>
      <c r="O9" s="1676"/>
      <c r="P9" s="1676"/>
      <c r="Q9" s="1677"/>
      <c r="R9" s="1741" t="s">
        <v>16</v>
      </c>
      <c r="S9" s="1742"/>
      <c r="T9" s="1742"/>
      <c r="U9" s="1742"/>
      <c r="V9" s="1742"/>
      <c r="W9" s="1742"/>
      <c r="X9" s="1742"/>
      <c r="Y9" s="1742"/>
      <c r="Z9" s="1742"/>
      <c r="AA9" s="1742"/>
      <c r="AB9" s="1742"/>
      <c r="AC9" s="1742"/>
      <c r="AD9" s="1742"/>
      <c r="AE9" s="1742"/>
      <c r="AF9" s="1742"/>
      <c r="AG9" s="1742"/>
      <c r="AH9" s="1742"/>
      <c r="AI9" s="1743"/>
      <c r="AJ9" s="1741" t="s">
        <v>17</v>
      </c>
      <c r="AK9" s="1742"/>
      <c r="AL9" s="1742"/>
      <c r="AM9" s="1743"/>
      <c r="AN9" s="1816"/>
      <c r="AO9" s="1817"/>
    </row>
    <row r="10" spans="1:41" ht="15.75" customHeight="1">
      <c r="A10" s="1693" t="s">
        <v>18</v>
      </c>
      <c r="B10" s="678" t="s">
        <v>19</v>
      </c>
      <c r="C10" s="679"/>
      <c r="D10" s="679"/>
      <c r="E10" s="680"/>
      <c r="F10" s="1696" t="s">
        <v>20</v>
      </c>
      <c r="G10" s="1689"/>
      <c r="H10" s="709"/>
      <c r="I10" s="709"/>
      <c r="J10" s="727"/>
      <c r="K10" s="1667" t="s">
        <v>21</v>
      </c>
      <c r="L10" s="1646"/>
      <c r="M10" s="1646"/>
      <c r="N10" s="1772" t="s">
        <v>21</v>
      </c>
      <c r="O10" s="1736"/>
      <c r="P10" s="1736"/>
      <c r="Q10" s="1737"/>
      <c r="R10" s="408" t="s">
        <v>22</v>
      </c>
      <c r="S10" s="636" t="s">
        <v>767</v>
      </c>
      <c r="T10" s="449"/>
      <c r="U10" s="449"/>
      <c r="V10" s="449"/>
      <c r="W10" s="449"/>
      <c r="X10" s="449"/>
      <c r="Y10" s="449"/>
      <c r="Z10" s="449"/>
      <c r="AA10" s="449"/>
      <c r="AB10" s="449"/>
      <c r="AC10" s="449"/>
      <c r="AD10" s="449"/>
      <c r="AE10" s="449"/>
      <c r="AF10" s="449"/>
      <c r="AG10" s="449"/>
      <c r="AH10" s="449"/>
      <c r="AI10" s="450"/>
      <c r="AJ10" s="16" t="s">
        <v>22</v>
      </c>
      <c r="AK10" s="18" t="s">
        <v>51</v>
      </c>
      <c r="AL10" s="18"/>
      <c r="AM10" s="18"/>
      <c r="AN10" s="728"/>
      <c r="AO10" s="729"/>
    </row>
    <row r="11" spans="1:41" ht="15.75" customHeight="1">
      <c r="A11" s="1694"/>
      <c r="B11" s="1650" t="s">
        <v>23</v>
      </c>
      <c r="C11" s="1651"/>
      <c r="D11" s="1651"/>
      <c r="E11" s="1652"/>
      <c r="F11" s="1821" t="str">
        <f>IF(自己評価書!AI7="","",IF(自己評価書!AI7="評価対象外","",自己評価書!AI7))</f>
        <v>　</v>
      </c>
      <c r="G11" s="1822"/>
      <c r="H11" s="16" t="s">
        <v>22</v>
      </c>
      <c r="I11" s="208" t="s">
        <v>24</v>
      </c>
      <c r="J11" s="735"/>
      <c r="K11" s="662"/>
      <c r="L11" s="673"/>
      <c r="M11" s="673"/>
      <c r="N11" s="36"/>
      <c r="O11" s="18"/>
      <c r="P11" s="18"/>
      <c r="Q11" s="20"/>
      <c r="R11" s="16" t="s">
        <v>22</v>
      </c>
      <c r="S11" s="18" t="s">
        <v>841</v>
      </c>
      <c r="T11" s="18"/>
      <c r="U11" s="19"/>
      <c r="V11" s="18"/>
      <c r="W11" s="18"/>
      <c r="X11" s="18"/>
      <c r="Y11" s="18"/>
      <c r="Z11" s="18"/>
      <c r="AA11" s="18"/>
      <c r="AB11" s="18"/>
      <c r="AC11" s="18"/>
      <c r="AD11" s="18"/>
      <c r="AE11" s="18"/>
      <c r="AF11" s="18"/>
      <c r="AG11" s="18"/>
      <c r="AH11" s="18"/>
      <c r="AI11" s="20"/>
      <c r="AJ11" s="16" t="s">
        <v>22</v>
      </c>
      <c r="AK11" s="18" t="s">
        <v>487</v>
      </c>
      <c r="AL11" s="18"/>
      <c r="AM11" s="18"/>
      <c r="AN11" s="1746" t="s">
        <v>25</v>
      </c>
      <c r="AO11" s="1747"/>
    </row>
    <row r="12" spans="1:41" ht="15.75" customHeight="1">
      <c r="A12" s="1694"/>
      <c r="B12" s="1650" t="s">
        <v>26</v>
      </c>
      <c r="C12" s="1651"/>
      <c r="D12" s="1651"/>
      <c r="E12" s="1652"/>
      <c r="F12" s="1821"/>
      <c r="G12" s="1822"/>
      <c r="H12" s="16" t="s">
        <v>22</v>
      </c>
      <c r="I12" s="208" t="s">
        <v>28</v>
      </c>
      <c r="J12" s="735"/>
      <c r="K12" s="662"/>
      <c r="L12" s="673"/>
      <c r="M12" s="673"/>
      <c r="N12" s="36"/>
      <c r="O12" s="18"/>
      <c r="P12" s="18"/>
      <c r="Q12" s="20"/>
      <c r="S12" s="208" t="s">
        <v>842</v>
      </c>
      <c r="T12" s="724"/>
      <c r="V12" s="111" t="s">
        <v>22</v>
      </c>
      <c r="W12" s="208" t="s">
        <v>843</v>
      </c>
      <c r="AC12" s="111" t="s">
        <v>22</v>
      </c>
      <c r="AD12" s="208" t="s">
        <v>844</v>
      </c>
      <c r="AI12" s="20"/>
      <c r="AJ12" s="16" t="s">
        <v>22</v>
      </c>
      <c r="AK12" s="18" t="s">
        <v>983</v>
      </c>
      <c r="AL12" s="18"/>
      <c r="AM12" s="18"/>
      <c r="AN12" s="1746"/>
      <c r="AO12" s="1747"/>
    </row>
    <row r="13" spans="1:41" ht="15.75" customHeight="1">
      <c r="A13" s="1694"/>
      <c r="B13" s="605" t="str">
        <f>IF(自己評価書!AI7="評価対象外","■","□")</f>
        <v>□</v>
      </c>
      <c r="C13" s="1826" t="s">
        <v>815</v>
      </c>
      <c r="D13" s="1826"/>
      <c r="E13" s="1827"/>
      <c r="F13" s="26"/>
      <c r="G13" s="27"/>
      <c r="H13" s="16" t="s">
        <v>22</v>
      </c>
      <c r="I13" s="736" t="s">
        <v>32</v>
      </c>
      <c r="J13" s="737"/>
      <c r="K13" s="28"/>
      <c r="L13" s="674"/>
      <c r="M13" s="674"/>
      <c r="N13" s="36"/>
      <c r="O13" s="18"/>
      <c r="P13" s="18"/>
      <c r="Q13" s="20"/>
      <c r="S13" s="208" t="s">
        <v>33</v>
      </c>
      <c r="V13" s="111" t="s">
        <v>22</v>
      </c>
      <c r="W13" s="208" t="s">
        <v>843</v>
      </c>
      <c r="AC13" s="111" t="s">
        <v>22</v>
      </c>
      <c r="AD13" s="208" t="s">
        <v>844</v>
      </c>
      <c r="AI13" s="34"/>
      <c r="AJ13" s="16" t="s">
        <v>22</v>
      </c>
      <c r="AK13" s="1721" t="s">
        <v>828</v>
      </c>
      <c r="AL13" s="1721"/>
      <c r="AM13" s="1722"/>
      <c r="AN13" s="1744" t="s">
        <v>27</v>
      </c>
      <c r="AO13" s="1745"/>
    </row>
    <row r="14" spans="1:41" ht="15.75" customHeight="1">
      <c r="A14" s="1694"/>
      <c r="B14" s="658" t="s">
        <v>35</v>
      </c>
      <c r="C14" s="659"/>
      <c r="D14" s="659"/>
      <c r="E14" s="660"/>
      <c r="F14" s="1764" t="s">
        <v>20</v>
      </c>
      <c r="G14" s="1765"/>
      <c r="H14" s="16" t="s">
        <v>22</v>
      </c>
      <c r="I14" s="1945" t="s">
        <v>36</v>
      </c>
      <c r="J14" s="1946"/>
      <c r="K14" s="662"/>
      <c r="L14" s="673"/>
      <c r="M14" s="673"/>
      <c r="N14" s="36"/>
      <c r="O14" s="18"/>
      <c r="P14" s="18"/>
      <c r="Q14" s="20"/>
      <c r="R14" s="1344"/>
      <c r="S14" s="74"/>
      <c r="T14" s="74"/>
      <c r="U14" s="74"/>
      <c r="V14" s="118" t="s">
        <v>22</v>
      </c>
      <c r="W14" s="1349" t="s">
        <v>845</v>
      </c>
      <c r="X14" s="74"/>
      <c r="Y14" s="74"/>
      <c r="Z14" s="74"/>
      <c r="AA14" s="74"/>
      <c r="AB14" s="74"/>
      <c r="AC14" s="74"/>
      <c r="AD14" s="74"/>
      <c r="AE14" s="74"/>
      <c r="AF14" s="74"/>
      <c r="AG14" s="74"/>
      <c r="AH14" s="74"/>
      <c r="AI14" s="77"/>
      <c r="AJ14" s="16" t="s">
        <v>22</v>
      </c>
      <c r="AK14" s="1721" t="s">
        <v>829</v>
      </c>
      <c r="AL14" s="1721"/>
      <c r="AM14" s="1722"/>
      <c r="AN14" s="31"/>
      <c r="AO14" s="32"/>
    </row>
    <row r="15" spans="1:41" ht="15.75" customHeight="1">
      <c r="A15" s="1694"/>
      <c r="B15" s="1650" t="s">
        <v>37</v>
      </c>
      <c r="C15" s="1651"/>
      <c r="D15" s="1651"/>
      <c r="E15" s="1652"/>
      <c r="F15" s="1821" t="str">
        <f>IF(自己評価書!AI8=0,"",IF(自己評価書!AI8="評価対象外","",自己評価書!AI8))</f>
        <v/>
      </c>
      <c r="G15" s="1822"/>
      <c r="K15" s="28"/>
      <c r="L15" s="674"/>
      <c r="M15" s="674"/>
      <c r="N15" s="36"/>
      <c r="O15" s="18"/>
      <c r="P15" s="18"/>
      <c r="Q15" s="20"/>
      <c r="R15" s="16" t="s">
        <v>22</v>
      </c>
      <c r="S15" s="208" t="s">
        <v>846</v>
      </c>
      <c r="AI15" s="684"/>
      <c r="AJ15" s="16" t="s">
        <v>22</v>
      </c>
      <c r="AK15" s="1641"/>
      <c r="AL15" s="1641"/>
      <c r="AM15" s="1642"/>
      <c r="AN15" s="31"/>
      <c r="AO15" s="32"/>
    </row>
    <row r="16" spans="1:41" ht="15.75" customHeight="1">
      <c r="A16" s="1694"/>
      <c r="B16" s="1650" t="s">
        <v>38</v>
      </c>
      <c r="C16" s="1651"/>
      <c r="D16" s="1651"/>
      <c r="E16" s="1652"/>
      <c r="F16" s="1821"/>
      <c r="G16" s="1822"/>
      <c r="K16" s="28"/>
      <c r="L16" s="674"/>
      <c r="M16" s="674"/>
      <c r="N16" s="36"/>
      <c r="O16" s="18"/>
      <c r="P16" s="18"/>
      <c r="Q16" s="20"/>
      <c r="R16" s="616"/>
      <c r="S16" s="681" t="s">
        <v>22</v>
      </c>
      <c r="T16" s="682" t="s">
        <v>847</v>
      </c>
      <c r="U16" s="613"/>
      <c r="V16" s="613"/>
      <c r="W16" s="613"/>
      <c r="X16" s="613"/>
      <c r="Y16" s="613"/>
      <c r="Z16" s="613"/>
      <c r="AA16" s="613"/>
      <c r="AB16" s="613"/>
      <c r="AC16" s="613"/>
      <c r="AD16" s="613"/>
      <c r="AE16" s="613"/>
      <c r="AF16" s="613"/>
      <c r="AG16" s="613"/>
      <c r="AH16" s="613"/>
      <c r="AI16" s="685" t="s">
        <v>848</v>
      </c>
      <c r="AJ16" s="16" t="s">
        <v>22</v>
      </c>
      <c r="AK16" s="1641"/>
      <c r="AL16" s="1641"/>
      <c r="AM16" s="1642"/>
      <c r="AN16" s="31"/>
      <c r="AO16" s="32"/>
    </row>
    <row r="17" spans="1:41" ht="15.75" customHeight="1">
      <c r="A17" s="1694"/>
      <c r="B17" s="1340"/>
      <c r="C17" s="1343"/>
      <c r="D17" s="1343"/>
      <c r="E17" s="1342"/>
      <c r="F17" s="36"/>
      <c r="G17" s="1341"/>
      <c r="J17" s="33"/>
      <c r="K17" s="28"/>
      <c r="L17" s="674"/>
      <c r="M17" s="674"/>
      <c r="N17" s="36"/>
      <c r="O17" s="18"/>
      <c r="P17" s="18"/>
      <c r="Q17" s="20"/>
      <c r="R17" s="16" t="s">
        <v>22</v>
      </c>
      <c r="S17" s="208" t="s">
        <v>994</v>
      </c>
      <c r="AI17" s="684"/>
      <c r="AJ17" s="16" t="s">
        <v>22</v>
      </c>
      <c r="AK17" s="427"/>
      <c r="AL17" s="427"/>
      <c r="AM17" s="428"/>
      <c r="AN17" s="31"/>
      <c r="AO17" s="32"/>
    </row>
    <row r="18" spans="1:41" ht="15.75" customHeight="1">
      <c r="A18" s="1694"/>
      <c r="B18" s="608" t="str">
        <f>IF(自己評価書!AI8="評価対象外","■","□")</f>
        <v>□</v>
      </c>
      <c r="C18" s="205" t="s">
        <v>815</v>
      </c>
      <c r="D18" s="205"/>
      <c r="E18" s="1342"/>
      <c r="F18" s="36"/>
      <c r="G18" s="1341"/>
      <c r="J18" s="33"/>
      <c r="K18" s="28"/>
      <c r="L18" s="674"/>
      <c r="M18" s="674"/>
      <c r="N18" s="36"/>
      <c r="O18" s="18"/>
      <c r="P18" s="18"/>
      <c r="Q18" s="20"/>
      <c r="R18" s="686" t="s">
        <v>22</v>
      </c>
      <c r="S18" s="682" t="s">
        <v>849</v>
      </c>
      <c r="T18" s="613"/>
      <c r="U18" s="613"/>
      <c r="V18" s="613"/>
      <c r="W18" s="613"/>
      <c r="X18" s="613"/>
      <c r="Y18" s="613"/>
      <c r="Z18" s="613"/>
      <c r="AA18" s="613"/>
      <c r="AB18" s="613"/>
      <c r="AC18" s="613"/>
      <c r="AD18" s="613"/>
      <c r="AE18" s="613"/>
      <c r="AF18" s="613"/>
      <c r="AG18" s="613"/>
      <c r="AH18" s="613"/>
      <c r="AI18" s="685" t="s">
        <v>850</v>
      </c>
      <c r="AJ18" s="30"/>
      <c r="AK18" s="18"/>
      <c r="AL18" s="18"/>
      <c r="AM18" s="18"/>
      <c r="AN18" s="31"/>
      <c r="AO18" s="32"/>
    </row>
    <row r="19" spans="1:41" ht="15.75" customHeight="1">
      <c r="A19" s="1694"/>
      <c r="F19" s="37"/>
      <c r="G19" s="34"/>
      <c r="J19" s="33"/>
      <c r="K19" s="28"/>
      <c r="L19" s="674"/>
      <c r="M19" s="674"/>
      <c r="N19" s="36"/>
      <c r="O19" s="18"/>
      <c r="P19" s="18"/>
      <c r="Q19" s="20"/>
      <c r="R19" s="687" t="s">
        <v>22</v>
      </c>
      <c r="S19" s="690" t="s">
        <v>851</v>
      </c>
      <c r="T19" s="688"/>
      <c r="U19" s="688"/>
      <c r="V19" s="688"/>
      <c r="W19" s="688"/>
      <c r="X19" s="688"/>
      <c r="Y19" s="688"/>
      <c r="Z19" s="688"/>
      <c r="AA19" s="688"/>
      <c r="AB19" s="688"/>
      <c r="AC19" s="688"/>
      <c r="AD19" s="688"/>
      <c r="AE19" s="688"/>
      <c r="AF19" s="688"/>
      <c r="AG19" s="688"/>
      <c r="AH19" s="688"/>
      <c r="AI19" s="689"/>
      <c r="AJ19" s="30"/>
      <c r="AK19" s="18"/>
      <c r="AL19" s="18"/>
      <c r="AM19" s="18"/>
      <c r="AN19" s="31"/>
      <c r="AO19" s="32"/>
    </row>
    <row r="20" spans="1:41" ht="15.75" customHeight="1">
      <c r="A20" s="1694"/>
      <c r="F20" s="490"/>
      <c r="G20" s="626"/>
      <c r="J20" s="33"/>
      <c r="K20" s="657"/>
      <c r="L20" s="675"/>
      <c r="M20" s="27"/>
      <c r="N20" s="186"/>
      <c r="O20" s="22"/>
      <c r="P20" s="22"/>
      <c r="Q20" s="49"/>
      <c r="R20" s="691" t="s">
        <v>22</v>
      </c>
      <c r="S20" s="692" t="s">
        <v>852</v>
      </c>
      <c r="T20" s="40"/>
      <c r="U20" s="40"/>
      <c r="V20" s="40"/>
      <c r="W20" s="40"/>
      <c r="X20" s="40"/>
      <c r="Y20" s="40"/>
      <c r="Z20" s="40"/>
      <c r="AA20" s="40"/>
      <c r="AB20" s="40"/>
      <c r="AC20" s="40"/>
      <c r="AD20" s="40"/>
      <c r="AE20" s="40"/>
      <c r="AF20" s="40"/>
      <c r="AG20" s="40"/>
      <c r="AH20" s="40"/>
      <c r="AI20" s="693"/>
      <c r="AJ20" s="30"/>
      <c r="AK20" s="18"/>
      <c r="AL20" s="18"/>
      <c r="AM20" s="18"/>
      <c r="AN20" s="31"/>
      <c r="AO20" s="32"/>
    </row>
    <row r="21" spans="1:41" ht="15.75" customHeight="1">
      <c r="A21" s="1694"/>
      <c r="B21" s="658" t="s">
        <v>39</v>
      </c>
      <c r="C21" s="659"/>
      <c r="D21" s="659"/>
      <c r="E21" s="660"/>
      <c r="F21" s="1847" t="str">
        <f>IF(自己評価書!AI9=0,"",自己評価書!AI9)</f>
        <v/>
      </c>
      <c r="G21" s="1848"/>
      <c r="H21" s="38"/>
      <c r="J21" s="39"/>
      <c r="K21" s="18"/>
      <c r="L21" s="18"/>
      <c r="M21" s="18"/>
      <c r="N21" s="1658" t="s">
        <v>41</v>
      </c>
      <c r="O21" s="1659"/>
      <c r="P21" s="1659"/>
      <c r="Q21" s="1660"/>
      <c r="R21" s="16" t="s">
        <v>22</v>
      </c>
      <c r="S21" s="42" t="s">
        <v>42</v>
      </c>
      <c r="T21" s="43"/>
      <c r="U21" s="42"/>
      <c r="V21" s="44"/>
      <c r="W21" s="43"/>
      <c r="X21" s="43"/>
      <c r="Y21" s="44"/>
      <c r="Z21" s="43"/>
      <c r="AA21" s="43"/>
      <c r="AB21" s="44"/>
      <c r="AC21" s="45"/>
      <c r="AD21" s="45"/>
      <c r="AE21" s="45"/>
      <c r="AF21" s="45"/>
      <c r="AG21" s="45"/>
      <c r="AH21" s="45"/>
      <c r="AI21" s="46"/>
      <c r="AJ21" s="30"/>
      <c r="AK21" s="18"/>
      <c r="AL21" s="18"/>
      <c r="AM21" s="18"/>
      <c r="AN21" s="31"/>
      <c r="AO21" s="32"/>
    </row>
    <row r="22" spans="1:41" ht="15.75" customHeight="1">
      <c r="A22" s="1694"/>
      <c r="B22" s="1645" t="s">
        <v>40</v>
      </c>
      <c r="C22" s="1646"/>
      <c r="D22" s="1646"/>
      <c r="E22" s="1647"/>
      <c r="F22" s="1849"/>
      <c r="G22" s="1850"/>
      <c r="H22" s="38"/>
      <c r="J22" s="39"/>
      <c r="K22" s="18"/>
      <c r="L22" s="18"/>
      <c r="M22" s="18"/>
      <c r="N22" s="694"/>
      <c r="O22" s="9"/>
      <c r="P22" s="9"/>
      <c r="Q22" s="9"/>
      <c r="R22" s="490"/>
      <c r="S22" s="148" t="s">
        <v>22</v>
      </c>
      <c r="T22" s="187" t="s">
        <v>821</v>
      </c>
      <c r="U22" s="22"/>
      <c r="V22" s="23"/>
      <c r="W22" s="187"/>
      <c r="X22" s="187"/>
      <c r="Y22" s="23"/>
      <c r="Z22" s="187"/>
      <c r="AA22" s="148" t="s">
        <v>22</v>
      </c>
      <c r="AB22" s="187" t="s">
        <v>822</v>
      </c>
      <c r="AC22" s="505"/>
      <c r="AD22" s="505"/>
      <c r="AE22" s="505"/>
      <c r="AF22" s="505"/>
      <c r="AG22" s="505"/>
      <c r="AH22" s="505"/>
      <c r="AI22" s="24"/>
      <c r="AJ22" s="30"/>
      <c r="AK22" s="18"/>
      <c r="AL22" s="18"/>
      <c r="AM22" s="18"/>
      <c r="AN22" s="31"/>
      <c r="AO22" s="32"/>
    </row>
    <row r="23" spans="1:41" ht="15.75" customHeight="1">
      <c r="A23" s="1694"/>
      <c r="F23" s="1058"/>
      <c r="G23" s="1059"/>
      <c r="H23" s="38"/>
      <c r="J23" s="39"/>
      <c r="K23" s="18"/>
      <c r="L23" s="18"/>
      <c r="M23" s="20"/>
      <c r="N23" s="186"/>
      <c r="O23" s="22"/>
      <c r="P23" s="22"/>
      <c r="Q23" s="49"/>
      <c r="R23" s="58" t="s">
        <v>22</v>
      </c>
      <c r="S23" s="53" t="s">
        <v>43</v>
      </c>
      <c r="T23" s="54"/>
      <c r="U23" s="53"/>
      <c r="V23" s="55"/>
      <c r="W23" s="54"/>
      <c r="X23" s="54"/>
      <c r="Y23" s="55"/>
      <c r="Z23" s="54"/>
      <c r="AA23" s="54"/>
      <c r="AB23" s="55"/>
      <c r="AC23" s="56"/>
      <c r="AD23" s="56"/>
      <c r="AE23" s="56"/>
      <c r="AF23" s="56"/>
      <c r="AG23" s="56"/>
      <c r="AH23" s="56"/>
      <c r="AI23" s="57"/>
      <c r="AJ23" s="59"/>
      <c r="AK23" s="22"/>
      <c r="AL23" s="22"/>
      <c r="AM23" s="49"/>
      <c r="AN23" s="31"/>
      <c r="AO23" s="32"/>
    </row>
    <row r="24" spans="1:41" ht="15.75" customHeight="1">
      <c r="A24" s="204"/>
      <c r="B24" s="1761" t="s">
        <v>44</v>
      </c>
      <c r="C24" s="1762"/>
      <c r="D24" s="1762"/>
      <c r="E24" s="1763"/>
      <c r="F24" s="1764" t="s">
        <v>20</v>
      </c>
      <c r="G24" s="1765"/>
      <c r="H24" s="38"/>
      <c r="J24" s="39"/>
      <c r="K24" s="1678" t="s">
        <v>46</v>
      </c>
      <c r="L24" s="1659"/>
      <c r="M24" s="1660"/>
      <c r="N24" s="1907" t="s">
        <v>47</v>
      </c>
      <c r="O24" s="1754"/>
      <c r="P24" s="1754"/>
      <c r="Q24" s="1755"/>
      <c r="R24" s="452" t="str">
        <f>IF(自己評価書!$AU$7="","□","■")</f>
        <v>□</v>
      </c>
      <c r="S24" s="62" t="s">
        <v>48</v>
      </c>
      <c r="T24" s="62"/>
      <c r="U24" s="62"/>
      <c r="V24" s="62"/>
      <c r="W24" s="62"/>
      <c r="X24" s="63"/>
      <c r="AB24" s="62" t="s">
        <v>49</v>
      </c>
      <c r="AC24" s="1837" t="str">
        <f>IF(自己評価書!$AU$7="","",自己評価書!$AU$7)</f>
        <v/>
      </c>
      <c r="AD24" s="1837"/>
      <c r="AE24" s="62" t="s">
        <v>50</v>
      </c>
      <c r="AF24" s="62"/>
      <c r="AH24" s="63"/>
      <c r="AI24" s="725"/>
      <c r="AJ24" s="16" t="s">
        <v>22</v>
      </c>
      <c r="AK24" s="18" t="s">
        <v>51</v>
      </c>
      <c r="AL24" s="18"/>
      <c r="AM24" s="18"/>
      <c r="AN24" s="31"/>
      <c r="AO24" s="32"/>
    </row>
    <row r="25" spans="1:41" ht="15.75" customHeight="1">
      <c r="A25" s="204"/>
      <c r="B25" s="1645" t="s">
        <v>45</v>
      </c>
      <c r="C25" s="1646"/>
      <c r="D25" s="1646"/>
      <c r="E25" s="1647"/>
      <c r="F25" s="1723" t="str">
        <f>IF(自己評価書!AI10=0,"",自己評価書!AI10)</f>
        <v>　</v>
      </c>
      <c r="G25" s="1724"/>
      <c r="H25" s="38"/>
      <c r="J25" s="39"/>
      <c r="K25" s="1715" t="s">
        <v>52</v>
      </c>
      <c r="L25" s="1716"/>
      <c r="M25" s="1717"/>
      <c r="N25" s="1718" t="s">
        <v>53</v>
      </c>
      <c r="O25" s="1716"/>
      <c r="P25" s="1716"/>
      <c r="Q25" s="1717"/>
      <c r="R25" s="453" t="str">
        <f>IF(自己評価書!$AU$10="","□","■")</f>
        <v>□</v>
      </c>
      <c r="S25" s="17" t="s">
        <v>54</v>
      </c>
      <c r="T25" s="17"/>
      <c r="U25" s="68"/>
      <c r="V25" s="68"/>
      <c r="W25" s="68"/>
      <c r="X25" s="68"/>
      <c r="Y25" s="68"/>
      <c r="Z25" s="69"/>
      <c r="AA25" s="70"/>
      <c r="AB25" s="69" t="s">
        <v>49</v>
      </c>
      <c r="AC25" s="1679" t="str">
        <f>IF(自己評価書!$AU$10="","",自己評価書!$AU$10)</f>
        <v/>
      </c>
      <c r="AD25" s="1679"/>
      <c r="AE25" s="69" t="s">
        <v>50</v>
      </c>
      <c r="AF25" s="69"/>
      <c r="AG25" s="71"/>
      <c r="AH25" s="71"/>
      <c r="AI25" s="726"/>
      <c r="AJ25" s="16" t="s">
        <v>22</v>
      </c>
      <c r="AK25" s="18" t="s">
        <v>55</v>
      </c>
      <c r="AL25" s="18"/>
      <c r="AM25" s="18"/>
      <c r="AN25" s="31"/>
      <c r="AO25" s="32"/>
    </row>
    <row r="26" spans="1:41" ht="15.75" customHeight="1">
      <c r="A26" s="204"/>
      <c r="B26" s="122"/>
      <c r="C26" s="116"/>
      <c r="D26" s="116"/>
      <c r="E26" s="116"/>
      <c r="F26" s="1723"/>
      <c r="G26" s="1724"/>
      <c r="H26" s="38"/>
      <c r="J26" s="39"/>
      <c r="K26" s="18"/>
      <c r="L26" s="18"/>
      <c r="M26" s="20"/>
      <c r="N26" s="1645" t="s">
        <v>62</v>
      </c>
      <c r="O26" s="1646"/>
      <c r="P26" s="1646"/>
      <c r="Q26" s="1647"/>
      <c r="R26" s="454" t="str">
        <f>IF(自己評価書!$AU$11="","□","■")</f>
        <v>□</v>
      </c>
      <c r="S26" s="73" t="s">
        <v>58</v>
      </c>
      <c r="T26" s="74"/>
      <c r="U26" s="74"/>
      <c r="V26" s="74"/>
      <c r="W26" s="74"/>
      <c r="X26" s="74"/>
      <c r="Y26" s="74"/>
      <c r="Z26" s="74"/>
      <c r="AA26" s="74"/>
      <c r="AB26" s="62" t="s">
        <v>49</v>
      </c>
      <c r="AC26" s="1680" t="str">
        <f>IF(自己評価書!$AU$11="","",自己評価書!$AU$11)</f>
        <v/>
      </c>
      <c r="AD26" s="1680"/>
      <c r="AE26" s="62" t="s">
        <v>59</v>
      </c>
      <c r="AF26" s="62"/>
      <c r="AG26" s="74"/>
      <c r="AH26" s="74"/>
      <c r="AI26" s="725"/>
      <c r="AJ26" s="16" t="s">
        <v>22</v>
      </c>
      <c r="AK26" s="1641"/>
      <c r="AL26" s="1641"/>
      <c r="AM26" s="1642"/>
      <c r="AN26" s="31"/>
      <c r="AO26" s="32"/>
    </row>
    <row r="27" spans="1:41" ht="15.75" customHeight="1">
      <c r="A27" s="204"/>
      <c r="B27" s="122"/>
      <c r="C27" s="116"/>
      <c r="D27" s="116"/>
      <c r="E27" s="116"/>
      <c r="F27" s="25"/>
      <c r="G27" s="34"/>
      <c r="H27" s="38"/>
      <c r="J27" s="39"/>
      <c r="K27" s="18"/>
      <c r="L27" s="18"/>
      <c r="M27" s="20"/>
      <c r="N27" s="36" t="s">
        <v>64</v>
      </c>
      <c r="O27" s="697"/>
      <c r="P27" s="697"/>
      <c r="Q27" s="75"/>
      <c r="R27" s="455" t="str">
        <f>IF(自己評価書!$AU$9="","□","■")</f>
        <v>□</v>
      </c>
      <c r="S27" s="73" t="s">
        <v>61</v>
      </c>
      <c r="T27" s="73"/>
      <c r="U27" s="63"/>
      <c r="V27" s="63"/>
      <c r="W27" s="63"/>
      <c r="X27" s="63"/>
      <c r="AB27" s="62" t="s">
        <v>49</v>
      </c>
      <c r="AC27" s="1835" t="str">
        <f>IF(自己評価書!$AU$9="","",自己評価書!$AU$9)</f>
        <v/>
      </c>
      <c r="AD27" s="1835"/>
      <c r="AE27" s="62" t="s">
        <v>59</v>
      </c>
      <c r="AF27" s="62"/>
      <c r="AG27" s="76"/>
      <c r="AH27" s="76"/>
      <c r="AI27" s="725"/>
      <c r="AJ27" s="16" t="s">
        <v>22</v>
      </c>
      <c r="AK27" s="1641"/>
      <c r="AL27" s="1641"/>
      <c r="AM27" s="1642"/>
      <c r="AN27" s="31"/>
      <c r="AO27" s="32"/>
    </row>
    <row r="28" spans="1:41" ht="15.75" customHeight="1">
      <c r="A28" s="204"/>
      <c r="B28" s="1761" t="s">
        <v>57</v>
      </c>
      <c r="C28" s="1762"/>
      <c r="D28" s="1762"/>
      <c r="E28" s="1763"/>
      <c r="F28" s="1764" t="s">
        <v>20</v>
      </c>
      <c r="G28" s="1765"/>
      <c r="H28" s="38"/>
      <c r="J28" s="39"/>
      <c r="N28" s="210"/>
      <c r="Q28" s="129"/>
      <c r="R28" s="78" t="s">
        <v>63</v>
      </c>
      <c r="S28" s="69"/>
      <c r="T28" s="69"/>
      <c r="U28" s="69"/>
      <c r="V28" s="69"/>
      <c r="W28" s="69"/>
      <c r="X28" s="69"/>
      <c r="Y28" s="69"/>
      <c r="Z28" s="69"/>
      <c r="AA28" s="69"/>
      <c r="AB28" s="69"/>
      <c r="AC28" s="69"/>
      <c r="AD28" s="69"/>
      <c r="AE28" s="69"/>
      <c r="AF28" s="69"/>
      <c r="AG28" s="69"/>
      <c r="AH28" s="69"/>
      <c r="AI28" s="72"/>
      <c r="AJ28" s="16" t="s">
        <v>22</v>
      </c>
      <c r="AK28" s="1641"/>
      <c r="AL28" s="1641"/>
      <c r="AM28" s="1642"/>
      <c r="AN28" s="31"/>
      <c r="AO28" s="32"/>
    </row>
    <row r="29" spans="1:41" ht="15.75" customHeight="1">
      <c r="A29" s="204"/>
      <c r="B29" s="1645" t="s">
        <v>60</v>
      </c>
      <c r="C29" s="1646"/>
      <c r="D29" s="1646"/>
      <c r="E29" s="1647"/>
      <c r="F29" s="1821" t="str">
        <f>IF(自己評価書!$AI$11=0,"",IF(自己評価書!$AI$11="該当区域外","",自己評価書!$AI$11))</f>
        <v>　</v>
      </c>
      <c r="G29" s="1822"/>
      <c r="H29" s="38"/>
      <c r="J29" s="39"/>
      <c r="N29" s="210"/>
      <c r="Q29" s="129"/>
      <c r="R29" s="627"/>
      <c r="S29" s="62"/>
      <c r="T29" s="81" t="s">
        <v>30</v>
      </c>
      <c r="U29" s="1908" t="str">
        <f>IF(自己評価書!$AT$12="","",自己評価書!$AT$12)</f>
        <v/>
      </c>
      <c r="V29" s="1908"/>
      <c r="W29" s="1908"/>
      <c r="X29" s="1908"/>
      <c r="Y29" s="1908"/>
      <c r="Z29" s="1908"/>
      <c r="AA29" s="1908"/>
      <c r="AB29" s="1908"/>
      <c r="AC29" s="1908"/>
      <c r="AD29" s="1908"/>
      <c r="AE29" s="1908"/>
      <c r="AF29" s="1908"/>
      <c r="AG29" s="1908"/>
      <c r="AH29" s="1908"/>
      <c r="AI29" s="81" t="s">
        <v>31</v>
      </c>
      <c r="AJ29" s="210"/>
      <c r="AM29" s="129"/>
      <c r="AN29" s="31"/>
      <c r="AO29" s="32"/>
    </row>
    <row r="30" spans="1:41" ht="15.75" customHeight="1">
      <c r="A30" s="204"/>
      <c r="B30" s="609" t="str">
        <f>IF(自己評価書!$AI$11="該当区域外","■","□")</f>
        <v>□</v>
      </c>
      <c r="C30" s="1773" t="s">
        <v>816</v>
      </c>
      <c r="D30" s="1773"/>
      <c r="E30" s="1774"/>
      <c r="F30" s="1821"/>
      <c r="G30" s="1822"/>
      <c r="H30" s="38"/>
      <c r="J30" s="39"/>
      <c r="N30" s="210"/>
      <c r="Q30" s="129"/>
      <c r="R30" s="451" t="str">
        <f>IF(自己評価書!$AT$13="","□","■")</f>
        <v>□</v>
      </c>
      <c r="S30" s="18" t="s">
        <v>68</v>
      </c>
      <c r="AJ30" s="210"/>
      <c r="AM30" s="129"/>
      <c r="AN30" s="31"/>
      <c r="AO30" s="32"/>
    </row>
    <row r="31" spans="1:41" ht="15.75" customHeight="1">
      <c r="A31" s="204"/>
      <c r="B31" s="490"/>
      <c r="C31" s="40"/>
      <c r="D31" s="40"/>
      <c r="E31" s="626"/>
      <c r="F31" s="79"/>
      <c r="G31" s="24"/>
      <c r="H31" s="200"/>
      <c r="I31" s="40"/>
      <c r="J31" s="612"/>
      <c r="K31" s="40"/>
      <c r="L31" s="40"/>
      <c r="M31" s="40"/>
      <c r="N31" s="490"/>
      <c r="O31" s="40"/>
      <c r="P31" s="40"/>
      <c r="Q31" s="626"/>
      <c r="R31" s="1928" t="s">
        <v>70</v>
      </c>
      <c r="S31" s="1929"/>
      <c r="T31" s="23" t="s">
        <v>30</v>
      </c>
      <c r="U31" s="1832" t="str">
        <f>IF(自己評価書!$AT$13="","",自己評価書!$AT$13)</f>
        <v/>
      </c>
      <c r="V31" s="1832"/>
      <c r="W31" s="1832"/>
      <c r="X31" s="1832"/>
      <c r="Y31" s="1832"/>
      <c r="Z31" s="1832"/>
      <c r="AA31" s="1832"/>
      <c r="AB31" s="1832"/>
      <c r="AC31" s="1832"/>
      <c r="AD31" s="1832"/>
      <c r="AE31" s="1832"/>
      <c r="AF31" s="1832"/>
      <c r="AG31" s="1832"/>
      <c r="AH31" s="1832"/>
      <c r="AI31" s="23" t="s">
        <v>31</v>
      </c>
      <c r="AJ31" s="490"/>
      <c r="AK31" s="40"/>
      <c r="AL31" s="40"/>
      <c r="AM31" s="626"/>
      <c r="AN31" s="64"/>
      <c r="AO31" s="65"/>
    </row>
    <row r="32" spans="1:41" ht="15.75" customHeight="1">
      <c r="A32" s="204"/>
      <c r="B32" s="1756" t="s">
        <v>65</v>
      </c>
      <c r="C32" s="1757"/>
      <c r="D32" s="1757"/>
      <c r="E32" s="1758"/>
      <c r="G32" s="80"/>
      <c r="H32" s="38"/>
      <c r="J32" s="39"/>
      <c r="K32" s="1753" t="s">
        <v>33</v>
      </c>
      <c r="L32" s="1754"/>
      <c r="M32" s="1755"/>
      <c r="N32" s="560" t="s">
        <v>73</v>
      </c>
      <c r="O32" s="697"/>
      <c r="R32" s="451" t="str">
        <f>IF(自己評価書!$BM$7="","□","■")</f>
        <v>□</v>
      </c>
      <c r="S32" s="18" t="s">
        <v>74</v>
      </c>
      <c r="U32" s="674"/>
      <c r="V32" s="1754" t="s">
        <v>75</v>
      </c>
      <c r="W32" s="1754"/>
      <c r="X32" s="1754"/>
      <c r="Y32" s="675" t="s">
        <v>30</v>
      </c>
      <c r="Z32" s="1930" t="str">
        <f>IF(自己評価書!$BM$7="","",自己評価書!$BM$7)</f>
        <v/>
      </c>
      <c r="AA32" s="1930"/>
      <c r="AB32" s="1930"/>
      <c r="AC32" s="1930"/>
      <c r="AD32" s="1930"/>
      <c r="AE32" s="1930"/>
      <c r="AF32" s="1930"/>
      <c r="AG32" s="1930"/>
      <c r="AH32" s="1930"/>
      <c r="AI32" s="27" t="s">
        <v>31</v>
      </c>
      <c r="AJ32" s="41" t="s">
        <v>596</v>
      </c>
      <c r="AK32" s="42" t="s">
        <v>51</v>
      </c>
      <c r="AL32" s="42"/>
      <c r="AM32" s="86"/>
      <c r="AN32" s="31"/>
      <c r="AO32" s="32"/>
    </row>
    <row r="33" spans="1:41" ht="15.75" customHeight="1">
      <c r="A33" s="204"/>
      <c r="B33" s="78" t="s">
        <v>66</v>
      </c>
      <c r="C33" s="699"/>
      <c r="D33" s="699"/>
      <c r="F33" s="1759" t="s">
        <v>67</v>
      </c>
      <c r="G33" s="1760"/>
      <c r="H33" s="38"/>
      <c r="J33" s="39"/>
      <c r="K33" s="1715" t="s">
        <v>77</v>
      </c>
      <c r="L33" s="1716"/>
      <c r="M33" s="1717"/>
      <c r="N33" s="1769" t="s">
        <v>78</v>
      </c>
      <c r="O33" s="1770"/>
      <c r="P33" s="1770"/>
      <c r="Q33" s="1771"/>
      <c r="R33" s="97"/>
      <c r="U33" s="674"/>
      <c r="V33" s="1830" t="s">
        <v>79</v>
      </c>
      <c r="W33" s="1830"/>
      <c r="X33" s="1830"/>
      <c r="Y33" s="675" t="s">
        <v>30</v>
      </c>
      <c r="Z33" s="1831" t="str">
        <f>IF(自己評価書!$BL$8="","",自己評価書!$BL$8)</f>
        <v/>
      </c>
      <c r="AA33" s="1831"/>
      <c r="AB33" s="1831"/>
      <c r="AC33" s="1831"/>
      <c r="AD33" s="1831"/>
      <c r="AE33" s="1831"/>
      <c r="AF33" s="1831"/>
      <c r="AG33" s="1831"/>
      <c r="AH33" s="1831"/>
      <c r="AI33" s="27" t="s">
        <v>31</v>
      </c>
      <c r="AJ33" s="16" t="s">
        <v>596</v>
      </c>
      <c r="AK33" s="18" t="s">
        <v>55</v>
      </c>
      <c r="AL33" s="18"/>
      <c r="AM33" s="20"/>
      <c r="AN33" s="31"/>
      <c r="AO33" s="32"/>
    </row>
    <row r="34" spans="1:41" ht="15.75" customHeight="1">
      <c r="A34" s="204"/>
      <c r="B34" s="78" t="s">
        <v>69</v>
      </c>
      <c r="C34" s="699"/>
      <c r="D34" s="699"/>
      <c r="F34" s="1759"/>
      <c r="G34" s="1760"/>
      <c r="J34" s="33"/>
      <c r="K34" s="28"/>
      <c r="L34" s="674"/>
      <c r="M34" s="29"/>
      <c r="N34" s="560"/>
      <c r="O34" s="697"/>
      <c r="P34" s="697"/>
      <c r="Q34" s="75"/>
      <c r="R34" s="616"/>
      <c r="S34" s="613"/>
      <c r="T34" s="613"/>
      <c r="U34" s="613"/>
      <c r="V34" s="613"/>
      <c r="W34" s="613"/>
      <c r="X34" s="613"/>
      <c r="Y34" s="613"/>
      <c r="Z34" s="613"/>
      <c r="AA34" s="613"/>
      <c r="AB34" s="613"/>
      <c r="AC34" s="613"/>
      <c r="AD34" s="613"/>
      <c r="AE34" s="613"/>
      <c r="AF34" s="613"/>
      <c r="AG34" s="613"/>
      <c r="AH34" s="613"/>
      <c r="AI34" s="613"/>
      <c r="AJ34" s="16" t="s">
        <v>596</v>
      </c>
      <c r="AK34" s="18" t="s">
        <v>487</v>
      </c>
      <c r="AN34" s="31"/>
      <c r="AO34" s="32"/>
    </row>
    <row r="35" spans="1:41" ht="15.75" customHeight="1">
      <c r="A35" s="204"/>
      <c r="B35" s="85" t="s">
        <v>72</v>
      </c>
      <c r="C35" s="699"/>
      <c r="D35" s="699"/>
      <c r="F35" s="1759"/>
      <c r="G35" s="1760"/>
      <c r="J35" s="33"/>
      <c r="N35" s="210"/>
      <c r="R35" s="451" t="str">
        <f>IF(自己評価書!$BM$9="","□","■")</f>
        <v>□</v>
      </c>
      <c r="S35" s="18" t="s">
        <v>81</v>
      </c>
      <c r="T35" s="674"/>
      <c r="U35" s="674"/>
      <c r="V35" s="1830" t="s">
        <v>82</v>
      </c>
      <c r="W35" s="1830"/>
      <c r="X35" s="1830"/>
      <c r="Y35" s="675" t="s">
        <v>30</v>
      </c>
      <c r="Z35" s="1831" t="str">
        <f>IF(自己評価書!$BM$9="","",自己評価書!$BM$9)</f>
        <v/>
      </c>
      <c r="AA35" s="1831"/>
      <c r="AB35" s="1831"/>
      <c r="AC35" s="1831"/>
      <c r="AD35" s="1831"/>
      <c r="AE35" s="1831"/>
      <c r="AF35" s="1831"/>
      <c r="AG35" s="1831"/>
      <c r="AH35" s="1831"/>
      <c r="AI35" s="27" t="s">
        <v>31</v>
      </c>
      <c r="AJ35" s="16" t="s">
        <v>22</v>
      </c>
      <c r="AK35" s="1641"/>
      <c r="AL35" s="1828"/>
      <c r="AM35" s="1829"/>
      <c r="AO35" s="403"/>
    </row>
    <row r="36" spans="1:41" ht="15.75" customHeight="1">
      <c r="A36" s="204"/>
      <c r="B36" s="87" t="s">
        <v>76</v>
      </c>
      <c r="C36" s="88"/>
      <c r="D36" s="89"/>
      <c r="E36" s="89"/>
      <c r="F36" s="1759"/>
      <c r="G36" s="1760"/>
      <c r="H36" s="38"/>
      <c r="J36" s="39"/>
      <c r="N36" s="210"/>
      <c r="R36" s="97"/>
      <c r="S36" s="128" t="s">
        <v>625</v>
      </c>
      <c r="U36" s="1833" t="str">
        <f>IF(自己評価書!$BL$10="","",自己評価書!$BL$10)</f>
        <v/>
      </c>
      <c r="V36" s="1833"/>
      <c r="W36" s="1833"/>
      <c r="X36" s="1833"/>
      <c r="Y36" s="1833"/>
      <c r="Z36" s="1833"/>
      <c r="AA36" s="1833"/>
      <c r="AB36" s="1833"/>
      <c r="AC36" s="1833"/>
      <c r="AD36" s="1833"/>
      <c r="AE36" s="1833"/>
      <c r="AF36" s="1833"/>
      <c r="AG36" s="1833"/>
      <c r="AH36" s="675" t="s">
        <v>996</v>
      </c>
      <c r="AI36" s="29" t="s">
        <v>997</v>
      </c>
      <c r="AJ36" s="16" t="s">
        <v>22</v>
      </c>
      <c r="AK36" s="1641"/>
      <c r="AL36" s="1641"/>
      <c r="AM36" s="1642"/>
      <c r="AN36" s="31"/>
      <c r="AO36" s="32"/>
    </row>
    <row r="37" spans="1:41" ht="15.75" customHeight="1">
      <c r="A37" s="204"/>
      <c r="B37" s="78" t="s">
        <v>80</v>
      </c>
      <c r="C37" s="699"/>
      <c r="F37" s="90"/>
      <c r="G37" s="91"/>
      <c r="H37" s="38"/>
      <c r="J37" s="39"/>
      <c r="K37" s="673"/>
      <c r="L37" s="673"/>
      <c r="M37" s="92"/>
      <c r="R37" s="210"/>
      <c r="S37" s="128" t="s">
        <v>985</v>
      </c>
      <c r="T37" s="30"/>
      <c r="U37" s="1834" t="str">
        <f>IF(自己評価書!$BL$11="","",自己評価書!$BL$11)</f>
        <v/>
      </c>
      <c r="V37" s="1834"/>
      <c r="W37" s="1834"/>
      <c r="X37" s="1834"/>
      <c r="Y37" s="1834"/>
      <c r="Z37" s="1834"/>
      <c r="AA37" s="1834"/>
      <c r="AB37" s="1834"/>
      <c r="AC37" s="1834"/>
      <c r="AD37" s="1834"/>
      <c r="AE37" s="1834"/>
      <c r="AF37" s="1834"/>
      <c r="AG37" s="1834"/>
      <c r="AH37" s="675" t="s">
        <v>998</v>
      </c>
      <c r="AI37" s="4" t="s">
        <v>997</v>
      </c>
      <c r="AJ37" s="210"/>
      <c r="AM37" s="129"/>
      <c r="AN37" s="31"/>
      <c r="AO37" s="32"/>
    </row>
    <row r="38" spans="1:41" ht="15.75" customHeight="1" thickBot="1">
      <c r="A38" s="204"/>
      <c r="B38" s="149" t="s">
        <v>83</v>
      </c>
      <c r="C38" s="150"/>
      <c r="D38" s="638"/>
      <c r="E38" s="638"/>
      <c r="F38" s="93"/>
      <c r="G38" s="94"/>
      <c r="H38" s="638"/>
      <c r="I38" s="411"/>
      <c r="J38" s="639"/>
      <c r="K38" s="411"/>
      <c r="L38" s="411"/>
      <c r="M38" s="640"/>
      <c r="N38" s="641"/>
      <c r="O38" s="642"/>
      <c r="P38" s="642"/>
      <c r="Q38" s="643"/>
      <c r="R38" s="829" t="s">
        <v>986</v>
      </c>
      <c r="S38" s="806"/>
      <c r="T38" s="411"/>
      <c r="U38" s="1060"/>
      <c r="V38" s="411"/>
      <c r="W38" s="411"/>
      <c r="X38" s="411"/>
      <c r="Y38" s="411"/>
      <c r="Z38" s="411"/>
      <c r="AA38" s="411"/>
      <c r="AB38" s="411"/>
      <c r="AC38" s="411"/>
      <c r="AD38" s="411"/>
      <c r="AE38" s="411"/>
      <c r="AF38" s="411"/>
      <c r="AG38" s="411"/>
      <c r="AH38" s="411"/>
      <c r="AI38" s="615"/>
      <c r="AJ38" s="475"/>
      <c r="AK38" s="411"/>
      <c r="AL38" s="411"/>
      <c r="AM38" s="615"/>
      <c r="AN38" s="31"/>
      <c r="AO38" s="32"/>
    </row>
    <row r="39" spans="1:41" ht="15.75" customHeight="1">
      <c r="A39" s="1693" t="s">
        <v>86</v>
      </c>
      <c r="B39" s="98" t="s">
        <v>87</v>
      </c>
      <c r="C39" s="99"/>
      <c r="D39" s="99"/>
      <c r="E39" s="100"/>
      <c r="F39" s="1696" t="s">
        <v>20</v>
      </c>
      <c r="G39" s="1689"/>
      <c r="H39" s="745"/>
      <c r="I39" s="198"/>
      <c r="J39" s="746"/>
      <c r="K39" s="1957" t="s">
        <v>111</v>
      </c>
      <c r="L39" s="1958"/>
      <c r="M39" s="1958"/>
      <c r="N39" s="1958"/>
      <c r="O39" s="1958"/>
      <c r="P39" s="1958"/>
      <c r="Q39" s="1959"/>
      <c r="R39" s="408" t="s">
        <v>22</v>
      </c>
      <c r="S39" s="754" t="s">
        <v>865</v>
      </c>
      <c r="T39" s="644"/>
      <c r="U39" s="644"/>
      <c r="V39" s="644"/>
      <c r="W39" s="644"/>
      <c r="X39" s="644"/>
      <c r="Y39" s="644"/>
      <c r="Z39" s="644"/>
      <c r="AA39" s="644"/>
      <c r="AB39" s="644"/>
      <c r="AC39" s="644"/>
      <c r="AD39" s="644"/>
      <c r="AE39" s="644"/>
      <c r="AF39" s="644"/>
      <c r="AG39" s="644"/>
      <c r="AH39" s="644"/>
      <c r="AI39" s="645"/>
      <c r="AJ39" s="994" t="s">
        <v>596</v>
      </c>
      <c r="AK39" s="99" t="s">
        <v>867</v>
      </c>
      <c r="AL39" s="99"/>
      <c r="AM39" s="99"/>
      <c r="AN39" s="105"/>
      <c r="AO39" s="106"/>
    </row>
    <row r="40" spans="1:41" s="107" customFormat="1" ht="15.95" customHeight="1">
      <c r="A40" s="1694"/>
      <c r="B40" s="1645" t="s">
        <v>89</v>
      </c>
      <c r="C40" s="1646"/>
      <c r="D40" s="1646"/>
      <c r="E40" s="1647"/>
      <c r="F40" s="1723" t="str">
        <f>IF(自己評価書!$CL$10="","",自己評価書!$CL$10)</f>
        <v/>
      </c>
      <c r="G40" s="1724"/>
      <c r="H40" s="16" t="s">
        <v>22</v>
      </c>
      <c r="I40" s="208" t="s">
        <v>24</v>
      </c>
      <c r="J40" s="209"/>
      <c r="K40" s="1646" t="s">
        <v>768</v>
      </c>
      <c r="L40" s="1646"/>
      <c r="M40" s="1647"/>
      <c r="N40" s="1645" t="s">
        <v>769</v>
      </c>
      <c r="O40" s="1646"/>
      <c r="P40" s="1646"/>
      <c r="Q40" s="1647"/>
      <c r="R40" s="16" t="s">
        <v>22</v>
      </c>
      <c r="S40" s="703" t="s">
        <v>770</v>
      </c>
      <c r="T40" s="708"/>
      <c r="U40" s="708"/>
      <c r="V40" s="707"/>
      <c r="W40" s="704"/>
      <c r="X40" s="702"/>
      <c r="Y40" s="708"/>
      <c r="Z40" s="708"/>
      <c r="AA40" s="706"/>
      <c r="AB40" s="706"/>
      <c r="AC40" s="706"/>
      <c r="AD40" s="706"/>
      <c r="AE40" s="706"/>
      <c r="AF40" s="706"/>
      <c r="AG40" s="706"/>
      <c r="AH40" s="706"/>
      <c r="AI40" s="755"/>
      <c r="AJ40" s="995" t="s">
        <v>596</v>
      </c>
      <c r="AK40" s="18" t="s">
        <v>90</v>
      </c>
      <c r="AL40" s="18"/>
      <c r="AM40" s="18"/>
      <c r="AN40" s="1746" t="s">
        <v>25</v>
      </c>
      <c r="AO40" s="1747"/>
    </row>
    <row r="41" spans="1:41" s="107" customFormat="1" ht="15.95" customHeight="1">
      <c r="A41" s="1694"/>
      <c r="B41" s="1645" t="s">
        <v>20</v>
      </c>
      <c r="C41" s="1646"/>
      <c r="D41" s="1646"/>
      <c r="E41" s="1647"/>
      <c r="F41" s="1723"/>
      <c r="G41" s="1724"/>
      <c r="H41" s="16" t="s">
        <v>22</v>
      </c>
      <c r="I41" s="208" t="s">
        <v>28</v>
      </c>
      <c r="J41" s="209"/>
      <c r="K41" s="1667" t="s">
        <v>771</v>
      </c>
      <c r="L41" s="1646"/>
      <c r="M41" s="1647"/>
      <c r="N41" s="1645" t="s">
        <v>772</v>
      </c>
      <c r="O41" s="1646"/>
      <c r="P41" s="1646"/>
      <c r="Q41" s="1647"/>
      <c r="R41" s="561"/>
      <c r="S41" s="1940" t="s">
        <v>858</v>
      </c>
      <c r="T41" s="1941"/>
      <c r="U41" s="757" t="s">
        <v>22</v>
      </c>
      <c r="V41" s="758" t="s">
        <v>773</v>
      </c>
      <c r="W41" s="758"/>
      <c r="X41" s="758"/>
      <c r="Y41" s="756"/>
      <c r="Z41" s="758"/>
      <c r="AA41" s="756"/>
      <c r="AB41" s="756"/>
      <c r="AC41" s="758"/>
      <c r="AD41" s="758"/>
      <c r="AE41" s="758"/>
      <c r="AF41" s="758"/>
      <c r="AG41" s="758"/>
      <c r="AH41" s="758"/>
      <c r="AI41" s="759"/>
      <c r="AJ41" s="995" t="s">
        <v>596</v>
      </c>
      <c r="AK41" s="18" t="s">
        <v>868</v>
      </c>
      <c r="AL41" s="18"/>
      <c r="AM41" s="20"/>
      <c r="AN41" s="1746"/>
      <c r="AO41" s="1747"/>
    </row>
    <row r="42" spans="1:41" s="107" customFormat="1" ht="15.95" customHeight="1">
      <c r="A42" s="1694"/>
      <c r="B42" s="1650" t="s">
        <v>91</v>
      </c>
      <c r="C42" s="1651"/>
      <c r="D42" s="1651"/>
      <c r="E42" s="1652"/>
      <c r="G42" s="20"/>
      <c r="H42" s="16" t="s">
        <v>22</v>
      </c>
      <c r="I42" s="208" t="s">
        <v>32</v>
      </c>
      <c r="J42" s="209"/>
      <c r="N42" s="36"/>
      <c r="O42" s="18"/>
      <c r="P42" s="18"/>
      <c r="Q42" s="20"/>
      <c r="R42" s="110"/>
      <c r="S42" s="760"/>
      <c r="T42" s="706"/>
      <c r="U42" s="111" t="s">
        <v>22</v>
      </c>
      <c r="V42" s="703" t="s">
        <v>774</v>
      </c>
      <c r="W42" s="703"/>
      <c r="X42" s="703"/>
      <c r="Y42" s="707"/>
      <c r="Z42" s="708"/>
      <c r="AA42" s="704"/>
      <c r="AB42" s="703"/>
      <c r="AC42" s="703"/>
      <c r="AD42" s="703"/>
      <c r="AE42" s="703"/>
      <c r="AF42" s="703"/>
      <c r="AG42" s="704"/>
      <c r="AH42" s="704"/>
      <c r="AI42" s="112"/>
      <c r="AJ42" s="995" t="s">
        <v>596</v>
      </c>
      <c r="AK42" s="18" t="s">
        <v>144</v>
      </c>
      <c r="AL42" s="18"/>
      <c r="AM42" s="18"/>
      <c r="AN42" s="1744" t="s">
        <v>27</v>
      </c>
      <c r="AO42" s="1745"/>
    </row>
    <row r="43" spans="1:41" s="107" customFormat="1" ht="15.95" customHeight="1">
      <c r="A43" s="1694"/>
      <c r="E43" s="115"/>
      <c r="H43" s="16" t="s">
        <v>22</v>
      </c>
      <c r="I43" s="1648" t="s">
        <v>36</v>
      </c>
      <c r="J43" s="1649"/>
      <c r="K43" s="18"/>
      <c r="L43" s="18"/>
      <c r="M43" s="20"/>
      <c r="N43" s="36"/>
      <c r="O43" s="18"/>
      <c r="P43" s="18"/>
      <c r="Q43" s="20"/>
      <c r="R43" s="110"/>
      <c r="S43" s="760"/>
      <c r="T43" s="706"/>
      <c r="U43" s="111" t="s">
        <v>22</v>
      </c>
      <c r="V43" s="703" t="s">
        <v>854</v>
      </c>
      <c r="W43" s="703"/>
      <c r="X43" s="703"/>
      <c r="Y43" s="707"/>
      <c r="Z43" s="708"/>
      <c r="AA43" s="704"/>
      <c r="AB43" s="703"/>
      <c r="AC43" s="703"/>
      <c r="AD43" s="703"/>
      <c r="AE43" s="703"/>
      <c r="AF43" s="703"/>
      <c r="AG43" s="704"/>
      <c r="AH43" s="704"/>
      <c r="AI43" s="112"/>
      <c r="AJ43" s="995" t="s">
        <v>596</v>
      </c>
      <c r="AK43" s="113" t="s">
        <v>92</v>
      </c>
      <c r="AL43" s="18"/>
      <c r="AM43" s="20"/>
      <c r="AN43" s="114"/>
      <c r="AO43" s="119"/>
    </row>
    <row r="44" spans="1:41" s="107" customFormat="1" ht="15.95" customHeight="1">
      <c r="A44" s="1694"/>
      <c r="B44" s="114"/>
      <c r="E44" s="115"/>
      <c r="G44" s="115"/>
      <c r="H44" s="35"/>
      <c r="I44" s="168"/>
      <c r="J44" s="209"/>
      <c r="K44" s="116"/>
      <c r="L44" s="116"/>
      <c r="M44" s="117"/>
      <c r="N44" s="36"/>
      <c r="O44" s="116"/>
      <c r="P44" s="116"/>
      <c r="Q44" s="117"/>
      <c r="R44" s="110"/>
      <c r="S44" s="760"/>
      <c r="T44" s="706"/>
      <c r="U44" s="111" t="s">
        <v>22</v>
      </c>
      <c r="V44" s="703" t="s">
        <v>855</v>
      </c>
      <c r="W44" s="703"/>
      <c r="X44" s="703"/>
      <c r="Y44" s="707"/>
      <c r="Z44" s="704"/>
      <c r="AA44" s="703"/>
      <c r="AB44" s="704"/>
      <c r="AC44" s="703"/>
      <c r="AD44" s="703"/>
      <c r="AE44" s="703"/>
      <c r="AF44" s="703"/>
      <c r="AG44" s="704"/>
      <c r="AH44" s="704"/>
      <c r="AI44" s="112"/>
      <c r="AJ44" s="995" t="s">
        <v>596</v>
      </c>
      <c r="AK44" s="1643"/>
      <c r="AL44" s="1643"/>
      <c r="AM44" s="1644"/>
      <c r="AN44" s="114"/>
      <c r="AO44" s="119"/>
    </row>
    <row r="45" spans="1:41" s="107" customFormat="1" ht="15.95" customHeight="1">
      <c r="A45" s="1694"/>
      <c r="B45" s="114"/>
      <c r="E45" s="115"/>
      <c r="G45" s="115"/>
      <c r="H45" s="35"/>
      <c r="I45" s="168"/>
      <c r="J45" s="209"/>
      <c r="K45" s="116"/>
      <c r="L45" s="116"/>
      <c r="M45" s="117"/>
      <c r="N45" s="36"/>
      <c r="O45" s="116"/>
      <c r="P45" s="116"/>
      <c r="Q45" s="117"/>
      <c r="R45" s="110"/>
      <c r="S45" s="760"/>
      <c r="T45" s="706"/>
      <c r="U45" s="111" t="s">
        <v>22</v>
      </c>
      <c r="V45" s="703" t="s">
        <v>856</v>
      </c>
      <c r="W45" s="703"/>
      <c r="X45" s="703"/>
      <c r="Y45" s="707"/>
      <c r="Z45" s="704"/>
      <c r="AA45" s="703"/>
      <c r="AB45" s="704"/>
      <c r="AC45" s="703"/>
      <c r="AD45" s="703"/>
      <c r="AE45" s="703"/>
      <c r="AF45" s="703"/>
      <c r="AG45" s="704"/>
      <c r="AH45" s="704"/>
      <c r="AI45" s="112"/>
      <c r="AJ45" s="995" t="s">
        <v>596</v>
      </c>
      <c r="AK45" s="1643"/>
      <c r="AL45" s="1643"/>
      <c r="AM45" s="1644"/>
      <c r="AO45" s="119"/>
    </row>
    <row r="46" spans="1:41" s="107" customFormat="1" ht="15.95" customHeight="1">
      <c r="A46" s="1694"/>
      <c r="B46" s="114"/>
      <c r="E46" s="115"/>
      <c r="G46" s="115"/>
      <c r="H46" s="36"/>
      <c r="I46" s="168"/>
      <c r="J46" s="209"/>
      <c r="K46" s="116"/>
      <c r="L46" s="116"/>
      <c r="M46" s="117"/>
      <c r="N46" s="36"/>
      <c r="O46" s="116"/>
      <c r="P46" s="116"/>
      <c r="Q46" s="117"/>
      <c r="R46" s="110"/>
      <c r="S46" s="761"/>
      <c r="T46" s="634"/>
      <c r="U46" s="681" t="s">
        <v>22</v>
      </c>
      <c r="V46" s="630" t="s">
        <v>857</v>
      </c>
      <c r="W46" s="630"/>
      <c r="X46" s="630"/>
      <c r="Y46" s="632"/>
      <c r="Z46" s="633"/>
      <c r="AA46" s="630"/>
      <c r="AB46" s="633"/>
      <c r="AC46" s="630"/>
      <c r="AD46" s="630"/>
      <c r="AE46" s="630"/>
      <c r="AF46" s="630"/>
      <c r="AG46" s="633"/>
      <c r="AH46" s="633"/>
      <c r="AI46" s="762"/>
      <c r="AJ46" s="995" t="s">
        <v>596</v>
      </c>
      <c r="AK46" s="1643"/>
      <c r="AL46" s="1643"/>
      <c r="AM46" s="1644"/>
      <c r="AN46" s="114"/>
      <c r="AO46" s="119"/>
    </row>
    <row r="47" spans="1:41" s="107" customFormat="1" ht="15.95" customHeight="1">
      <c r="A47" s="1694"/>
      <c r="B47" s="114"/>
      <c r="E47" s="115"/>
      <c r="G47" s="115"/>
      <c r="H47" s="36"/>
      <c r="I47" s="168"/>
      <c r="J47" s="209"/>
      <c r="K47" s="116"/>
      <c r="L47" s="116"/>
      <c r="M47" s="117"/>
      <c r="N47" s="36"/>
      <c r="O47" s="116"/>
      <c r="P47" s="116"/>
      <c r="Q47" s="117"/>
      <c r="R47" s="110"/>
      <c r="S47" s="1947" t="s">
        <v>859</v>
      </c>
      <c r="T47" s="1948"/>
      <c r="U47" s="757" t="s">
        <v>22</v>
      </c>
      <c r="V47" s="763" t="s">
        <v>861</v>
      </c>
      <c r="W47" s="758"/>
      <c r="X47" s="758"/>
      <c r="Y47" s="764"/>
      <c r="Z47" s="756"/>
      <c r="AA47" s="758"/>
      <c r="AB47" s="756"/>
      <c r="AC47" s="758"/>
      <c r="AD47" s="758"/>
      <c r="AE47" s="758"/>
      <c r="AF47" s="758"/>
      <c r="AG47" s="756"/>
      <c r="AH47" s="756"/>
      <c r="AI47" s="765"/>
      <c r="AJ47" s="30"/>
      <c r="AK47" s="18"/>
      <c r="AL47" s="18"/>
      <c r="AM47" s="20"/>
      <c r="AN47" s="114"/>
      <c r="AO47" s="119"/>
    </row>
    <row r="48" spans="1:41" s="107" customFormat="1" ht="15.95" customHeight="1">
      <c r="A48" s="1694"/>
      <c r="B48" s="114"/>
      <c r="E48" s="115"/>
      <c r="G48" s="115"/>
      <c r="H48" s="36"/>
      <c r="I48" s="168"/>
      <c r="J48" s="209"/>
      <c r="K48" s="116"/>
      <c r="L48" s="116"/>
      <c r="M48" s="117"/>
      <c r="N48" s="36"/>
      <c r="O48" s="116"/>
      <c r="P48" s="116"/>
      <c r="Q48" s="117"/>
      <c r="R48" s="110"/>
      <c r="S48" s="1949"/>
      <c r="T48" s="1950"/>
      <c r="U48" s="111" t="s">
        <v>22</v>
      </c>
      <c r="V48" s="703" t="s">
        <v>862</v>
      </c>
      <c r="W48" s="703"/>
      <c r="X48" s="703"/>
      <c r="Y48" s="707"/>
      <c r="Z48" s="704"/>
      <c r="AA48" s="703"/>
      <c r="AB48" s="704"/>
      <c r="AC48" s="703"/>
      <c r="AD48" s="703"/>
      <c r="AE48" s="703"/>
      <c r="AF48" s="703"/>
      <c r="AG48" s="704"/>
      <c r="AH48" s="704"/>
      <c r="AI48" s="112"/>
      <c r="AN48" s="114"/>
      <c r="AO48" s="119"/>
    </row>
    <row r="49" spans="1:41" s="107" customFormat="1" ht="15.95" customHeight="1">
      <c r="A49" s="1694"/>
      <c r="B49" s="114"/>
      <c r="E49" s="115"/>
      <c r="G49" s="115"/>
      <c r="H49" s="36"/>
      <c r="I49" s="168"/>
      <c r="J49" s="209"/>
      <c r="K49" s="116"/>
      <c r="L49" s="116"/>
      <c r="M49" s="117"/>
      <c r="N49" s="36"/>
      <c r="O49" s="116"/>
      <c r="P49" s="116"/>
      <c r="Q49" s="117"/>
      <c r="R49" s="110"/>
      <c r="S49" s="1951"/>
      <c r="T49" s="1952"/>
      <c r="U49" s="681" t="s">
        <v>22</v>
      </c>
      <c r="V49" s="630" t="s">
        <v>863</v>
      </c>
      <c r="W49" s="630"/>
      <c r="X49" s="630"/>
      <c r="Y49" s="632"/>
      <c r="Z49" s="633"/>
      <c r="AA49" s="630"/>
      <c r="AB49" s="633"/>
      <c r="AC49" s="630"/>
      <c r="AD49" s="630"/>
      <c r="AE49" s="630"/>
      <c r="AF49" s="630"/>
      <c r="AG49" s="633"/>
      <c r="AH49" s="633"/>
      <c r="AI49" s="762"/>
      <c r="AK49" s="113"/>
      <c r="AM49" s="115"/>
      <c r="AN49" s="114"/>
      <c r="AO49" s="119"/>
    </row>
    <row r="50" spans="1:41" s="107" customFormat="1" ht="15.95" customHeight="1">
      <c r="A50" s="1694"/>
      <c r="B50" s="114"/>
      <c r="E50" s="115"/>
      <c r="G50" s="115"/>
      <c r="H50" s="36"/>
      <c r="I50" s="168"/>
      <c r="J50" s="209"/>
      <c r="K50" s="116"/>
      <c r="L50" s="116"/>
      <c r="M50" s="117"/>
      <c r="N50" s="36"/>
      <c r="O50" s="116"/>
      <c r="P50" s="116"/>
      <c r="Q50" s="117"/>
      <c r="R50" s="110"/>
      <c r="S50" s="1953" t="s">
        <v>860</v>
      </c>
      <c r="T50" s="1954"/>
      <c r="U50" s="757" t="s">
        <v>22</v>
      </c>
      <c r="V50" s="758" t="s">
        <v>864</v>
      </c>
      <c r="W50" s="758"/>
      <c r="X50" s="758"/>
      <c r="Y50" s="764"/>
      <c r="Z50" s="756"/>
      <c r="AA50" s="758"/>
      <c r="AB50" s="756"/>
      <c r="AC50" s="758"/>
      <c r="AD50" s="758"/>
      <c r="AE50" s="758"/>
      <c r="AF50" s="758"/>
      <c r="AG50" s="756"/>
      <c r="AH50" s="756"/>
      <c r="AI50" s="765"/>
      <c r="AK50" s="113"/>
      <c r="AM50" s="115"/>
      <c r="AN50" s="114"/>
      <c r="AO50" s="119"/>
    </row>
    <row r="51" spans="1:41" s="107" customFormat="1" ht="15.95" customHeight="1">
      <c r="A51" s="1694"/>
      <c r="B51" s="114"/>
      <c r="E51" s="115"/>
      <c r="G51" s="115"/>
      <c r="H51" s="36"/>
      <c r="I51" s="168"/>
      <c r="J51" s="209"/>
      <c r="K51" s="116"/>
      <c r="L51" s="116"/>
      <c r="M51" s="117"/>
      <c r="N51" s="36"/>
      <c r="O51" s="116"/>
      <c r="P51" s="116"/>
      <c r="Q51" s="117"/>
      <c r="R51" s="766"/>
      <c r="S51" s="1955"/>
      <c r="T51" s="1956"/>
      <c r="U51" s="681" t="s">
        <v>22</v>
      </c>
      <c r="V51" s="630" t="s">
        <v>863</v>
      </c>
      <c r="W51" s="630"/>
      <c r="X51" s="630"/>
      <c r="Y51" s="632"/>
      <c r="Z51" s="633"/>
      <c r="AA51" s="630"/>
      <c r="AB51" s="633"/>
      <c r="AC51" s="630"/>
      <c r="AD51" s="630"/>
      <c r="AE51" s="630"/>
      <c r="AF51" s="630"/>
      <c r="AG51" s="633"/>
      <c r="AH51" s="633"/>
      <c r="AI51" s="762"/>
      <c r="AK51" s="113"/>
      <c r="AM51" s="115"/>
      <c r="AN51" s="114"/>
      <c r="AO51" s="119"/>
    </row>
    <row r="52" spans="1:41" s="107" customFormat="1" ht="15.95" customHeight="1">
      <c r="A52" s="1694"/>
      <c r="B52" s="120" t="s">
        <v>93</v>
      </c>
      <c r="C52" s="18"/>
      <c r="D52" s="18"/>
      <c r="E52" s="20"/>
      <c r="F52" s="18"/>
      <c r="G52" s="34"/>
      <c r="H52" s="35"/>
      <c r="J52" s="121"/>
      <c r="K52" s="18"/>
      <c r="L52" s="18"/>
      <c r="M52" s="20"/>
      <c r="N52" s="36"/>
      <c r="O52" s="18"/>
      <c r="P52" s="18"/>
      <c r="Q52" s="20"/>
      <c r="R52" s="992" t="s">
        <v>596</v>
      </c>
      <c r="S52" s="767" t="s">
        <v>775</v>
      </c>
      <c r="T52" s="768"/>
      <c r="U52" s="768"/>
      <c r="V52" s="768"/>
      <c r="W52" s="769"/>
      <c r="X52" s="768"/>
      <c r="Y52" s="767"/>
      <c r="Z52" s="769"/>
      <c r="AA52" s="768"/>
      <c r="AB52" s="769"/>
      <c r="AC52" s="768"/>
      <c r="AD52" s="768"/>
      <c r="AE52" s="768"/>
      <c r="AF52" s="768"/>
      <c r="AG52" s="769"/>
      <c r="AH52" s="769"/>
      <c r="AI52" s="770"/>
      <c r="AJ52" s="30"/>
      <c r="AK52" s="18"/>
      <c r="AL52" s="18"/>
      <c r="AM52" s="20"/>
      <c r="AN52" s="114"/>
      <c r="AO52" s="119"/>
    </row>
    <row r="53" spans="1:41" s="107" customFormat="1" ht="15.95" customHeight="1">
      <c r="A53" s="1694"/>
      <c r="B53" s="122"/>
      <c r="C53" s="116"/>
      <c r="D53" s="116"/>
      <c r="E53" s="117"/>
      <c r="G53" s="34"/>
      <c r="H53" s="35"/>
      <c r="J53" s="121"/>
      <c r="K53" s="18"/>
      <c r="L53" s="18"/>
      <c r="M53" s="20"/>
      <c r="N53" s="443"/>
      <c r="O53" s="444"/>
      <c r="P53" s="444"/>
      <c r="Q53" s="445"/>
      <c r="R53" s="993" t="s">
        <v>596</v>
      </c>
      <c r="S53" s="144" t="s">
        <v>29</v>
      </c>
      <c r="T53" s="146"/>
      <c r="U53" s="147"/>
      <c r="V53" s="30" t="s">
        <v>94</v>
      </c>
      <c r="W53" s="1933" t="s">
        <v>776</v>
      </c>
      <c r="X53" s="1933"/>
      <c r="Y53" s="1933"/>
      <c r="Z53" s="1933"/>
      <c r="AA53" s="1933"/>
      <c r="AB53" s="1933"/>
      <c r="AC53" s="1933"/>
      <c r="AD53" s="1933"/>
      <c r="AE53" s="1933"/>
      <c r="AF53" s="1933"/>
      <c r="AG53" s="1933"/>
      <c r="AH53" s="1933"/>
      <c r="AI53" s="34" t="s">
        <v>95</v>
      </c>
      <c r="AK53" s="113"/>
      <c r="AM53" s="115"/>
      <c r="AN53" s="114"/>
      <c r="AO53" s="119"/>
    </row>
    <row r="54" spans="1:41" s="107" customFormat="1" ht="15.95" customHeight="1">
      <c r="A54" s="1694"/>
      <c r="B54" s="36"/>
      <c r="C54" s="18"/>
      <c r="D54" s="18"/>
      <c r="E54" s="20"/>
      <c r="G54" s="20"/>
      <c r="H54" s="36"/>
      <c r="J54" s="123"/>
      <c r="K54" s="1659" t="s">
        <v>777</v>
      </c>
      <c r="L54" s="1659"/>
      <c r="M54" s="1660"/>
      <c r="N54" s="1658" t="s">
        <v>778</v>
      </c>
      <c r="O54" s="1659"/>
      <c r="P54" s="1659"/>
      <c r="Q54" s="1660"/>
      <c r="R54" s="58" t="s">
        <v>22</v>
      </c>
      <c r="S54" s="738" t="s">
        <v>779</v>
      </c>
      <c r="T54" s="738"/>
      <c r="U54" s="738"/>
      <c r="V54" s="738"/>
      <c r="W54" s="178"/>
      <c r="X54" s="178"/>
      <c r="Y54" s="178"/>
      <c r="Z54" s="738"/>
      <c r="AA54" s="178"/>
      <c r="AB54" s="178"/>
      <c r="AC54" s="178"/>
      <c r="AD54" s="178"/>
      <c r="AE54" s="739"/>
      <c r="AF54" s="178"/>
      <c r="AG54" s="178"/>
      <c r="AH54" s="178"/>
      <c r="AI54" s="491"/>
      <c r="AJ54" s="30"/>
      <c r="AK54" s="47"/>
      <c r="AL54" s="4"/>
      <c r="AM54" s="129"/>
      <c r="AN54" s="114"/>
      <c r="AO54" s="119"/>
    </row>
    <row r="55" spans="1:41" s="107" customFormat="1" ht="15.95" customHeight="1">
      <c r="A55" s="1694"/>
      <c r="B55" s="125"/>
      <c r="C55" s="116"/>
      <c r="D55" s="116"/>
      <c r="E55" s="117"/>
      <c r="G55" s="20"/>
      <c r="H55" s="36"/>
      <c r="J55" s="123"/>
      <c r="K55" s="18"/>
      <c r="L55" s="18"/>
      <c r="M55" s="20"/>
      <c r="N55" s="1645" t="s">
        <v>780</v>
      </c>
      <c r="O55" s="1646"/>
      <c r="P55" s="1646"/>
      <c r="Q55" s="1647"/>
      <c r="R55" s="41" t="s">
        <v>22</v>
      </c>
      <c r="S55" s="128" t="s">
        <v>775</v>
      </c>
      <c r="T55" s="18"/>
      <c r="U55" s="18"/>
      <c r="V55" s="19"/>
      <c r="W55" s="128"/>
      <c r="X55" s="128"/>
      <c r="Y55" s="30"/>
      <c r="Z55" s="18"/>
      <c r="AA55" s="30"/>
      <c r="AB55" s="18"/>
      <c r="AC55" s="18"/>
      <c r="AD55" s="18"/>
      <c r="AE55" s="18"/>
      <c r="AF55" s="30"/>
      <c r="AG55" s="30"/>
      <c r="AH55" s="30"/>
      <c r="AI55" s="34"/>
      <c r="AJ55" s="128"/>
      <c r="AL55" s="30"/>
      <c r="AM55" s="18"/>
      <c r="AN55" s="114"/>
      <c r="AO55" s="119"/>
    </row>
    <row r="56" spans="1:41" s="107" customFormat="1" ht="15.95" customHeight="1">
      <c r="A56" s="1694"/>
      <c r="B56" s="36"/>
      <c r="C56" s="18"/>
      <c r="D56" s="18"/>
      <c r="E56" s="20"/>
      <c r="F56" s="36"/>
      <c r="G56" s="20"/>
      <c r="H56" s="36"/>
      <c r="J56" s="123"/>
      <c r="K56" s="116"/>
      <c r="L56" s="116"/>
      <c r="M56" s="117"/>
      <c r="N56" s="122"/>
      <c r="O56" s="116"/>
      <c r="P56" s="116"/>
      <c r="Q56" s="117"/>
      <c r="R56" s="687" t="s">
        <v>22</v>
      </c>
      <c r="S56" s="740" t="s">
        <v>781</v>
      </c>
      <c r="T56" s="741"/>
      <c r="U56" s="740"/>
      <c r="V56" s="742"/>
      <c r="W56" s="741"/>
      <c r="X56" s="741"/>
      <c r="Y56" s="742"/>
      <c r="Z56" s="743"/>
      <c r="AA56" s="743"/>
      <c r="AB56" s="743"/>
      <c r="AC56" s="743"/>
      <c r="AD56" s="743"/>
      <c r="AE56" s="742"/>
      <c r="AF56" s="742"/>
      <c r="AG56" s="742"/>
      <c r="AH56" s="742"/>
      <c r="AI56" s="744"/>
      <c r="AJ56" s="30"/>
      <c r="AK56" s="18"/>
      <c r="AL56" s="18"/>
      <c r="AM56" s="20"/>
      <c r="AN56" s="114"/>
      <c r="AO56" s="119"/>
    </row>
    <row r="57" spans="1:41" s="107" customFormat="1" ht="15.95" customHeight="1">
      <c r="A57" s="1694"/>
      <c r="B57" s="36"/>
      <c r="C57" s="18"/>
      <c r="D57" s="18"/>
      <c r="E57" s="20"/>
      <c r="F57" s="36"/>
      <c r="G57" s="20"/>
      <c r="H57" s="36"/>
      <c r="J57" s="123"/>
      <c r="K57" s="23"/>
      <c r="L57" s="23"/>
      <c r="M57" s="24"/>
      <c r="N57" s="163"/>
      <c r="O57" s="201"/>
      <c r="P57" s="201"/>
      <c r="Q57" s="202"/>
      <c r="R57" s="21" t="s">
        <v>22</v>
      </c>
      <c r="S57" s="128" t="s">
        <v>29</v>
      </c>
      <c r="T57" s="18"/>
      <c r="U57" s="18"/>
      <c r="V57" s="30" t="s">
        <v>94</v>
      </c>
      <c r="W57" s="1938" t="s">
        <v>776</v>
      </c>
      <c r="X57" s="1933"/>
      <c r="Y57" s="1933"/>
      <c r="Z57" s="1933"/>
      <c r="AA57" s="1933"/>
      <c r="AB57" s="1933"/>
      <c r="AC57" s="1933"/>
      <c r="AD57" s="1933"/>
      <c r="AE57" s="1933"/>
      <c r="AF57" s="1933"/>
      <c r="AG57" s="1933"/>
      <c r="AH57" s="1933"/>
      <c r="AI57" s="34" t="s">
        <v>95</v>
      </c>
      <c r="AJ57" s="30"/>
      <c r="AK57" s="47"/>
      <c r="AL57" s="4"/>
      <c r="AM57" s="129"/>
      <c r="AN57" s="114"/>
      <c r="AO57" s="119"/>
    </row>
    <row r="58" spans="1:41" s="107" customFormat="1" ht="15.95" customHeight="1">
      <c r="A58" s="1694"/>
      <c r="B58" s="36"/>
      <c r="C58" s="18"/>
      <c r="D58" s="18"/>
      <c r="E58" s="20"/>
      <c r="F58" s="18"/>
      <c r="G58" s="20"/>
      <c r="H58" s="36"/>
      <c r="J58" s="123"/>
      <c r="K58" s="1678" t="s">
        <v>782</v>
      </c>
      <c r="L58" s="1659"/>
      <c r="M58" s="1660"/>
      <c r="N58" s="1658" t="s">
        <v>783</v>
      </c>
      <c r="O58" s="1659"/>
      <c r="P58" s="1659"/>
      <c r="Q58" s="1660"/>
      <c r="R58" s="558" t="s">
        <v>784</v>
      </c>
      <c r="S58" s="43"/>
      <c r="T58" s="43"/>
      <c r="U58" s="130" t="s">
        <v>22</v>
      </c>
      <c r="V58" s="43" t="s">
        <v>785</v>
      </c>
      <c r="W58" s="124"/>
      <c r="X58" s="43"/>
      <c r="Y58" s="43"/>
      <c r="Z58" s="43"/>
      <c r="AA58" s="43"/>
      <c r="AB58" s="130" t="s">
        <v>22</v>
      </c>
      <c r="AC58" s="43" t="s">
        <v>786</v>
      </c>
      <c r="AD58" s="124"/>
      <c r="AE58" s="124"/>
      <c r="AF58" s="43"/>
      <c r="AG58" s="43"/>
      <c r="AH58" s="43"/>
      <c r="AI58" s="46"/>
      <c r="AJ58" s="128"/>
      <c r="AL58" s="30"/>
      <c r="AM58" s="18"/>
      <c r="AN58" s="114"/>
      <c r="AO58" s="119"/>
    </row>
    <row r="59" spans="1:41" s="107" customFormat="1" ht="15.95" customHeight="1">
      <c r="A59" s="1694"/>
      <c r="B59" s="36"/>
      <c r="C59" s="18"/>
      <c r="D59" s="18"/>
      <c r="E59" s="20"/>
      <c r="F59" s="18"/>
      <c r="G59" s="20"/>
      <c r="H59" s="36"/>
      <c r="J59" s="123"/>
      <c r="K59" s="1667" t="s">
        <v>787</v>
      </c>
      <c r="L59" s="1646"/>
      <c r="M59" s="1647"/>
      <c r="N59" s="122"/>
      <c r="O59" s="116"/>
      <c r="P59" s="116"/>
      <c r="Q59" s="116"/>
      <c r="R59" s="748"/>
      <c r="S59" s="749"/>
      <c r="T59" s="749"/>
      <c r="U59" s="681" t="s">
        <v>22</v>
      </c>
      <c r="V59" s="749" t="s">
        <v>29</v>
      </c>
      <c r="W59" s="752"/>
      <c r="X59" s="749"/>
      <c r="Y59" s="749" t="s">
        <v>96</v>
      </c>
      <c r="Z59" s="1939"/>
      <c r="AA59" s="1939"/>
      <c r="AB59" s="1939"/>
      <c r="AC59" s="1939"/>
      <c r="AD59" s="1939"/>
      <c r="AE59" s="1939"/>
      <c r="AF59" s="1939"/>
      <c r="AG59" s="1939"/>
      <c r="AH59" s="1939"/>
      <c r="AI59" s="683" t="s">
        <v>742</v>
      </c>
      <c r="AJ59" s="30"/>
      <c r="AK59" s="18"/>
      <c r="AL59" s="18"/>
      <c r="AM59" s="20"/>
      <c r="AN59" s="114"/>
      <c r="AO59" s="119"/>
    </row>
    <row r="60" spans="1:41" s="107" customFormat="1" ht="15.95" customHeight="1">
      <c r="A60" s="1694"/>
      <c r="B60" s="36"/>
      <c r="C60" s="18"/>
      <c r="D60" s="18"/>
      <c r="E60" s="20"/>
      <c r="F60" s="18"/>
      <c r="G60" s="34"/>
      <c r="H60" s="35"/>
      <c r="J60" s="121"/>
      <c r="K60" s="1667" t="s">
        <v>788</v>
      </c>
      <c r="L60" s="1902"/>
      <c r="M60" s="1903"/>
      <c r="N60" s="125"/>
      <c r="O60" s="128"/>
      <c r="P60" s="128"/>
      <c r="Q60" s="128"/>
      <c r="R60" s="751" t="s">
        <v>787</v>
      </c>
      <c r="S60" s="128"/>
      <c r="T60" s="128"/>
      <c r="U60" s="111" t="s">
        <v>22</v>
      </c>
      <c r="V60" s="18" t="s">
        <v>789</v>
      </c>
      <c r="W60" s="672"/>
      <c r="X60" s="672"/>
      <c r="Y60" s="672"/>
      <c r="Z60" s="672"/>
      <c r="AB60" s="111" t="s">
        <v>22</v>
      </c>
      <c r="AC60" s="128" t="s">
        <v>790</v>
      </c>
      <c r="AD60" s="128"/>
      <c r="AE60" s="128"/>
      <c r="AF60" s="128"/>
      <c r="AG60" s="128"/>
      <c r="AH60" s="128"/>
      <c r="AI60" s="34"/>
      <c r="AM60" s="115"/>
      <c r="AN60" s="114"/>
      <c r="AO60" s="119"/>
    </row>
    <row r="61" spans="1:41" s="107" customFormat="1" ht="15.95" customHeight="1">
      <c r="A61" s="1694"/>
      <c r="B61" s="36"/>
      <c r="C61" s="18"/>
      <c r="D61" s="18"/>
      <c r="E61" s="20"/>
      <c r="F61" s="18"/>
      <c r="G61" s="34"/>
      <c r="H61" s="35"/>
      <c r="J61" s="121"/>
      <c r="K61" s="18"/>
      <c r="L61" s="18"/>
      <c r="M61" s="20"/>
      <c r="N61" s="125"/>
      <c r="O61" s="128"/>
      <c r="P61" s="128"/>
      <c r="Q61" s="128"/>
      <c r="R61" s="35"/>
      <c r="S61" s="128"/>
      <c r="T61" s="128"/>
      <c r="U61" s="148" t="s">
        <v>22</v>
      </c>
      <c r="V61" s="187" t="s">
        <v>29</v>
      </c>
      <c r="W61" s="141"/>
      <c r="X61" s="128"/>
      <c r="Y61" s="128" t="s">
        <v>96</v>
      </c>
      <c r="Z61" s="1942"/>
      <c r="AA61" s="1943"/>
      <c r="AB61" s="1943"/>
      <c r="AC61" s="1943"/>
      <c r="AD61" s="1943"/>
      <c r="AE61" s="1943"/>
      <c r="AF61" s="1943"/>
      <c r="AG61" s="1943"/>
      <c r="AH61" s="1943"/>
      <c r="AI61" s="34" t="s">
        <v>742</v>
      </c>
      <c r="AM61" s="115"/>
      <c r="AN61" s="114"/>
      <c r="AO61" s="119"/>
    </row>
    <row r="62" spans="1:41" s="107" customFormat="1" ht="15.95" customHeight="1">
      <c r="A62" s="1694"/>
      <c r="B62" s="132"/>
      <c r="C62" s="700"/>
      <c r="D62" s="700"/>
      <c r="E62" s="133"/>
      <c r="F62" s="36"/>
      <c r="G62" s="34"/>
      <c r="H62" s="35"/>
      <c r="J62" s="121"/>
      <c r="K62" s="1659" t="s">
        <v>46</v>
      </c>
      <c r="L62" s="1659"/>
      <c r="M62" s="1660"/>
      <c r="N62" s="1658" t="s">
        <v>791</v>
      </c>
      <c r="O62" s="1659"/>
      <c r="P62" s="1659"/>
      <c r="Q62" s="1660"/>
      <c r="R62" s="558" t="s">
        <v>792</v>
      </c>
      <c r="S62" s="43"/>
      <c r="T62" s="43"/>
      <c r="U62" s="43"/>
      <c r="V62" s="43"/>
      <c r="W62" s="44" t="s">
        <v>97</v>
      </c>
      <c r="X62" s="130" t="s">
        <v>22</v>
      </c>
      <c r="Y62" s="44" t="s">
        <v>98</v>
      </c>
      <c r="Z62" s="44"/>
      <c r="AA62" s="130" t="s">
        <v>22</v>
      </c>
      <c r="AB62" s="1659" t="s">
        <v>793</v>
      </c>
      <c r="AC62" s="1944"/>
      <c r="AD62" s="1944"/>
      <c r="AE62" s="1944"/>
      <c r="AF62" s="134" t="s">
        <v>99</v>
      </c>
      <c r="AG62" s="135"/>
      <c r="AH62" s="135"/>
      <c r="AI62" s="46"/>
      <c r="AJ62" s="30"/>
      <c r="AK62" s="18"/>
      <c r="AL62" s="18"/>
      <c r="AM62" s="20"/>
      <c r="AN62" s="114"/>
      <c r="AO62" s="119"/>
    </row>
    <row r="63" spans="1:41" s="107" customFormat="1" ht="15.95" customHeight="1">
      <c r="A63" s="1694"/>
      <c r="B63" s="132"/>
      <c r="C63" s="700"/>
      <c r="D63" s="700"/>
      <c r="E63" s="133"/>
      <c r="F63" s="18"/>
      <c r="G63" s="34"/>
      <c r="H63" s="35"/>
      <c r="J63" s="121"/>
      <c r="K63" s="116"/>
      <c r="L63" s="116"/>
      <c r="M63" s="117"/>
      <c r="N63" s="122"/>
      <c r="O63" s="116"/>
      <c r="P63" s="116"/>
      <c r="Q63" s="117"/>
      <c r="R63" s="35"/>
      <c r="S63" s="111" t="s">
        <v>22</v>
      </c>
      <c r="T63" s="128" t="s">
        <v>794</v>
      </c>
      <c r="U63" s="128"/>
      <c r="V63" s="128"/>
      <c r="W63" s="128"/>
      <c r="X63" s="111" t="s">
        <v>22</v>
      </c>
      <c r="Y63" s="128" t="s">
        <v>795</v>
      </c>
      <c r="Z63" s="695"/>
      <c r="AA63" s="695"/>
      <c r="AB63" s="695"/>
      <c r="AC63" s="38"/>
      <c r="AD63" s="128"/>
      <c r="AE63" s="695"/>
      <c r="AF63" s="695"/>
      <c r="AG63" s="695"/>
      <c r="AH63" s="695"/>
      <c r="AI63" s="34"/>
      <c r="AJ63" s="35"/>
      <c r="AK63" s="47"/>
      <c r="AL63" s="47"/>
      <c r="AM63" s="48"/>
      <c r="AN63" s="114"/>
      <c r="AO63" s="119"/>
    </row>
    <row r="64" spans="1:41" s="107" customFormat="1" ht="15.95" customHeight="1">
      <c r="A64" s="1694"/>
      <c r="B64" s="132"/>
      <c r="C64" s="700"/>
      <c r="D64" s="700"/>
      <c r="E64" s="133"/>
      <c r="F64" s="18"/>
      <c r="G64" s="34"/>
      <c r="H64" s="35"/>
      <c r="J64" s="121"/>
      <c r="K64" s="116"/>
      <c r="L64" s="116"/>
      <c r="M64" s="117"/>
      <c r="N64" s="122"/>
      <c r="O64" s="116"/>
      <c r="P64" s="116"/>
      <c r="Q64" s="117"/>
      <c r="S64" s="148" t="s">
        <v>22</v>
      </c>
      <c r="T64" s="128" t="s">
        <v>29</v>
      </c>
      <c r="U64" s="23"/>
      <c r="V64" s="559" t="s">
        <v>776</v>
      </c>
      <c r="W64" s="562" t="s">
        <v>96</v>
      </c>
      <c r="X64" s="1933"/>
      <c r="Y64" s="1933"/>
      <c r="Z64" s="1933"/>
      <c r="AA64" s="1933"/>
      <c r="AB64" s="1933"/>
      <c r="AC64" s="1933"/>
      <c r="AD64" s="1933"/>
      <c r="AE64" s="1933"/>
      <c r="AF64" s="1933"/>
      <c r="AG64" s="1933"/>
      <c r="AH64" s="1933"/>
      <c r="AI64" s="24" t="s">
        <v>95</v>
      </c>
      <c r="AJ64" s="35"/>
      <c r="AK64" s="18"/>
      <c r="AL64" s="18"/>
      <c r="AM64" s="20"/>
      <c r="AN64" s="114"/>
      <c r="AO64" s="119"/>
    </row>
    <row r="65" spans="1:41" s="107" customFormat="1" ht="15.95" customHeight="1">
      <c r="A65" s="1694"/>
      <c r="B65" s="136"/>
      <c r="C65" s="712"/>
      <c r="D65" s="712"/>
      <c r="E65" s="137"/>
      <c r="F65" s="36"/>
      <c r="G65" s="34"/>
      <c r="H65" s="35"/>
      <c r="J65" s="121"/>
      <c r="K65" s="1934" t="s">
        <v>796</v>
      </c>
      <c r="L65" s="1935"/>
      <c r="M65" s="1936"/>
      <c r="N65" s="1937" t="s">
        <v>796</v>
      </c>
      <c r="O65" s="1935"/>
      <c r="P65" s="1935"/>
      <c r="Q65" s="1936"/>
      <c r="R65" s="58" t="s">
        <v>22</v>
      </c>
      <c r="S65" s="173" t="s">
        <v>797</v>
      </c>
      <c r="T65" s="173"/>
      <c r="U65" s="173"/>
      <c r="V65" s="173"/>
      <c r="W65" s="173"/>
      <c r="X65" s="173"/>
      <c r="Y65" s="173"/>
      <c r="Z65" s="173"/>
      <c r="AA65" s="178"/>
      <c r="AB65" s="563"/>
      <c r="AC65" s="563"/>
      <c r="AD65" s="563"/>
      <c r="AE65" s="563"/>
      <c r="AF65" s="563"/>
      <c r="AG65" s="173"/>
      <c r="AH65" s="173"/>
      <c r="AI65" s="491"/>
      <c r="AJ65" s="35"/>
      <c r="AK65" s="47"/>
      <c r="AL65" s="47"/>
      <c r="AM65" s="48"/>
      <c r="AN65" s="114"/>
      <c r="AO65" s="119"/>
    </row>
    <row r="66" spans="1:41" s="107" customFormat="1" ht="15.95" customHeight="1">
      <c r="A66" s="1694"/>
      <c r="B66" s="85"/>
      <c r="C66" s="18"/>
      <c r="D66" s="18"/>
      <c r="E66" s="20"/>
      <c r="F66" s="18"/>
      <c r="G66" s="20"/>
      <c r="H66" s="36"/>
      <c r="J66" s="123"/>
      <c r="K66" s="1646" t="s">
        <v>100</v>
      </c>
      <c r="L66" s="1646"/>
      <c r="M66" s="1647"/>
      <c r="N66" s="1904" t="s">
        <v>101</v>
      </c>
      <c r="O66" s="1905"/>
      <c r="P66" s="1905"/>
      <c r="Q66" s="1906"/>
      <c r="R66" s="41" t="s">
        <v>22</v>
      </c>
      <c r="S66" s="18" t="s">
        <v>707</v>
      </c>
      <c r="T66" s="18"/>
      <c r="U66" s="19"/>
      <c r="V66" s="19" t="s">
        <v>97</v>
      </c>
      <c r="W66" s="130" t="s">
        <v>22</v>
      </c>
      <c r="X66" s="43" t="s">
        <v>456</v>
      </c>
      <c r="Y66" s="128"/>
      <c r="Z66" s="128"/>
      <c r="AA66" s="128"/>
      <c r="AB66" s="130" t="s">
        <v>22</v>
      </c>
      <c r="AC66" s="43" t="s">
        <v>102</v>
      </c>
      <c r="AD66" s="474"/>
      <c r="AE66" s="711"/>
      <c r="AF66" s="711"/>
      <c r="AG66" s="128"/>
      <c r="AH66" s="128"/>
      <c r="AI66" s="34"/>
      <c r="AJ66" s="37"/>
      <c r="AK66" s="18"/>
      <c r="AL66" s="18"/>
      <c r="AM66" s="18"/>
      <c r="AN66" s="114"/>
      <c r="AO66" s="119"/>
    </row>
    <row r="67" spans="1:41" s="107" customFormat="1" ht="15.95" customHeight="1">
      <c r="A67" s="1694"/>
      <c r="B67" s="36"/>
      <c r="C67" s="18"/>
      <c r="D67" s="18"/>
      <c r="E67" s="20"/>
      <c r="F67" s="18"/>
      <c r="G67" s="20"/>
      <c r="H67" s="36"/>
      <c r="J67" s="123"/>
      <c r="K67" s="1667" t="s">
        <v>103</v>
      </c>
      <c r="L67" s="1902"/>
      <c r="M67" s="1903"/>
      <c r="N67" s="1904" t="s">
        <v>866</v>
      </c>
      <c r="O67" s="1905"/>
      <c r="P67" s="1905"/>
      <c r="Q67" s="1906"/>
      <c r="R67" s="748"/>
      <c r="S67" s="623"/>
      <c r="T67" s="623"/>
      <c r="U67" s="623"/>
      <c r="V67" s="749"/>
      <c r="W67" s="681" t="s">
        <v>22</v>
      </c>
      <c r="X67" s="749" t="s">
        <v>29</v>
      </c>
      <c r="Y67" s="749"/>
      <c r="Z67" s="749"/>
      <c r="AA67" s="750" t="s">
        <v>94</v>
      </c>
      <c r="AB67" s="1931"/>
      <c r="AC67" s="1932"/>
      <c r="AD67" s="1932"/>
      <c r="AE67" s="1932"/>
      <c r="AF67" s="1932"/>
      <c r="AG67" s="1932"/>
      <c r="AH67" s="1932"/>
      <c r="AI67" s="683" t="s">
        <v>798</v>
      </c>
      <c r="AJ67" s="37"/>
      <c r="AK67" s="18"/>
      <c r="AL67" s="18"/>
      <c r="AM67" s="18"/>
      <c r="AN67" s="138"/>
      <c r="AO67" s="139"/>
    </row>
    <row r="68" spans="1:41" s="107" customFormat="1" ht="15.95" customHeight="1">
      <c r="A68" s="1694"/>
      <c r="B68" s="36"/>
      <c r="C68" s="18"/>
      <c r="D68" s="18"/>
      <c r="E68" s="20"/>
      <c r="F68" s="18"/>
      <c r="G68" s="20"/>
      <c r="H68" s="36"/>
      <c r="J68" s="123"/>
      <c r="K68" s="18"/>
      <c r="L68" s="18"/>
      <c r="M68" s="20"/>
      <c r="N68" s="36" t="s">
        <v>799</v>
      </c>
      <c r="O68" s="18"/>
      <c r="P68" s="18"/>
      <c r="Q68" s="20"/>
      <c r="R68" s="16" t="s">
        <v>22</v>
      </c>
      <c r="S68" s="18" t="s">
        <v>104</v>
      </c>
      <c r="T68" s="18"/>
      <c r="U68" s="18"/>
      <c r="V68" s="19" t="s">
        <v>97</v>
      </c>
      <c r="W68" s="111" t="s">
        <v>22</v>
      </c>
      <c r="X68" s="128" t="s">
        <v>105</v>
      </c>
      <c r="AA68" s="128"/>
      <c r="AB68" s="111" t="s">
        <v>22</v>
      </c>
      <c r="AC68" s="128" t="s">
        <v>106</v>
      </c>
      <c r="AD68" s="140"/>
      <c r="AE68" s="38"/>
      <c r="AF68" s="111" t="s">
        <v>22</v>
      </c>
      <c r="AG68" s="128" t="s">
        <v>29</v>
      </c>
      <c r="AI68" s="34" t="s">
        <v>99</v>
      </c>
      <c r="AJ68" s="37"/>
      <c r="AK68" s="113"/>
      <c r="AN68" s="138"/>
      <c r="AO68" s="139"/>
    </row>
    <row r="69" spans="1:41" s="107" customFormat="1" ht="15.95" customHeight="1">
      <c r="A69" s="1694"/>
      <c r="B69" s="36"/>
      <c r="C69" s="18"/>
      <c r="D69" s="18"/>
      <c r="E69" s="20"/>
      <c r="F69" s="18"/>
      <c r="G69" s="20"/>
      <c r="H69" s="36"/>
      <c r="J69" s="123"/>
      <c r="K69" s="18"/>
      <c r="L69" s="18"/>
      <c r="M69" s="18"/>
      <c r="N69" s="114"/>
      <c r="Q69" s="141"/>
      <c r="R69" s="21" t="s">
        <v>22</v>
      </c>
      <c r="S69" s="22" t="s">
        <v>995</v>
      </c>
      <c r="T69" s="141"/>
      <c r="U69" s="141"/>
      <c r="V69" s="141"/>
      <c r="W69" s="141"/>
      <c r="X69" s="141"/>
      <c r="Y69" s="141"/>
      <c r="AA69" s="81"/>
      <c r="AB69" s="135"/>
      <c r="AC69" s="135"/>
      <c r="AD69" s="503"/>
      <c r="AE69" s="135"/>
      <c r="AF69" s="135"/>
      <c r="AG69" s="135"/>
      <c r="AH69" s="135"/>
      <c r="AI69" s="24"/>
      <c r="AJ69" s="37"/>
      <c r="AK69" s="113"/>
      <c r="AN69" s="114"/>
      <c r="AO69" s="119"/>
    </row>
    <row r="70" spans="1:41" s="107" customFormat="1" ht="15.95" customHeight="1">
      <c r="A70" s="1694"/>
      <c r="B70" s="36"/>
      <c r="C70" s="18"/>
      <c r="D70" s="18"/>
      <c r="E70" s="20"/>
      <c r="F70" s="18"/>
      <c r="G70" s="34"/>
      <c r="H70" s="35"/>
      <c r="J70" s="121"/>
      <c r="K70" s="1659" t="s">
        <v>107</v>
      </c>
      <c r="L70" s="1659"/>
      <c r="M70" s="1660"/>
      <c r="N70" s="1658" t="s">
        <v>108</v>
      </c>
      <c r="O70" s="1659"/>
      <c r="P70" s="1659"/>
      <c r="Q70" s="1647"/>
      <c r="R70" s="995" t="s">
        <v>596</v>
      </c>
      <c r="S70" s="142" t="s">
        <v>835</v>
      </c>
      <c r="T70" s="142"/>
      <c r="U70" s="142"/>
      <c r="V70" s="142"/>
      <c r="W70" s="492"/>
      <c r="X70" s="493"/>
      <c r="Y70" s="493"/>
      <c r="Z70" s="143"/>
      <c r="AA70" s="493"/>
      <c r="AB70" s="143"/>
      <c r="AC70" s="653" t="s">
        <v>837</v>
      </c>
      <c r="AE70" s="143"/>
      <c r="AF70" s="493"/>
      <c r="AG70" s="143"/>
      <c r="AH70" s="124"/>
      <c r="AI70" s="180"/>
      <c r="AJ70" s="37"/>
      <c r="AK70" s="47"/>
      <c r="AL70" s="47"/>
      <c r="AM70" s="48"/>
      <c r="AN70" s="114"/>
      <c r="AO70" s="119"/>
    </row>
    <row r="71" spans="1:41" s="107" customFormat="1" ht="15.95" customHeight="1">
      <c r="A71" s="1694"/>
      <c r="B71" s="36"/>
      <c r="C71" s="18"/>
      <c r="D71" s="18"/>
      <c r="E71" s="20"/>
      <c r="F71" s="18"/>
      <c r="G71" s="34"/>
      <c r="H71" s="35"/>
      <c r="J71" s="121"/>
      <c r="K71" s="1668" t="s">
        <v>109</v>
      </c>
      <c r="L71" s="1669"/>
      <c r="M71" s="1670"/>
      <c r="N71" s="1922" t="s">
        <v>110</v>
      </c>
      <c r="O71" s="1923"/>
      <c r="P71" s="1923"/>
      <c r="Q71" s="1924"/>
      <c r="R71" s="993" t="s">
        <v>596</v>
      </c>
      <c r="S71" s="144" t="s">
        <v>836</v>
      </c>
      <c r="T71" s="144"/>
      <c r="U71" s="144"/>
      <c r="V71" s="144"/>
      <c r="W71" s="145"/>
      <c r="X71" s="146"/>
      <c r="Y71" s="146"/>
      <c r="Z71" s="147"/>
      <c r="AA71" s="146"/>
      <c r="AB71" s="147"/>
      <c r="AC71" s="146"/>
      <c r="AD71" s="654" t="s">
        <v>838</v>
      </c>
      <c r="AE71" s="147"/>
      <c r="AF71" s="146"/>
      <c r="AG71" s="147"/>
      <c r="AH71" s="23"/>
      <c r="AI71" s="24"/>
      <c r="AJ71" s="35"/>
      <c r="AK71" s="47"/>
      <c r="AL71" s="47"/>
      <c r="AM71" s="48"/>
      <c r="AN71" s="114"/>
      <c r="AO71" s="119"/>
    </row>
    <row r="72" spans="1:41" s="107" customFormat="1" ht="15.95" customHeight="1">
      <c r="A72" s="1694"/>
      <c r="B72" s="36"/>
      <c r="C72" s="18"/>
      <c r="D72" s="18"/>
      <c r="E72" s="20"/>
      <c r="F72" s="18"/>
      <c r="G72" s="34"/>
      <c r="H72" s="35"/>
      <c r="J72" s="121"/>
      <c r="K72" s="1776" t="s">
        <v>800</v>
      </c>
      <c r="L72" s="1777"/>
      <c r="M72" s="1777"/>
      <c r="N72" s="1777"/>
      <c r="O72" s="1777"/>
      <c r="P72" s="1777"/>
      <c r="Q72" s="1778"/>
      <c r="R72" s="41" t="s">
        <v>22</v>
      </c>
      <c r="S72" s="43" t="s">
        <v>801</v>
      </c>
      <c r="T72" s="43"/>
      <c r="U72" s="43"/>
      <c r="V72" s="43"/>
      <c r="W72" s="43"/>
      <c r="X72" s="43"/>
      <c r="Y72" s="43"/>
      <c r="Z72" s="43"/>
      <c r="AA72" s="44"/>
      <c r="AB72" s="214"/>
      <c r="AC72" s="214"/>
      <c r="AD72" s="214"/>
      <c r="AE72" s="214"/>
      <c r="AF72" s="214"/>
      <c r="AG72" s="43"/>
      <c r="AH72" s="43"/>
      <c r="AI72" s="46"/>
      <c r="AJ72" s="35"/>
      <c r="AK72" s="47"/>
      <c r="AL72" s="47"/>
      <c r="AM72" s="47"/>
      <c r="AN72" s="114"/>
      <c r="AO72" s="119"/>
    </row>
    <row r="73" spans="1:41" s="107" customFormat="1" ht="15.95" customHeight="1" thickBot="1">
      <c r="A73" s="1695"/>
      <c r="B73" s="149"/>
      <c r="C73" s="150"/>
      <c r="D73" s="150"/>
      <c r="E73" s="151"/>
      <c r="F73" s="150"/>
      <c r="G73" s="152"/>
      <c r="H73" s="153"/>
      <c r="I73" s="154"/>
      <c r="J73" s="155"/>
      <c r="K73" s="1960"/>
      <c r="L73" s="1961"/>
      <c r="M73" s="1961"/>
      <c r="N73" s="1961"/>
      <c r="O73" s="1961"/>
      <c r="P73" s="1961"/>
      <c r="Q73" s="1962"/>
      <c r="R73" s="153"/>
      <c r="S73" s="164" t="s">
        <v>802</v>
      </c>
      <c r="T73" s="164"/>
      <c r="U73" s="164"/>
      <c r="V73" s="164"/>
      <c r="W73" s="164"/>
      <c r="X73" s="164"/>
      <c r="Y73" s="164"/>
      <c r="Z73" s="164"/>
      <c r="AA73" s="165"/>
      <c r="AB73" s="747"/>
      <c r="AC73" s="747"/>
      <c r="AD73" s="747"/>
      <c r="AE73" s="747"/>
      <c r="AF73" s="747"/>
      <c r="AG73" s="164"/>
      <c r="AH73" s="164"/>
      <c r="AI73" s="152"/>
      <c r="AJ73" s="153"/>
      <c r="AK73" s="436"/>
      <c r="AL73" s="436"/>
      <c r="AM73" s="436"/>
      <c r="AN73" s="156"/>
      <c r="AO73" s="157"/>
    </row>
    <row r="74" spans="1:41" ht="21" customHeight="1">
      <c r="A74" s="1204" t="s">
        <v>803</v>
      </c>
      <c r="B74" s="2"/>
      <c r="C74" s="2"/>
      <c r="D74" s="2"/>
      <c r="E74" s="2"/>
      <c r="F74" s="3"/>
      <c r="G74" s="2"/>
      <c r="H74" s="2"/>
      <c r="I74" s="107"/>
      <c r="J74" s="2"/>
      <c r="K74" s="2"/>
      <c r="L74" s="2"/>
      <c r="M74" s="2"/>
      <c r="N74" s="2"/>
      <c r="O74" s="2"/>
      <c r="P74" s="2"/>
      <c r="Q74" s="2"/>
      <c r="R74" s="2"/>
      <c r="S74" s="2"/>
      <c r="T74" s="2"/>
      <c r="U74" s="2"/>
      <c r="V74" s="2"/>
      <c r="W74" s="2"/>
      <c r="X74" s="2"/>
      <c r="Y74" s="2"/>
      <c r="Z74" s="2"/>
      <c r="AA74" s="2"/>
      <c r="AB74" s="2"/>
      <c r="AC74" s="2"/>
      <c r="AD74" s="2"/>
      <c r="AE74" s="2"/>
      <c r="AF74" s="2"/>
      <c r="AG74" s="2"/>
      <c r="AH74" s="2"/>
      <c r="AI74" s="2"/>
      <c r="AJ74" s="3"/>
      <c r="AK74" s="2"/>
      <c r="AL74" s="2"/>
      <c r="AM74" s="107"/>
      <c r="AN74" s="107"/>
      <c r="AO74" s="5" t="s">
        <v>112</v>
      </c>
    </row>
    <row r="75" spans="1:41" ht="15.75" customHeight="1" thickBot="1">
      <c r="A75" s="8" t="s">
        <v>6</v>
      </c>
      <c r="B75" s="2"/>
      <c r="C75" s="2"/>
      <c r="D75" s="2"/>
      <c r="E75" s="2"/>
      <c r="F75" s="3"/>
      <c r="G75" s="2"/>
      <c r="H75" s="10" t="s">
        <v>7</v>
      </c>
      <c r="I75" s="107"/>
      <c r="J75" s="2"/>
      <c r="K75" s="2"/>
      <c r="L75" s="2"/>
      <c r="M75" s="2"/>
      <c r="N75" s="2"/>
      <c r="O75" s="2"/>
      <c r="P75" s="2"/>
      <c r="Q75" s="2"/>
      <c r="R75" s="2"/>
      <c r="S75" s="2"/>
      <c r="T75" s="2"/>
      <c r="U75" s="2"/>
      <c r="V75" s="2"/>
      <c r="W75" s="2"/>
      <c r="X75" s="2"/>
      <c r="Y75" s="2"/>
      <c r="Z75" s="2"/>
      <c r="AA75" s="2"/>
      <c r="AB75" s="2"/>
      <c r="AC75" s="2"/>
      <c r="AD75" s="2"/>
      <c r="AE75" s="2"/>
      <c r="AF75" s="2"/>
      <c r="AG75" s="2"/>
      <c r="AH75" s="2"/>
      <c r="AI75" s="2"/>
      <c r="AJ75" s="3"/>
      <c r="AK75" s="2"/>
      <c r="AL75" s="2"/>
      <c r="AM75" s="107"/>
      <c r="AN75" s="107"/>
      <c r="AO75" s="5"/>
    </row>
    <row r="76" spans="1:41" ht="15.75" customHeight="1">
      <c r="A76" s="158"/>
      <c r="B76" s="1772" t="s">
        <v>8</v>
      </c>
      <c r="C76" s="1736"/>
      <c r="D76" s="1736"/>
      <c r="E76" s="1737"/>
      <c r="F76" s="1725" t="s">
        <v>9</v>
      </c>
      <c r="G76" s="1726"/>
      <c r="H76" s="1729" t="s">
        <v>10</v>
      </c>
      <c r="I76" s="1730"/>
      <c r="J76" s="1731"/>
      <c r="K76" s="1735" t="s">
        <v>11</v>
      </c>
      <c r="L76" s="1736"/>
      <c r="M76" s="1737"/>
      <c r="N76" s="1738" t="s">
        <v>12</v>
      </c>
      <c r="O76" s="1739"/>
      <c r="P76" s="1739"/>
      <c r="Q76" s="1739"/>
      <c r="R76" s="1739"/>
      <c r="S76" s="1739"/>
      <c r="T76" s="1739"/>
      <c r="U76" s="1739"/>
      <c r="V76" s="1739"/>
      <c r="W76" s="1739"/>
      <c r="X76" s="1739"/>
      <c r="Y76" s="1739"/>
      <c r="Z76" s="1739"/>
      <c r="AA76" s="1739"/>
      <c r="AB76" s="1739"/>
      <c r="AC76" s="1739"/>
      <c r="AD76" s="1739"/>
      <c r="AE76" s="1739"/>
      <c r="AF76" s="1739"/>
      <c r="AG76" s="1739"/>
      <c r="AH76" s="1739"/>
      <c r="AI76" s="1739"/>
      <c r="AJ76" s="1739"/>
      <c r="AK76" s="1739"/>
      <c r="AL76" s="1739"/>
      <c r="AM76" s="1740"/>
      <c r="AN76" s="1749" t="s">
        <v>13</v>
      </c>
      <c r="AO76" s="1750"/>
    </row>
    <row r="77" spans="1:41" ht="15.75" customHeight="1" thickBot="1">
      <c r="A77" s="159"/>
      <c r="B77" s="1775" t="s">
        <v>14</v>
      </c>
      <c r="C77" s="1673"/>
      <c r="D77" s="1673"/>
      <c r="E77" s="1674"/>
      <c r="F77" s="1727"/>
      <c r="G77" s="1728"/>
      <c r="H77" s="1732"/>
      <c r="I77" s="1733"/>
      <c r="J77" s="1734"/>
      <c r="K77" s="1672" t="s">
        <v>15</v>
      </c>
      <c r="L77" s="1673"/>
      <c r="M77" s="1674"/>
      <c r="N77" s="1675" t="s">
        <v>15</v>
      </c>
      <c r="O77" s="1676"/>
      <c r="P77" s="1676"/>
      <c r="Q77" s="1677"/>
      <c r="R77" s="1741" t="s">
        <v>16</v>
      </c>
      <c r="S77" s="1742"/>
      <c r="T77" s="1742"/>
      <c r="U77" s="1742"/>
      <c r="V77" s="1742"/>
      <c r="W77" s="1742"/>
      <c r="X77" s="1742"/>
      <c r="Y77" s="1742"/>
      <c r="Z77" s="1742"/>
      <c r="AA77" s="1742"/>
      <c r="AB77" s="1742"/>
      <c r="AC77" s="1742"/>
      <c r="AD77" s="1742"/>
      <c r="AE77" s="1742"/>
      <c r="AF77" s="1742"/>
      <c r="AG77" s="1742"/>
      <c r="AH77" s="1742"/>
      <c r="AI77" s="1743"/>
      <c r="AJ77" s="1741" t="s">
        <v>17</v>
      </c>
      <c r="AK77" s="1742"/>
      <c r="AL77" s="1742"/>
      <c r="AM77" s="1743"/>
      <c r="AN77" s="1751"/>
      <c r="AO77" s="1752"/>
    </row>
    <row r="78" spans="1:41" ht="15.95" customHeight="1">
      <c r="A78" s="1693" t="s">
        <v>113</v>
      </c>
      <c r="B78" s="98" t="s">
        <v>403</v>
      </c>
      <c r="C78" s="99"/>
      <c r="D78" s="99"/>
      <c r="E78" s="100"/>
      <c r="F78" s="1696" t="s">
        <v>20</v>
      </c>
      <c r="G78" s="1689"/>
      <c r="H78" s="160"/>
      <c r="I78" s="107"/>
      <c r="J78" s="15"/>
      <c r="K78" s="1735" t="s">
        <v>432</v>
      </c>
      <c r="L78" s="1736"/>
      <c r="M78" s="1737"/>
      <c r="N78" s="1681" t="s">
        <v>823</v>
      </c>
      <c r="O78" s="1682"/>
      <c r="P78" s="1682"/>
      <c r="Q78" s="1683"/>
      <c r="R78" s="104" t="s">
        <v>22</v>
      </c>
      <c r="S78" s="161" t="s">
        <v>824</v>
      </c>
      <c r="T78" s="161"/>
      <c r="U78" s="161"/>
      <c r="V78" s="161"/>
      <c r="W78" s="99"/>
      <c r="X78" s="161"/>
      <c r="Y78" s="161"/>
      <c r="Z78" s="161"/>
      <c r="AA78" s="99"/>
      <c r="AB78" s="99"/>
      <c r="AC78" s="99"/>
      <c r="AD78" s="14"/>
      <c r="AE78" s="99"/>
      <c r="AF78" s="99"/>
      <c r="AG78" s="99"/>
      <c r="AH78" s="99"/>
      <c r="AI78" s="162"/>
      <c r="AJ78" s="995" t="s">
        <v>596</v>
      </c>
      <c r="AK78" s="18" t="s">
        <v>51</v>
      </c>
      <c r="AL78" s="99"/>
      <c r="AM78" s="99"/>
      <c r="AN78" s="105"/>
      <c r="AO78" s="106"/>
    </row>
    <row r="79" spans="1:41" ht="15.95" customHeight="1">
      <c r="A79" s="1694"/>
      <c r="B79" s="85"/>
      <c r="C79" s="18"/>
      <c r="D79" s="18"/>
      <c r="E79" s="20"/>
      <c r="F79" s="1723" t="str">
        <f>IF(自己評価書!$DD$7=0,"",自己評価書!$DD$7)</f>
        <v/>
      </c>
      <c r="G79" s="1724"/>
      <c r="H79" s="16" t="s">
        <v>22</v>
      </c>
      <c r="I79" s="208" t="s">
        <v>24</v>
      </c>
      <c r="J79" s="121"/>
      <c r="K79" s="206"/>
      <c r="L79" s="201"/>
      <c r="M79" s="202"/>
      <c r="N79" s="1684"/>
      <c r="O79" s="1685"/>
      <c r="P79" s="1685"/>
      <c r="Q79" s="1686"/>
      <c r="R79" s="35"/>
      <c r="S79" s="187" t="s">
        <v>825</v>
      </c>
      <c r="T79" s="128"/>
      <c r="U79" s="128"/>
      <c r="V79" s="128"/>
      <c r="W79" s="18"/>
      <c r="X79" s="128"/>
      <c r="Y79" s="128"/>
      <c r="Z79" s="128"/>
      <c r="AA79" s="18"/>
      <c r="AB79" s="18"/>
      <c r="AC79" s="18"/>
      <c r="AD79" s="30"/>
      <c r="AE79" s="18"/>
      <c r="AF79" s="18"/>
      <c r="AG79" s="18"/>
      <c r="AH79" s="18"/>
      <c r="AI79" s="34"/>
      <c r="AJ79" s="995" t="s">
        <v>596</v>
      </c>
      <c r="AK79" s="18" t="s">
        <v>118</v>
      </c>
      <c r="AL79" s="18"/>
      <c r="AM79" s="18"/>
      <c r="AN79" s="1746" t="s">
        <v>25</v>
      </c>
      <c r="AO79" s="1747"/>
    </row>
    <row r="80" spans="1:41" ht="15.95" customHeight="1">
      <c r="A80" s="1694"/>
      <c r="B80" s="1645" t="s">
        <v>115</v>
      </c>
      <c r="C80" s="1646"/>
      <c r="D80" s="1646"/>
      <c r="E80" s="1647"/>
      <c r="F80" s="1723"/>
      <c r="G80" s="1724"/>
      <c r="H80" s="16" t="s">
        <v>22</v>
      </c>
      <c r="I80" s="208" t="s">
        <v>28</v>
      </c>
      <c r="J80" s="209"/>
      <c r="K80" s="1678" t="s">
        <v>116</v>
      </c>
      <c r="L80" s="1659"/>
      <c r="M80" s="1660"/>
      <c r="N80" s="1658" t="s">
        <v>117</v>
      </c>
      <c r="O80" s="1659"/>
      <c r="P80" s="1659"/>
      <c r="Q80" s="1660"/>
      <c r="R80" s="996" t="s">
        <v>596</v>
      </c>
      <c r="S80" s="128" t="s">
        <v>826</v>
      </c>
      <c r="T80" s="43"/>
      <c r="U80" s="43"/>
      <c r="V80" s="43"/>
      <c r="W80" s="42"/>
      <c r="X80" s="43"/>
      <c r="Y80" s="43"/>
      <c r="Z80" s="43"/>
      <c r="AA80" s="42"/>
      <c r="AB80" s="42"/>
      <c r="AC80" s="42"/>
      <c r="AD80" s="44"/>
      <c r="AE80" s="42"/>
      <c r="AF80" s="42"/>
      <c r="AG80" s="42"/>
      <c r="AH80" s="42"/>
      <c r="AI80" s="46"/>
      <c r="AJ80" s="995" t="s">
        <v>596</v>
      </c>
      <c r="AK80" s="18" t="s">
        <v>123</v>
      </c>
      <c r="AL80" s="18"/>
      <c r="AM80" s="20"/>
      <c r="AN80" s="1746"/>
      <c r="AO80" s="1747"/>
    </row>
    <row r="81" spans="1:41" ht="15.95" customHeight="1">
      <c r="A81" s="1694"/>
      <c r="B81" s="1645" t="s">
        <v>120</v>
      </c>
      <c r="C81" s="1646"/>
      <c r="D81" s="1646"/>
      <c r="E81" s="1647"/>
      <c r="F81" s="18"/>
      <c r="G81" s="34"/>
      <c r="H81" s="16" t="s">
        <v>22</v>
      </c>
      <c r="I81" s="208" t="s">
        <v>32</v>
      </c>
      <c r="J81" s="209"/>
      <c r="K81" s="1668" t="s">
        <v>121</v>
      </c>
      <c r="L81" s="1669"/>
      <c r="M81" s="1670"/>
      <c r="N81" s="1671" t="s">
        <v>122</v>
      </c>
      <c r="O81" s="1669"/>
      <c r="P81" s="1669"/>
      <c r="Q81" s="1670"/>
      <c r="R81" s="647"/>
      <c r="S81" s="128"/>
      <c r="T81" s="128"/>
      <c r="U81" s="128"/>
      <c r="V81" s="128"/>
      <c r="W81" s="18"/>
      <c r="X81" s="128"/>
      <c r="Y81" s="128"/>
      <c r="Z81" s="128"/>
      <c r="AA81" s="18"/>
      <c r="AB81" s="18"/>
      <c r="AC81" s="18"/>
      <c r="AD81" s="30"/>
      <c r="AE81" s="18"/>
      <c r="AF81" s="18"/>
      <c r="AG81" s="18"/>
      <c r="AH81" s="18"/>
      <c r="AI81" s="34"/>
      <c r="AJ81" s="995" t="s">
        <v>596</v>
      </c>
      <c r="AK81" s="18" t="s">
        <v>144</v>
      </c>
      <c r="AL81" s="18"/>
      <c r="AM81" s="18"/>
      <c r="AN81" s="1744" t="s">
        <v>27</v>
      </c>
      <c r="AO81" s="1745"/>
    </row>
    <row r="82" spans="1:41" ht="15.95" customHeight="1">
      <c r="A82" s="1694"/>
      <c r="B82" s="1645" t="s">
        <v>404</v>
      </c>
      <c r="C82" s="1646"/>
      <c r="D82" s="1646"/>
      <c r="E82" s="1647"/>
      <c r="H82" s="16" t="s">
        <v>22</v>
      </c>
      <c r="I82" s="208" t="s">
        <v>36</v>
      </c>
      <c r="J82" s="209"/>
      <c r="K82" s="1678" t="s">
        <v>433</v>
      </c>
      <c r="L82" s="1659"/>
      <c r="M82" s="1660"/>
      <c r="N82" s="1658" t="s">
        <v>125</v>
      </c>
      <c r="O82" s="1659"/>
      <c r="P82" s="1659"/>
      <c r="Q82" s="1660"/>
      <c r="R82" s="166" t="s">
        <v>449</v>
      </c>
      <c r="S82" s="43"/>
      <c r="T82" s="43"/>
      <c r="U82" s="43"/>
      <c r="V82" s="43"/>
      <c r="W82" s="42"/>
      <c r="X82" s="43"/>
      <c r="Y82" s="43"/>
      <c r="Z82" s="43"/>
      <c r="AA82" s="42"/>
      <c r="AB82" s="44"/>
      <c r="AC82" s="44"/>
      <c r="AD82" s="44"/>
      <c r="AE82" s="44"/>
      <c r="AF82" s="44"/>
      <c r="AG82" s="44"/>
      <c r="AH82" s="44"/>
      <c r="AI82" s="46"/>
      <c r="AJ82" s="995" t="s">
        <v>596</v>
      </c>
      <c r="AK82" s="113" t="s">
        <v>487</v>
      </c>
      <c r="AL82" s="18"/>
      <c r="AM82" s="20"/>
      <c r="AN82" s="114"/>
      <c r="AO82" s="119"/>
    </row>
    <row r="83" spans="1:41" ht="15.95" customHeight="1">
      <c r="A83" s="1694"/>
      <c r="B83" s="36"/>
      <c r="C83" s="18"/>
      <c r="D83" s="18"/>
      <c r="E83" s="20"/>
      <c r="F83" s="18"/>
      <c r="G83" s="34"/>
      <c r="H83" s="399"/>
      <c r="I83" s="168"/>
      <c r="J83" s="209"/>
      <c r="K83" s="1667" t="s">
        <v>135</v>
      </c>
      <c r="L83" s="1646"/>
      <c r="M83" s="1647"/>
      <c r="N83" s="1645" t="s">
        <v>136</v>
      </c>
      <c r="O83" s="1646"/>
      <c r="P83" s="1646"/>
      <c r="Q83" s="1647"/>
      <c r="R83" s="997" t="s">
        <v>596</v>
      </c>
      <c r="S83" s="128" t="s">
        <v>450</v>
      </c>
      <c r="T83" s="128"/>
      <c r="U83" s="128"/>
      <c r="V83" s="128"/>
      <c r="W83" s="18"/>
      <c r="X83" s="128"/>
      <c r="Y83" s="128"/>
      <c r="Z83" s="128"/>
      <c r="AA83" s="18"/>
      <c r="AB83" s="30"/>
      <c r="AC83" s="30"/>
      <c r="AD83" s="30"/>
      <c r="AE83" s="30"/>
      <c r="AF83" s="30"/>
      <c r="AG83" s="30"/>
      <c r="AH83" s="30"/>
      <c r="AI83" s="34"/>
      <c r="AJ83" s="995" t="s">
        <v>596</v>
      </c>
      <c r="AK83" s="113" t="s">
        <v>132</v>
      </c>
      <c r="AL83" s="107"/>
      <c r="AM83" s="402"/>
      <c r="AN83" s="114"/>
      <c r="AO83" s="119"/>
    </row>
    <row r="84" spans="1:41" ht="15.95" customHeight="1">
      <c r="A84" s="1694"/>
      <c r="B84" s="36"/>
      <c r="C84" s="18"/>
      <c r="D84" s="18"/>
      <c r="E84" s="20"/>
      <c r="F84" s="18"/>
      <c r="G84" s="34"/>
      <c r="H84" s="399"/>
      <c r="I84" s="168"/>
      <c r="J84" s="209"/>
      <c r="K84" s="108"/>
      <c r="L84" s="116"/>
      <c r="M84" s="117"/>
      <c r="N84" s="122"/>
      <c r="O84" s="116"/>
      <c r="P84" s="116"/>
      <c r="Q84" s="117"/>
      <c r="R84" s="107"/>
      <c r="S84" s="128" t="s">
        <v>451</v>
      </c>
      <c r="T84" s="128"/>
      <c r="U84" s="128"/>
      <c r="V84" s="128"/>
      <c r="W84" s="18"/>
      <c r="X84" s="128"/>
      <c r="Y84" s="128"/>
      <c r="Z84" s="128"/>
      <c r="AA84" s="18"/>
      <c r="AB84" s="30"/>
      <c r="AC84" s="30"/>
      <c r="AD84" s="30"/>
      <c r="AE84" s="30"/>
      <c r="AF84" s="30"/>
      <c r="AG84" s="30"/>
      <c r="AH84" s="30"/>
      <c r="AI84" s="34"/>
      <c r="AJ84" s="16"/>
      <c r="AK84" s="1643"/>
      <c r="AL84" s="1643"/>
      <c r="AM84" s="1644"/>
      <c r="AN84" s="114"/>
      <c r="AO84" s="119"/>
    </row>
    <row r="85" spans="1:41" ht="15.95" customHeight="1">
      <c r="A85" s="1694"/>
      <c r="B85" s="451" t="str">
        <f>IF(OR(自己評価書!$DD$7=1,自己評価書!$DD$7=2,自己評価書!$DD$7=3,ISBLANK(自己評価書!$DD$7)),"□","■")</f>
        <v>□</v>
      </c>
      <c r="C85" s="172" t="s">
        <v>154</v>
      </c>
      <c r="D85" s="18"/>
      <c r="E85" s="20"/>
      <c r="F85" s="18"/>
      <c r="G85" s="34"/>
      <c r="H85" s="399"/>
      <c r="I85" s="168"/>
      <c r="J85" s="209"/>
      <c r="K85" s="108"/>
      <c r="L85" s="116"/>
      <c r="M85" s="117"/>
      <c r="N85" s="122"/>
      <c r="O85" s="116"/>
      <c r="P85" s="116"/>
      <c r="Q85" s="117"/>
      <c r="R85" s="128" t="s">
        <v>452</v>
      </c>
      <c r="S85" s="128"/>
      <c r="T85" s="128"/>
      <c r="U85" s="128"/>
      <c r="V85" s="128"/>
      <c r="W85" s="18"/>
      <c r="X85" s="128"/>
      <c r="Y85" s="128"/>
      <c r="Z85" s="128"/>
      <c r="AA85" s="18"/>
      <c r="AB85" s="30"/>
      <c r="AC85" s="30"/>
      <c r="AD85" s="30"/>
      <c r="AE85" s="30"/>
      <c r="AF85" s="30"/>
      <c r="AG85" s="30"/>
      <c r="AH85" s="30"/>
      <c r="AI85" s="34"/>
      <c r="AJ85" s="16"/>
      <c r="AK85" s="1643"/>
      <c r="AL85" s="1643"/>
      <c r="AM85" s="1644"/>
      <c r="AN85" s="114"/>
      <c r="AO85" s="119"/>
    </row>
    <row r="86" spans="1:41" ht="15.95" customHeight="1">
      <c r="A86" s="1694"/>
      <c r="E86" s="20"/>
      <c r="F86" s="18"/>
      <c r="G86" s="34"/>
      <c r="H86" s="399"/>
      <c r="I86" s="168"/>
      <c r="J86" s="209"/>
      <c r="K86" s="206"/>
      <c r="L86" s="201"/>
      <c r="M86" s="202"/>
      <c r="N86" s="163"/>
      <c r="O86" s="201"/>
      <c r="P86" s="201"/>
      <c r="Q86" s="202"/>
      <c r="R86" s="993" t="s">
        <v>596</v>
      </c>
      <c r="S86" s="187" t="s">
        <v>453</v>
      </c>
      <c r="T86" s="187"/>
      <c r="U86" s="187"/>
      <c r="V86" s="187"/>
      <c r="W86" s="22"/>
      <c r="X86" s="187"/>
      <c r="Y86" s="187"/>
      <c r="Z86" s="187"/>
      <c r="AA86" s="22"/>
      <c r="AB86" s="23"/>
      <c r="AC86" s="23"/>
      <c r="AD86" s="23"/>
      <c r="AE86" s="23"/>
      <c r="AF86" s="23"/>
      <c r="AG86" s="23"/>
      <c r="AH86" s="23"/>
      <c r="AI86" s="24"/>
      <c r="AJ86" s="401"/>
      <c r="AK86" s="402"/>
      <c r="AL86" s="402"/>
      <c r="AM86" s="402"/>
      <c r="AN86" s="114"/>
      <c r="AO86" s="119"/>
    </row>
    <row r="87" spans="1:41" ht="15.95" customHeight="1">
      <c r="A87" s="1694"/>
      <c r="B87" s="36"/>
      <c r="C87" s="18"/>
      <c r="D87" s="18"/>
      <c r="E87" s="20"/>
      <c r="F87" s="18"/>
      <c r="G87" s="34"/>
      <c r="H87" s="399"/>
      <c r="I87" s="168"/>
      <c r="J87" s="209"/>
      <c r="K87" s="1667" t="s">
        <v>137</v>
      </c>
      <c r="L87" s="1646"/>
      <c r="M87" s="1647"/>
      <c r="N87" s="1645" t="s">
        <v>138</v>
      </c>
      <c r="O87" s="1646"/>
      <c r="P87" s="1646"/>
      <c r="Q87" s="1647"/>
      <c r="R87" s="996" t="s">
        <v>596</v>
      </c>
      <c r="S87" s="43" t="s">
        <v>447</v>
      </c>
      <c r="T87" s="43"/>
      <c r="U87" s="128"/>
      <c r="V87" s="128"/>
      <c r="W87" s="18"/>
      <c r="X87" s="128"/>
      <c r="Y87" s="128"/>
      <c r="Z87" s="128"/>
      <c r="AA87" s="18"/>
      <c r="AB87" s="30"/>
      <c r="AC87" s="30"/>
      <c r="AD87" s="30"/>
      <c r="AE87" s="30"/>
      <c r="AF87" s="30"/>
      <c r="AG87" s="30"/>
      <c r="AH87" s="30"/>
      <c r="AI87" s="34"/>
      <c r="AJ87" s="401"/>
      <c r="AK87" s="402"/>
      <c r="AL87" s="402"/>
      <c r="AM87" s="402"/>
      <c r="AN87" s="114"/>
      <c r="AO87" s="119"/>
    </row>
    <row r="88" spans="1:41" ht="15.95" customHeight="1">
      <c r="A88" s="1694"/>
      <c r="B88" s="36"/>
      <c r="C88" s="18"/>
      <c r="D88" s="18"/>
      <c r="E88" s="20"/>
      <c r="F88" s="18"/>
      <c r="G88" s="34"/>
      <c r="H88" s="399"/>
      <c r="I88" s="168"/>
      <c r="J88" s="209"/>
      <c r="K88" s="1668" t="s">
        <v>140</v>
      </c>
      <c r="L88" s="1669"/>
      <c r="M88" s="1670"/>
      <c r="N88" s="1671" t="s">
        <v>141</v>
      </c>
      <c r="O88" s="1669"/>
      <c r="P88" s="1669"/>
      <c r="Q88" s="1670"/>
      <c r="R88" s="59"/>
      <c r="S88" s="187" t="s">
        <v>448</v>
      </c>
      <c r="T88" s="187"/>
      <c r="U88" s="128"/>
      <c r="V88" s="128"/>
      <c r="W88" s="18"/>
      <c r="X88" s="128"/>
      <c r="Y88" s="128"/>
      <c r="Z88" s="128"/>
      <c r="AA88" s="18"/>
      <c r="AB88" s="30"/>
      <c r="AC88" s="30"/>
      <c r="AD88" s="30"/>
      <c r="AE88" s="30"/>
      <c r="AF88" s="30"/>
      <c r="AG88" s="30"/>
      <c r="AH88" s="30"/>
      <c r="AI88" s="34"/>
      <c r="AJ88" s="399"/>
      <c r="AK88" s="1721"/>
      <c r="AL88" s="1721"/>
      <c r="AM88" s="1722"/>
      <c r="AN88" s="114"/>
      <c r="AO88" s="119"/>
    </row>
    <row r="89" spans="1:41" ht="15.95" customHeight="1">
      <c r="A89" s="1694"/>
      <c r="B89" s="36"/>
      <c r="C89" s="18"/>
      <c r="D89" s="18"/>
      <c r="E89" s="20"/>
      <c r="F89" s="18"/>
      <c r="G89" s="34"/>
      <c r="H89" s="35"/>
      <c r="I89" s="107"/>
      <c r="J89" s="121"/>
      <c r="K89" s="1667" t="s">
        <v>125</v>
      </c>
      <c r="L89" s="1646"/>
      <c r="M89" s="1647"/>
      <c r="N89" s="1664" t="s">
        <v>126</v>
      </c>
      <c r="O89" s="1665"/>
      <c r="P89" s="1665"/>
      <c r="Q89" s="1666"/>
      <c r="R89" s="998" t="s">
        <v>596</v>
      </c>
      <c r="S89" s="619" t="s">
        <v>840</v>
      </c>
      <c r="T89" s="619"/>
      <c r="U89" s="619"/>
      <c r="V89" s="619"/>
      <c r="W89" s="620"/>
      <c r="X89" s="619"/>
      <c r="Y89" s="619"/>
      <c r="Z89" s="619"/>
      <c r="AA89" s="620"/>
      <c r="AB89" s="620"/>
      <c r="AC89" s="620"/>
      <c r="AD89" s="621"/>
      <c r="AE89" s="620"/>
      <c r="AF89" s="620"/>
      <c r="AG89" s="620"/>
      <c r="AH89" s="620"/>
      <c r="AI89" s="622"/>
      <c r="AJ89" s="399"/>
      <c r="AK89" s="1721"/>
      <c r="AL89" s="1721"/>
      <c r="AM89" s="1722"/>
      <c r="AN89" s="114"/>
      <c r="AO89" s="119"/>
    </row>
    <row r="90" spans="1:41" ht="15.95" customHeight="1">
      <c r="A90" s="1694"/>
      <c r="B90" s="18"/>
      <c r="C90" s="128"/>
      <c r="D90" s="18"/>
      <c r="E90" s="18"/>
      <c r="F90" s="36"/>
      <c r="G90" s="34"/>
      <c r="H90" s="35"/>
      <c r="I90" s="107"/>
      <c r="J90" s="121"/>
      <c r="K90" s="1668" t="s">
        <v>129</v>
      </c>
      <c r="L90" s="1669"/>
      <c r="M90" s="1670"/>
      <c r="N90" s="1671" t="s">
        <v>130</v>
      </c>
      <c r="O90" s="1669"/>
      <c r="P90" s="1669"/>
      <c r="Q90" s="1670"/>
      <c r="R90" s="993" t="s">
        <v>596</v>
      </c>
      <c r="S90" s="187" t="s">
        <v>131</v>
      </c>
      <c r="T90" s="187"/>
      <c r="U90" s="187"/>
      <c r="V90" s="128"/>
      <c r="W90" s="18"/>
      <c r="X90" s="128"/>
      <c r="Y90" s="128"/>
      <c r="Z90" s="128"/>
      <c r="AA90" s="18"/>
      <c r="AB90" s="30"/>
      <c r="AC90" s="30"/>
      <c r="AD90" s="30"/>
      <c r="AE90" s="30"/>
      <c r="AF90" s="30"/>
      <c r="AG90" s="30"/>
      <c r="AH90" s="30"/>
      <c r="AI90" s="664"/>
      <c r="AJ90" s="399"/>
      <c r="AK90" s="1721"/>
      <c r="AL90" s="1721"/>
      <c r="AM90" s="1722"/>
      <c r="AN90" s="114"/>
      <c r="AO90" s="119"/>
    </row>
    <row r="91" spans="1:41" ht="15.95" customHeight="1">
      <c r="A91" s="1694"/>
      <c r="B91" s="18"/>
      <c r="C91" s="128"/>
      <c r="D91" s="18"/>
      <c r="E91" s="18"/>
      <c r="F91" s="36"/>
      <c r="G91" s="34"/>
      <c r="H91" s="35"/>
      <c r="I91" s="107"/>
      <c r="J91" s="121"/>
      <c r="K91" s="1667" t="s">
        <v>434</v>
      </c>
      <c r="L91" s="1646"/>
      <c r="M91" s="1647"/>
      <c r="N91" s="1645" t="s">
        <v>435</v>
      </c>
      <c r="O91" s="1646"/>
      <c r="P91" s="1646"/>
      <c r="Q91" s="1647"/>
      <c r="R91" s="996" t="s">
        <v>596</v>
      </c>
      <c r="S91" s="43" t="s">
        <v>436</v>
      </c>
      <c r="T91" s="43"/>
      <c r="U91" s="43"/>
      <c r="V91" s="43"/>
      <c r="W91" s="42"/>
      <c r="X91" s="43"/>
      <c r="Y91" s="43"/>
      <c r="Z91" s="43"/>
      <c r="AA91" s="42"/>
      <c r="AB91" s="44"/>
      <c r="AC91" s="44"/>
      <c r="AD91" s="44"/>
      <c r="AE91" s="44"/>
      <c r="AF91" s="44"/>
      <c r="AG91" s="44"/>
      <c r="AH91" s="44"/>
      <c r="AI91" s="46"/>
      <c r="AJ91" s="401"/>
      <c r="AK91" s="402"/>
      <c r="AL91" s="402"/>
      <c r="AM91" s="402"/>
      <c r="AN91" s="114"/>
      <c r="AO91" s="119"/>
    </row>
    <row r="92" spans="1:41" ht="15.95" customHeight="1">
      <c r="A92" s="1694"/>
      <c r="B92" s="18"/>
      <c r="C92" s="128"/>
      <c r="D92" s="18"/>
      <c r="E92" s="18"/>
      <c r="F92" s="36"/>
      <c r="G92" s="34"/>
      <c r="H92" s="35"/>
      <c r="I92" s="107"/>
      <c r="J92" s="121"/>
      <c r="K92" s="1667" t="s">
        <v>435</v>
      </c>
      <c r="L92" s="1646"/>
      <c r="M92" s="1647"/>
      <c r="N92" s="771"/>
      <c r="O92" s="772"/>
      <c r="P92" s="772"/>
      <c r="Q92" s="773"/>
      <c r="R92" s="647"/>
      <c r="S92" s="749" t="s">
        <v>437</v>
      </c>
      <c r="T92" s="749"/>
      <c r="U92" s="749"/>
      <c r="V92" s="749"/>
      <c r="W92" s="623"/>
      <c r="X92" s="749"/>
      <c r="Y92" s="749"/>
      <c r="Z92" s="749"/>
      <c r="AA92" s="623"/>
      <c r="AB92" s="750"/>
      <c r="AC92" s="750"/>
      <c r="AD92" s="750"/>
      <c r="AE92" s="750"/>
      <c r="AF92" s="750"/>
      <c r="AG92" s="750"/>
      <c r="AH92" s="750"/>
      <c r="AI92" s="683"/>
      <c r="AJ92" s="401"/>
      <c r="AK92" s="402"/>
      <c r="AL92" s="402"/>
      <c r="AM92" s="402"/>
      <c r="AN92" s="114"/>
      <c r="AO92" s="119"/>
    </row>
    <row r="93" spans="1:41" ht="15.95" customHeight="1">
      <c r="A93" s="1694"/>
      <c r="B93" s="18"/>
      <c r="C93" s="128"/>
      <c r="D93" s="18"/>
      <c r="E93" s="18"/>
      <c r="F93" s="36"/>
      <c r="G93" s="34"/>
      <c r="H93" s="35"/>
      <c r="I93" s="107"/>
      <c r="J93" s="121"/>
      <c r="K93" s="108"/>
      <c r="L93" s="116"/>
      <c r="M93" s="117"/>
      <c r="N93" s="1645" t="s">
        <v>439</v>
      </c>
      <c r="O93" s="1646"/>
      <c r="P93" s="1646"/>
      <c r="Q93" s="1647"/>
      <c r="R93" s="997" t="s">
        <v>596</v>
      </c>
      <c r="S93" s="128" t="s">
        <v>438</v>
      </c>
      <c r="T93" s="128"/>
      <c r="U93" s="128"/>
      <c r="V93" s="128"/>
      <c r="W93" s="18"/>
      <c r="X93" s="128"/>
      <c r="Y93" s="128"/>
      <c r="Z93" s="128"/>
      <c r="AA93" s="18"/>
      <c r="AB93" s="30"/>
      <c r="AC93" s="30"/>
      <c r="AD93" s="30"/>
      <c r="AE93" s="30"/>
      <c r="AF93" s="30"/>
      <c r="AG93" s="30"/>
      <c r="AH93" s="30"/>
      <c r="AI93" s="34"/>
      <c r="AJ93" s="401"/>
      <c r="AK93" s="402"/>
      <c r="AL93" s="402"/>
      <c r="AM93" s="402"/>
      <c r="AN93" s="114"/>
      <c r="AO93" s="119"/>
    </row>
    <row r="94" spans="1:41" ht="15.95" customHeight="1">
      <c r="A94" s="1694"/>
      <c r="B94" s="18"/>
      <c r="C94" s="128"/>
      <c r="D94" s="18"/>
      <c r="E94" s="18"/>
      <c r="F94" s="36"/>
      <c r="G94" s="34"/>
      <c r="H94" s="35"/>
      <c r="I94" s="107"/>
      <c r="J94" s="121"/>
      <c r="K94" s="495"/>
      <c r="L94" s="22"/>
      <c r="M94" s="49"/>
      <c r="N94" s="186"/>
      <c r="O94" s="22"/>
      <c r="P94" s="22"/>
      <c r="Q94" s="49"/>
      <c r="R94" s="400"/>
      <c r="S94" s="187"/>
      <c r="T94" s="187"/>
      <c r="U94" s="187"/>
      <c r="V94" s="187"/>
      <c r="W94" s="22"/>
      <c r="X94" s="187"/>
      <c r="Y94" s="187"/>
      <c r="Z94" s="187"/>
      <c r="AA94" s="22"/>
      <c r="AB94" s="23"/>
      <c r="AC94" s="23"/>
      <c r="AD94" s="23"/>
      <c r="AE94" s="23"/>
      <c r="AF94" s="23"/>
      <c r="AG94" s="23"/>
      <c r="AH94" s="23"/>
      <c r="AI94" s="24"/>
      <c r="AJ94" s="401"/>
      <c r="AK94" s="402"/>
      <c r="AL94" s="402"/>
      <c r="AM94" s="402"/>
      <c r="AN94" s="114"/>
      <c r="AO94" s="119"/>
    </row>
    <row r="95" spans="1:41" ht="15.95" customHeight="1">
      <c r="A95" s="1694"/>
      <c r="B95" s="36"/>
      <c r="C95" s="18"/>
      <c r="D95" s="18"/>
      <c r="E95" s="20"/>
      <c r="F95" s="18"/>
      <c r="G95" s="34"/>
      <c r="H95" s="35"/>
      <c r="I95" s="107"/>
      <c r="J95" s="121"/>
      <c r="K95" s="1678" t="s">
        <v>440</v>
      </c>
      <c r="L95" s="1659"/>
      <c r="M95" s="1660"/>
      <c r="N95" s="1645" t="s">
        <v>435</v>
      </c>
      <c r="O95" s="1646"/>
      <c r="P95" s="1646"/>
      <c r="Q95" s="1647"/>
      <c r="R95" s="996" t="s">
        <v>596</v>
      </c>
      <c r="S95" s="43" t="s">
        <v>443</v>
      </c>
      <c r="T95" s="43"/>
      <c r="U95" s="43"/>
      <c r="V95" s="43"/>
      <c r="W95" s="42"/>
      <c r="X95" s="43"/>
      <c r="Y95" s="43"/>
      <c r="Z95" s="43"/>
      <c r="AA95" s="42"/>
      <c r="AB95" s="42"/>
      <c r="AC95" s="42"/>
      <c r="AD95" s="44"/>
      <c r="AE95" s="42"/>
      <c r="AF95" s="42"/>
      <c r="AG95" s="42"/>
      <c r="AH95" s="42"/>
      <c r="AI95" s="46"/>
      <c r="AJ95" s="107"/>
      <c r="AK95" s="107"/>
      <c r="AL95" s="18"/>
      <c r="AM95" s="18"/>
      <c r="AN95" s="114"/>
      <c r="AO95" s="119"/>
    </row>
    <row r="96" spans="1:41" ht="15.95" customHeight="1">
      <c r="A96" s="1694"/>
      <c r="B96" s="36"/>
      <c r="C96" s="18"/>
      <c r="D96" s="18"/>
      <c r="E96" s="20"/>
      <c r="F96" s="18"/>
      <c r="G96" s="34"/>
      <c r="H96" s="35"/>
      <c r="I96" s="107"/>
      <c r="J96" s="121"/>
      <c r="K96" s="1667" t="s">
        <v>441</v>
      </c>
      <c r="L96" s="1646"/>
      <c r="M96" s="1647"/>
      <c r="N96" s="748"/>
      <c r="O96" s="750"/>
      <c r="P96" s="750"/>
      <c r="Q96" s="683"/>
      <c r="R96" s="647"/>
      <c r="S96" s="749" t="s">
        <v>444</v>
      </c>
      <c r="T96" s="749"/>
      <c r="U96" s="749"/>
      <c r="V96" s="749"/>
      <c r="W96" s="623"/>
      <c r="X96" s="749"/>
      <c r="Y96" s="749"/>
      <c r="Z96" s="749"/>
      <c r="AA96" s="623"/>
      <c r="AB96" s="623"/>
      <c r="AC96" s="623"/>
      <c r="AD96" s="750"/>
      <c r="AE96" s="623"/>
      <c r="AF96" s="623"/>
      <c r="AG96" s="623"/>
      <c r="AH96" s="623"/>
      <c r="AI96" s="683"/>
      <c r="AJ96" s="107"/>
      <c r="AK96" s="107"/>
      <c r="AL96" s="18"/>
      <c r="AM96" s="18"/>
      <c r="AN96" s="114"/>
      <c r="AO96" s="119"/>
    </row>
    <row r="97" spans="1:41" ht="15.95" customHeight="1">
      <c r="A97" s="1694"/>
      <c r="B97" s="36"/>
      <c r="C97" s="18"/>
      <c r="D97" s="18"/>
      <c r="E97" s="20"/>
      <c r="F97" s="18"/>
      <c r="G97" s="34"/>
      <c r="H97" s="35"/>
      <c r="I97" s="107"/>
      <c r="J97" s="121"/>
      <c r="K97" s="108"/>
      <c r="L97" s="116"/>
      <c r="M97" s="117"/>
      <c r="N97" s="1645" t="s">
        <v>442</v>
      </c>
      <c r="O97" s="1646"/>
      <c r="P97" s="1646"/>
      <c r="Q97" s="1647"/>
      <c r="R97" s="997" t="s">
        <v>596</v>
      </c>
      <c r="S97" s="128" t="s">
        <v>445</v>
      </c>
      <c r="T97" s="128"/>
      <c r="U97" s="128"/>
      <c r="V97" s="128"/>
      <c r="W97" s="18"/>
      <c r="X97" s="128"/>
      <c r="Y97" s="128"/>
      <c r="Z97" s="128"/>
      <c r="AA97" s="18"/>
      <c r="AB97" s="30"/>
      <c r="AC97" s="30"/>
      <c r="AD97" s="30"/>
      <c r="AE97" s="30"/>
      <c r="AF97" s="30"/>
      <c r="AG97" s="30"/>
      <c r="AH97" s="30"/>
      <c r="AI97" s="34"/>
      <c r="AJ97" s="107"/>
      <c r="AK97" s="107"/>
      <c r="AL97" s="18"/>
      <c r="AM97" s="18"/>
      <c r="AN97" s="114"/>
      <c r="AO97" s="119"/>
    </row>
    <row r="98" spans="1:41" ht="15.95" customHeight="1" thickBot="1">
      <c r="A98" s="1694"/>
      <c r="B98" s="149"/>
      <c r="C98" s="150"/>
      <c r="D98" s="150"/>
      <c r="E98" s="151"/>
      <c r="F98" s="150"/>
      <c r="G98" s="152"/>
      <c r="H98" s="153"/>
      <c r="I98" s="107"/>
      <c r="J98" s="155"/>
      <c r="K98" s="212"/>
      <c r="L98" s="150"/>
      <c r="M98" s="151"/>
      <c r="N98" s="149"/>
      <c r="O98" s="150"/>
      <c r="P98" s="150"/>
      <c r="Q98" s="151"/>
      <c r="R98" s="153"/>
      <c r="S98" s="164" t="s">
        <v>446</v>
      </c>
      <c r="T98" s="164"/>
      <c r="U98" s="164"/>
      <c r="V98" s="164"/>
      <c r="W98" s="150"/>
      <c r="X98" s="164"/>
      <c r="Y98" s="164"/>
      <c r="Z98" s="164"/>
      <c r="AA98" s="150"/>
      <c r="AB98" s="165"/>
      <c r="AC98" s="165"/>
      <c r="AD98" s="165"/>
      <c r="AE98" s="165"/>
      <c r="AF98" s="165"/>
      <c r="AG98" s="165"/>
      <c r="AH98" s="165"/>
      <c r="AI98" s="152"/>
      <c r="AJ98" s="156"/>
      <c r="AK98" s="154"/>
      <c r="AL98" s="150"/>
      <c r="AM98" s="151"/>
      <c r="AN98" s="114"/>
      <c r="AO98" s="119"/>
    </row>
    <row r="99" spans="1:41" ht="15.95" customHeight="1">
      <c r="A99" s="1694"/>
      <c r="B99" s="98" t="s">
        <v>458</v>
      </c>
      <c r="C99" s="99"/>
      <c r="D99" s="99"/>
      <c r="E99" s="100"/>
      <c r="F99" s="1696" t="s">
        <v>20</v>
      </c>
      <c r="G99" s="1689"/>
      <c r="H99" s="160"/>
      <c r="I99" s="102"/>
      <c r="J99" s="15"/>
      <c r="K99" s="1678" t="s">
        <v>433</v>
      </c>
      <c r="L99" s="1659"/>
      <c r="M99" s="1660"/>
      <c r="N99" s="1772" t="s">
        <v>456</v>
      </c>
      <c r="O99" s="1736"/>
      <c r="P99" s="1736"/>
      <c r="Q99" s="1737"/>
      <c r="R99" s="996" t="s">
        <v>596</v>
      </c>
      <c r="S99" s="161" t="s">
        <v>454</v>
      </c>
      <c r="T99" s="161"/>
      <c r="U99" s="161"/>
      <c r="V99" s="161"/>
      <c r="W99" s="99"/>
      <c r="X99" s="161"/>
      <c r="Y99" s="161"/>
      <c r="Z99" s="161"/>
      <c r="AA99" s="99"/>
      <c r="AB99" s="99"/>
      <c r="AC99" s="99"/>
      <c r="AD99" s="14"/>
      <c r="AE99" s="99"/>
      <c r="AF99" s="99"/>
      <c r="AG99" s="99"/>
      <c r="AH99" s="99"/>
      <c r="AI99" s="162"/>
      <c r="AJ99" s="995" t="s">
        <v>596</v>
      </c>
      <c r="AK99" s="18" t="s">
        <v>51</v>
      </c>
      <c r="AL99" s="99"/>
      <c r="AM99" s="99"/>
      <c r="AN99" s="105"/>
      <c r="AO99" s="106"/>
    </row>
    <row r="100" spans="1:41" ht="15.95" customHeight="1">
      <c r="A100" s="1694"/>
      <c r="B100" s="1645" t="s">
        <v>804</v>
      </c>
      <c r="C100" s="1646"/>
      <c r="D100" s="1646"/>
      <c r="E100" s="1647"/>
      <c r="F100" s="1723" t="str">
        <f>IF(自己評価書!$DD$8=0,"",自己評価書!$DD$8)</f>
        <v/>
      </c>
      <c r="G100" s="1724"/>
      <c r="H100" s="16" t="s">
        <v>22</v>
      </c>
      <c r="I100" s="1648" t="s">
        <v>24</v>
      </c>
      <c r="J100" s="1649"/>
      <c r="K100" s="1667" t="s">
        <v>135</v>
      </c>
      <c r="L100" s="1646"/>
      <c r="M100" s="1647"/>
      <c r="N100" s="1671" t="s">
        <v>457</v>
      </c>
      <c r="O100" s="1669"/>
      <c r="P100" s="1669"/>
      <c r="Q100" s="1670"/>
      <c r="R100" s="399"/>
      <c r="S100" s="187" t="s">
        <v>455</v>
      </c>
      <c r="T100" s="128"/>
      <c r="U100" s="128"/>
      <c r="V100" s="128"/>
      <c r="W100" s="18"/>
      <c r="X100" s="128"/>
      <c r="Y100" s="128"/>
      <c r="Z100" s="128"/>
      <c r="AA100" s="18"/>
      <c r="AB100" s="18"/>
      <c r="AC100" s="18"/>
      <c r="AD100" s="30"/>
      <c r="AE100" s="18"/>
      <c r="AF100" s="18"/>
      <c r="AG100" s="18"/>
      <c r="AH100" s="18"/>
      <c r="AI100" s="34"/>
      <c r="AJ100" s="995" t="s">
        <v>596</v>
      </c>
      <c r="AK100" s="18" t="s">
        <v>118</v>
      </c>
      <c r="AL100" s="18"/>
      <c r="AM100" s="18"/>
      <c r="AN100" s="1746" t="s">
        <v>25</v>
      </c>
      <c r="AO100" s="1747"/>
    </row>
    <row r="101" spans="1:41" ht="15.95" customHeight="1">
      <c r="A101" s="1694"/>
      <c r="B101" s="1645" t="s">
        <v>20</v>
      </c>
      <c r="C101" s="1646"/>
      <c r="D101" s="1646"/>
      <c r="E101" s="1647"/>
      <c r="F101" s="1723"/>
      <c r="G101" s="1724"/>
      <c r="H101" s="16" t="s">
        <v>22</v>
      </c>
      <c r="I101" s="1648" t="s">
        <v>28</v>
      </c>
      <c r="J101" s="1649"/>
      <c r="K101" s="108"/>
      <c r="L101" s="116"/>
      <c r="M101" s="117"/>
      <c r="N101" s="1658" t="s">
        <v>117</v>
      </c>
      <c r="O101" s="1659"/>
      <c r="P101" s="1659"/>
      <c r="Q101" s="1660"/>
      <c r="R101" s="996" t="s">
        <v>596</v>
      </c>
      <c r="S101" s="43" t="s">
        <v>827</v>
      </c>
      <c r="T101" s="43"/>
      <c r="U101" s="43"/>
      <c r="V101" s="43"/>
      <c r="W101" s="42"/>
      <c r="X101" s="43"/>
      <c r="Y101" s="43"/>
      <c r="Z101" s="43"/>
      <c r="AA101" s="42"/>
      <c r="AB101" s="42"/>
      <c r="AC101" s="42"/>
      <c r="AD101" s="44"/>
      <c r="AE101" s="42"/>
      <c r="AF101" s="42"/>
      <c r="AG101" s="42"/>
      <c r="AH101" s="42"/>
      <c r="AI101" s="46"/>
      <c r="AJ101" s="995" t="s">
        <v>596</v>
      </c>
      <c r="AK101" s="18" t="s">
        <v>123</v>
      </c>
      <c r="AL101" s="18"/>
      <c r="AM101" s="20"/>
      <c r="AN101" s="1746"/>
      <c r="AO101" s="1747"/>
    </row>
    <row r="102" spans="1:41" ht="15.95" customHeight="1">
      <c r="A102" s="1694"/>
      <c r="B102" s="1650" t="s">
        <v>459</v>
      </c>
      <c r="C102" s="1651"/>
      <c r="D102" s="1651"/>
      <c r="E102" s="1652"/>
      <c r="F102" s="18"/>
      <c r="G102" s="34"/>
      <c r="H102" s="16" t="s">
        <v>22</v>
      </c>
      <c r="I102" s="1648" t="s">
        <v>32</v>
      </c>
      <c r="J102" s="1649"/>
      <c r="K102" s="108"/>
      <c r="L102" s="116"/>
      <c r="M102" s="117"/>
      <c r="N102" s="1645" t="s">
        <v>122</v>
      </c>
      <c r="O102" s="1646"/>
      <c r="P102" s="1646"/>
      <c r="Q102" s="1647"/>
      <c r="R102" s="400"/>
      <c r="S102" s="187"/>
      <c r="T102" s="187"/>
      <c r="U102" s="187"/>
      <c r="V102" s="187"/>
      <c r="W102" s="22"/>
      <c r="X102" s="187"/>
      <c r="Y102" s="187"/>
      <c r="Z102" s="187"/>
      <c r="AA102" s="22"/>
      <c r="AB102" s="23"/>
      <c r="AC102" s="23"/>
      <c r="AD102" s="23"/>
      <c r="AE102" s="23"/>
      <c r="AF102" s="23"/>
      <c r="AG102" s="23"/>
      <c r="AH102" s="23"/>
      <c r="AI102" s="24"/>
      <c r="AJ102" s="995" t="s">
        <v>596</v>
      </c>
      <c r="AK102" s="18" t="s">
        <v>144</v>
      </c>
      <c r="AL102" s="18"/>
      <c r="AM102" s="18"/>
      <c r="AN102" s="1744" t="s">
        <v>27</v>
      </c>
      <c r="AO102" s="1745"/>
    </row>
    <row r="103" spans="1:41" ht="15.95" customHeight="1">
      <c r="A103" s="1694"/>
      <c r="B103" s="1650"/>
      <c r="C103" s="1651"/>
      <c r="D103" s="1651"/>
      <c r="E103" s="1652"/>
      <c r="F103" s="18"/>
      <c r="G103" s="34"/>
      <c r="H103" s="16" t="s">
        <v>22</v>
      </c>
      <c r="I103" s="1648" t="s">
        <v>36</v>
      </c>
      <c r="J103" s="1649"/>
      <c r="K103" s="108"/>
      <c r="L103" s="116"/>
      <c r="M103" s="117"/>
      <c r="N103" s="1658" t="s">
        <v>434</v>
      </c>
      <c r="O103" s="1659"/>
      <c r="P103" s="1659"/>
      <c r="Q103" s="1660"/>
      <c r="R103" s="998" t="s">
        <v>596</v>
      </c>
      <c r="S103" s="619" t="s">
        <v>461</v>
      </c>
      <c r="T103" s="619"/>
      <c r="U103" s="619"/>
      <c r="V103" s="619"/>
      <c r="W103" s="620"/>
      <c r="X103" s="619"/>
      <c r="Y103" s="619"/>
      <c r="Z103" s="619"/>
      <c r="AA103" s="620"/>
      <c r="AB103" s="621"/>
      <c r="AC103" s="621"/>
      <c r="AD103" s="621"/>
      <c r="AE103" s="621"/>
      <c r="AF103" s="621"/>
      <c r="AG103" s="621"/>
      <c r="AH103" s="621"/>
      <c r="AI103" s="622"/>
      <c r="AJ103" s="995" t="s">
        <v>596</v>
      </c>
      <c r="AK103" s="113" t="s">
        <v>487</v>
      </c>
      <c r="AL103" s="18"/>
      <c r="AM103" s="20"/>
      <c r="AO103" s="403"/>
    </row>
    <row r="104" spans="1:41" ht="15.95" customHeight="1">
      <c r="A104" s="1694"/>
      <c r="B104" s="36"/>
      <c r="C104" s="18"/>
      <c r="D104" s="18"/>
      <c r="E104" s="20"/>
      <c r="F104" s="18"/>
      <c r="G104" s="34"/>
      <c r="H104" s="399"/>
      <c r="I104" s="1648"/>
      <c r="J104" s="1649"/>
      <c r="K104" s="108"/>
      <c r="L104" s="116"/>
      <c r="M104" s="117"/>
      <c r="N104" s="1645" t="s">
        <v>460</v>
      </c>
      <c r="O104" s="1646"/>
      <c r="P104" s="1646"/>
      <c r="Q104" s="1647"/>
      <c r="R104" s="999" t="s">
        <v>596</v>
      </c>
      <c r="S104" s="128" t="s">
        <v>462</v>
      </c>
      <c r="T104" s="128"/>
      <c r="U104" s="128"/>
      <c r="V104" s="128"/>
      <c r="W104" s="18"/>
      <c r="X104" s="128"/>
      <c r="Y104" s="128"/>
      <c r="Z104" s="128"/>
      <c r="AA104" s="18"/>
      <c r="AB104" s="30"/>
      <c r="AC104" s="30"/>
      <c r="AD104" s="30"/>
      <c r="AE104" s="30"/>
      <c r="AF104" s="30"/>
      <c r="AG104" s="30"/>
      <c r="AH104" s="30"/>
      <c r="AI104" s="34"/>
      <c r="AJ104" s="995" t="s">
        <v>596</v>
      </c>
      <c r="AK104" s="113" t="s">
        <v>132</v>
      </c>
      <c r="AL104" s="107"/>
      <c r="AM104" s="107"/>
      <c r="AN104" s="114"/>
      <c r="AO104" s="119"/>
    </row>
    <row r="105" spans="1:41" ht="15.95" customHeight="1">
      <c r="A105" s="1694"/>
      <c r="B105" s="36"/>
      <c r="C105" s="18"/>
      <c r="D105" s="18"/>
      <c r="E105" s="20"/>
      <c r="F105" s="18"/>
      <c r="G105" s="34"/>
      <c r="H105" s="399"/>
      <c r="I105" s="168"/>
      <c r="J105" s="209"/>
      <c r="K105" s="108"/>
      <c r="L105" s="116"/>
      <c r="M105" s="117"/>
      <c r="N105" s="163"/>
      <c r="O105" s="201"/>
      <c r="P105" s="201"/>
      <c r="Q105" s="202"/>
      <c r="R105" s="203"/>
      <c r="S105" s="187" t="s">
        <v>463</v>
      </c>
      <c r="T105" s="187"/>
      <c r="U105" s="187"/>
      <c r="V105" s="187"/>
      <c r="W105" s="22"/>
      <c r="X105" s="187"/>
      <c r="Y105" s="187"/>
      <c r="Z105" s="187"/>
      <c r="AA105" s="22"/>
      <c r="AB105" s="23"/>
      <c r="AC105" s="23"/>
      <c r="AD105" s="23"/>
      <c r="AE105" s="23"/>
      <c r="AF105" s="23"/>
      <c r="AG105" s="23"/>
      <c r="AH105" s="23"/>
      <c r="AI105" s="24"/>
      <c r="AJ105" s="16"/>
      <c r="AK105" s="1643"/>
      <c r="AL105" s="1643"/>
      <c r="AM105" s="1644"/>
      <c r="AN105" s="114"/>
      <c r="AO105" s="119"/>
    </row>
    <row r="106" spans="1:41" ht="15.95" customHeight="1">
      <c r="A106" s="1694"/>
      <c r="B106" s="451" t="str">
        <f>IF(OR(自己評価書!$DD$8=1,自己評価書!$DD$8=2,自己評価書!$DD$8=3,ISBLANK(自己評価書!$DD$8)),"□","■")</f>
        <v>□</v>
      </c>
      <c r="C106" s="172" t="s">
        <v>154</v>
      </c>
      <c r="D106" s="18"/>
      <c r="E106" s="20"/>
      <c r="F106" s="18"/>
      <c r="G106" s="34"/>
      <c r="H106" s="399"/>
      <c r="I106" s="168"/>
      <c r="J106" s="209"/>
      <c r="K106" s="108"/>
      <c r="L106" s="116"/>
      <c r="M106" s="117"/>
      <c r="N106" s="1658" t="s">
        <v>125</v>
      </c>
      <c r="O106" s="1659"/>
      <c r="P106" s="1659"/>
      <c r="Q106" s="1660"/>
      <c r="R106" s="996" t="s">
        <v>596</v>
      </c>
      <c r="S106" s="43" t="s">
        <v>464</v>
      </c>
      <c r="T106" s="43"/>
      <c r="U106" s="43"/>
      <c r="V106" s="43"/>
      <c r="W106" s="42"/>
      <c r="X106" s="43"/>
      <c r="Y106" s="43"/>
      <c r="Z106" s="43"/>
      <c r="AA106" s="42"/>
      <c r="AB106" s="44"/>
      <c r="AC106" s="44"/>
      <c r="AD106" s="44"/>
      <c r="AE106" s="44"/>
      <c r="AF106" s="44"/>
      <c r="AG106" s="44"/>
      <c r="AH106" s="44"/>
      <c r="AI106" s="46"/>
      <c r="AJ106" s="16"/>
      <c r="AK106" s="1643"/>
      <c r="AL106" s="1643"/>
      <c r="AM106" s="1644"/>
      <c r="AN106" s="114"/>
      <c r="AO106" s="119"/>
    </row>
    <row r="107" spans="1:41" ht="15.95" customHeight="1">
      <c r="A107" s="1694"/>
      <c r="B107" s="399"/>
      <c r="C107" s="172"/>
      <c r="D107" s="18"/>
      <c r="E107" s="20"/>
      <c r="F107" s="18"/>
      <c r="G107" s="34"/>
      <c r="H107" s="399"/>
      <c r="I107" s="168"/>
      <c r="J107" s="209"/>
      <c r="K107" s="108"/>
      <c r="L107" s="116"/>
      <c r="M107" s="117"/>
      <c r="N107" s="1645" t="s">
        <v>130</v>
      </c>
      <c r="O107" s="1646"/>
      <c r="P107" s="1646"/>
      <c r="Q107" s="1647"/>
      <c r="R107" s="399"/>
      <c r="S107" s="128" t="s">
        <v>465</v>
      </c>
      <c r="T107" s="128"/>
      <c r="U107" s="128"/>
      <c r="V107" s="128"/>
      <c r="W107" s="18"/>
      <c r="X107" s="128"/>
      <c r="Y107" s="128"/>
      <c r="Z107" s="128"/>
      <c r="AA107" s="18"/>
      <c r="AB107" s="30"/>
      <c r="AC107" s="30"/>
      <c r="AD107" s="30"/>
      <c r="AE107" s="30"/>
      <c r="AF107" s="30"/>
      <c r="AG107" s="30"/>
      <c r="AH107" s="30"/>
      <c r="AI107" s="34"/>
      <c r="AJ107" s="401"/>
      <c r="AK107" s="402"/>
      <c r="AL107" s="402"/>
      <c r="AM107" s="402"/>
      <c r="AN107" s="114"/>
      <c r="AO107" s="119"/>
    </row>
    <row r="108" spans="1:41" ht="15.95" customHeight="1">
      <c r="A108" s="1694"/>
      <c r="B108" s="36"/>
      <c r="C108" s="18"/>
      <c r="D108" s="18"/>
      <c r="E108" s="20"/>
      <c r="F108" s="18"/>
      <c r="G108" s="34"/>
      <c r="H108" s="399"/>
      <c r="I108" s="168"/>
      <c r="J108" s="209"/>
      <c r="K108" s="108"/>
      <c r="L108" s="116"/>
      <c r="M108" s="117"/>
      <c r="N108" s="186"/>
      <c r="O108" s="22"/>
      <c r="P108" s="22"/>
      <c r="Q108" s="49"/>
      <c r="R108" s="400"/>
      <c r="S108" s="187" t="s">
        <v>466</v>
      </c>
      <c r="T108" s="187"/>
      <c r="U108" s="187"/>
      <c r="V108" s="187"/>
      <c r="W108" s="22"/>
      <c r="X108" s="187"/>
      <c r="Y108" s="187"/>
      <c r="Z108" s="187"/>
      <c r="AA108" s="22"/>
      <c r="AB108" s="23"/>
      <c r="AC108" s="23"/>
      <c r="AD108" s="23"/>
      <c r="AE108" s="23"/>
      <c r="AF108" s="23"/>
      <c r="AG108" s="23"/>
      <c r="AH108" s="23"/>
      <c r="AI108" s="24"/>
      <c r="AJ108" s="399"/>
      <c r="AK108" s="1721"/>
      <c r="AL108" s="1721"/>
      <c r="AM108" s="1722"/>
      <c r="AN108" s="114"/>
      <c r="AO108" s="119"/>
    </row>
    <row r="109" spans="1:41" ht="15.95" customHeight="1">
      <c r="A109" s="1694"/>
      <c r="B109" s="36"/>
      <c r="C109" s="18"/>
      <c r="D109" s="18"/>
      <c r="E109" s="20"/>
      <c r="F109" s="18"/>
      <c r="G109" s="34"/>
      <c r="H109" s="399"/>
      <c r="I109" s="168"/>
      <c r="J109" s="209"/>
      <c r="K109" s="108"/>
      <c r="L109" s="116"/>
      <c r="M109" s="117"/>
      <c r="N109" s="1658" t="s">
        <v>468</v>
      </c>
      <c r="O109" s="1659"/>
      <c r="P109" s="1659"/>
      <c r="Q109" s="1660"/>
      <c r="R109" s="996" t="s">
        <v>596</v>
      </c>
      <c r="S109" s="43" t="s">
        <v>469</v>
      </c>
      <c r="T109" s="43"/>
      <c r="U109" s="43"/>
      <c r="V109" s="43"/>
      <c r="W109" s="42"/>
      <c r="X109" s="43"/>
      <c r="Y109" s="43"/>
      <c r="Z109" s="43"/>
      <c r="AA109" s="42"/>
      <c r="AB109" s="44"/>
      <c r="AC109" s="44"/>
      <c r="AD109" s="44"/>
      <c r="AE109" s="44"/>
      <c r="AF109" s="44"/>
      <c r="AG109" s="44"/>
      <c r="AH109" s="44"/>
      <c r="AI109" s="46"/>
      <c r="AJ109" s="399"/>
      <c r="AK109" s="1721"/>
      <c r="AL109" s="1721"/>
      <c r="AM109" s="1722"/>
      <c r="AN109" s="114"/>
      <c r="AO109" s="119"/>
    </row>
    <row r="110" spans="1:41" ht="15.95" customHeight="1">
      <c r="A110" s="1694"/>
      <c r="B110" s="36"/>
      <c r="C110" s="18"/>
      <c r="D110" s="18"/>
      <c r="E110" s="20"/>
      <c r="F110" s="18"/>
      <c r="G110" s="34"/>
      <c r="H110" s="399"/>
      <c r="I110" s="168"/>
      <c r="J110" s="209"/>
      <c r="K110" s="108"/>
      <c r="L110" s="116"/>
      <c r="M110" s="117"/>
      <c r="N110" s="1645" t="s">
        <v>467</v>
      </c>
      <c r="O110" s="1646"/>
      <c r="P110" s="1646"/>
      <c r="Q110" s="1647"/>
      <c r="R110" s="35"/>
      <c r="S110" s="128" t="s">
        <v>470</v>
      </c>
      <c r="T110" s="128"/>
      <c r="U110" s="128"/>
      <c r="V110" s="128"/>
      <c r="W110" s="18"/>
      <c r="X110" s="128"/>
      <c r="Y110" s="128"/>
      <c r="Z110" s="128"/>
      <c r="AA110" s="18"/>
      <c r="AB110" s="30"/>
      <c r="AC110" s="30"/>
      <c r="AD110" s="30"/>
      <c r="AE110" s="30"/>
      <c r="AF110" s="30"/>
      <c r="AG110" s="30"/>
      <c r="AH110" s="30"/>
      <c r="AI110" s="34"/>
      <c r="AJ110" s="399"/>
      <c r="AK110" s="1721"/>
      <c r="AL110" s="1721"/>
      <c r="AM110" s="1722"/>
      <c r="AN110" s="114"/>
      <c r="AO110" s="119"/>
    </row>
    <row r="111" spans="1:41" ht="15.95" customHeight="1">
      <c r="A111" s="1694"/>
      <c r="B111" s="36"/>
      <c r="C111" s="18"/>
      <c r="D111" s="18"/>
      <c r="E111" s="20"/>
      <c r="F111" s="18"/>
      <c r="G111" s="34"/>
      <c r="H111" s="35"/>
      <c r="I111" s="107"/>
      <c r="J111" s="121"/>
      <c r="K111" s="108"/>
      <c r="L111" s="116"/>
      <c r="M111" s="117"/>
      <c r="N111" s="36"/>
      <c r="O111" s="18"/>
      <c r="P111" s="18"/>
      <c r="Q111" s="20"/>
      <c r="R111" s="997" t="s">
        <v>596</v>
      </c>
      <c r="S111" s="128" t="s">
        <v>471</v>
      </c>
      <c r="T111" s="128"/>
      <c r="U111" s="128"/>
      <c r="V111" s="128"/>
      <c r="W111" s="18"/>
      <c r="X111" s="128"/>
      <c r="Y111" s="128"/>
      <c r="Z111" s="128"/>
      <c r="AA111" s="18"/>
      <c r="AB111" s="18"/>
      <c r="AC111" s="18"/>
      <c r="AD111" s="30"/>
      <c r="AE111" s="18"/>
      <c r="AF111" s="18"/>
      <c r="AG111" s="18"/>
      <c r="AH111" s="18"/>
      <c r="AI111" s="34"/>
      <c r="AJ111" s="399"/>
      <c r="AK111" s="1721"/>
      <c r="AL111" s="1721"/>
      <c r="AM111" s="1722"/>
      <c r="AN111" s="114"/>
      <c r="AO111" s="119"/>
    </row>
    <row r="112" spans="1:41" ht="15.95" customHeight="1">
      <c r="A112" s="1694"/>
      <c r="B112" s="18"/>
      <c r="C112" s="128"/>
      <c r="D112" s="18"/>
      <c r="E112" s="18"/>
      <c r="F112" s="36"/>
      <c r="G112" s="34"/>
      <c r="H112" s="35"/>
      <c r="I112" s="107"/>
      <c r="J112" s="121"/>
      <c r="K112" s="108"/>
      <c r="L112" s="116"/>
      <c r="M112" s="117"/>
      <c r="N112" s="774"/>
      <c r="O112" s="623"/>
      <c r="P112" s="623"/>
      <c r="Q112" s="775"/>
      <c r="R112" s="1000" t="s">
        <v>596</v>
      </c>
      <c r="S112" s="776" t="s">
        <v>472</v>
      </c>
      <c r="T112" s="749"/>
      <c r="U112" s="749"/>
      <c r="V112" s="749"/>
      <c r="W112" s="623"/>
      <c r="X112" s="749"/>
      <c r="Y112" s="749"/>
      <c r="Z112" s="749"/>
      <c r="AA112" s="623"/>
      <c r="AB112" s="750"/>
      <c r="AC112" s="750"/>
      <c r="AD112" s="750"/>
      <c r="AE112" s="750"/>
      <c r="AF112" s="750"/>
      <c r="AG112" s="750"/>
      <c r="AH112" s="750"/>
      <c r="AI112" s="683"/>
      <c r="AJ112" s="399"/>
      <c r="AK112" s="1721"/>
      <c r="AL112" s="1721"/>
      <c r="AM112" s="1722"/>
      <c r="AN112" s="114"/>
      <c r="AO112" s="119"/>
    </row>
    <row r="113" spans="1:41" ht="15.95" customHeight="1">
      <c r="A113" s="1694"/>
      <c r="B113" s="18"/>
      <c r="C113" s="128"/>
      <c r="D113" s="18"/>
      <c r="E113" s="18"/>
      <c r="F113" s="36"/>
      <c r="G113" s="34"/>
      <c r="H113" s="35"/>
      <c r="I113" s="107"/>
      <c r="J113" s="121"/>
      <c r="K113" s="108"/>
      <c r="L113" s="116"/>
      <c r="M113" s="117"/>
      <c r="N113" s="1645" t="s">
        <v>485</v>
      </c>
      <c r="O113" s="1646"/>
      <c r="P113" s="1646"/>
      <c r="Q113" s="1647"/>
      <c r="R113" s="997" t="s">
        <v>596</v>
      </c>
      <c r="S113" s="128" t="s">
        <v>473</v>
      </c>
      <c r="T113" s="128"/>
      <c r="U113" s="128"/>
      <c r="V113" s="128"/>
      <c r="W113" s="18"/>
      <c r="X113" s="128"/>
      <c r="Y113" s="128"/>
      <c r="Z113" s="128"/>
      <c r="AA113" s="18"/>
      <c r="AB113" s="30"/>
      <c r="AC113" s="30"/>
      <c r="AD113" s="30"/>
      <c r="AE113" s="30"/>
      <c r="AF113" s="30"/>
      <c r="AG113" s="30"/>
      <c r="AH113" s="30"/>
      <c r="AI113" s="34"/>
      <c r="AJ113" s="401"/>
      <c r="AK113" s="402"/>
      <c r="AL113" s="402"/>
      <c r="AM113" s="402"/>
      <c r="AN113" s="114"/>
      <c r="AO113" s="119"/>
    </row>
    <row r="114" spans="1:41" ht="15.95" customHeight="1">
      <c r="A114" s="1694"/>
      <c r="B114" s="18"/>
      <c r="C114" s="128"/>
      <c r="D114" s="18"/>
      <c r="E114" s="18"/>
      <c r="F114" s="36"/>
      <c r="G114" s="34"/>
      <c r="H114" s="35"/>
      <c r="I114" s="107"/>
      <c r="J114" s="121"/>
      <c r="K114" s="108"/>
      <c r="L114" s="116"/>
      <c r="M114" s="117"/>
      <c r="N114" s="1645" t="s">
        <v>486</v>
      </c>
      <c r="O114" s="1646"/>
      <c r="P114" s="1646"/>
      <c r="Q114" s="1647"/>
      <c r="R114" s="399"/>
      <c r="S114" s="128" t="s">
        <v>474</v>
      </c>
      <c r="T114" s="128"/>
      <c r="U114" s="128"/>
      <c r="V114" s="128"/>
      <c r="W114" s="18"/>
      <c r="X114" s="128"/>
      <c r="Y114" s="128"/>
      <c r="Z114" s="128"/>
      <c r="AA114" s="18"/>
      <c r="AB114" s="30"/>
      <c r="AC114" s="30"/>
      <c r="AD114" s="30"/>
      <c r="AE114" s="30"/>
      <c r="AF114" s="30"/>
      <c r="AG114" s="30"/>
      <c r="AH114" s="30"/>
      <c r="AI114" s="34"/>
      <c r="AJ114" s="401"/>
      <c r="AK114" s="402"/>
      <c r="AL114" s="402"/>
      <c r="AM114" s="402"/>
      <c r="AN114" s="114"/>
      <c r="AO114" s="119"/>
    </row>
    <row r="115" spans="1:41" ht="15.95" customHeight="1">
      <c r="A115" s="1694"/>
      <c r="B115" s="18"/>
      <c r="C115" s="128"/>
      <c r="D115" s="18"/>
      <c r="E115" s="18"/>
      <c r="F115" s="36"/>
      <c r="G115" s="34"/>
      <c r="H115" s="35"/>
      <c r="I115" s="107"/>
      <c r="J115" s="121"/>
      <c r="K115" s="108"/>
      <c r="L115" s="116"/>
      <c r="M115" s="117"/>
      <c r="N115" s="36"/>
      <c r="O115" s="18"/>
      <c r="P115" s="18"/>
      <c r="Q115" s="20"/>
      <c r="R115" s="997" t="s">
        <v>596</v>
      </c>
      <c r="S115" s="128" t="s">
        <v>471</v>
      </c>
      <c r="T115" s="128"/>
      <c r="U115" s="128"/>
      <c r="V115" s="128"/>
      <c r="W115" s="18"/>
      <c r="X115" s="128"/>
      <c r="Y115" s="128"/>
      <c r="Z115" s="128"/>
      <c r="AA115" s="18"/>
      <c r="AB115" s="30"/>
      <c r="AC115" s="30"/>
      <c r="AD115" s="30"/>
      <c r="AE115" s="30"/>
      <c r="AF115" s="30"/>
      <c r="AG115" s="30"/>
      <c r="AH115" s="30"/>
      <c r="AI115" s="34"/>
      <c r="AJ115" s="401"/>
      <c r="AK115" s="402"/>
      <c r="AL115" s="402"/>
      <c r="AM115" s="402"/>
      <c r="AN115" s="114"/>
      <c r="AO115" s="119"/>
    </row>
    <row r="116" spans="1:41" ht="15.95" customHeight="1">
      <c r="A116" s="1694"/>
      <c r="B116" s="18"/>
      <c r="C116" s="128"/>
      <c r="D116" s="18"/>
      <c r="E116" s="18"/>
      <c r="F116" s="36"/>
      <c r="G116" s="34"/>
      <c r="H116" s="35"/>
      <c r="I116" s="107"/>
      <c r="J116" s="121"/>
      <c r="K116" s="108"/>
      <c r="L116" s="116"/>
      <c r="M116" s="117"/>
      <c r="N116" s="186"/>
      <c r="O116" s="22"/>
      <c r="P116" s="22"/>
      <c r="Q116" s="49"/>
      <c r="R116" s="1000" t="s">
        <v>596</v>
      </c>
      <c r="S116" s="610" t="s">
        <v>472</v>
      </c>
      <c r="T116" s="187"/>
      <c r="U116" s="187"/>
      <c r="V116" s="187"/>
      <c r="W116" s="22"/>
      <c r="X116" s="187"/>
      <c r="Y116" s="187"/>
      <c r="Z116" s="187"/>
      <c r="AA116" s="22"/>
      <c r="AB116" s="23"/>
      <c r="AC116" s="23"/>
      <c r="AD116" s="23"/>
      <c r="AE116" s="23"/>
      <c r="AF116" s="23"/>
      <c r="AG116" s="23"/>
      <c r="AH116" s="23"/>
      <c r="AI116" s="24"/>
      <c r="AJ116" s="401"/>
      <c r="AK116" s="402"/>
      <c r="AL116" s="402"/>
      <c r="AM116" s="402"/>
      <c r="AN116" s="203"/>
      <c r="AO116" s="207"/>
    </row>
    <row r="117" spans="1:41" ht="15.95" customHeight="1">
      <c r="A117" s="1694"/>
      <c r="B117" s="36"/>
      <c r="C117" s="18"/>
      <c r="D117" s="18"/>
      <c r="E117" s="20"/>
      <c r="F117" s="18"/>
      <c r="G117" s="34"/>
      <c r="H117" s="35"/>
      <c r="I117" s="107"/>
      <c r="J117" s="121"/>
      <c r="K117" s="1678" t="s">
        <v>482</v>
      </c>
      <c r="L117" s="1659"/>
      <c r="M117" s="1660"/>
      <c r="N117" s="1658" t="s">
        <v>480</v>
      </c>
      <c r="O117" s="1659"/>
      <c r="P117" s="1659"/>
      <c r="Q117" s="1660"/>
      <c r="R117" s="452" t="str">
        <f>IF(自己評価書!$CX$9="□","□","■")</f>
        <v>□</v>
      </c>
      <c r="S117" s="43" t="s">
        <v>475</v>
      </c>
      <c r="T117" s="43"/>
      <c r="U117" s="43"/>
      <c r="V117" s="43"/>
      <c r="W117" s="42"/>
      <c r="X117" s="43"/>
      <c r="Y117" s="43"/>
      <c r="Z117" s="43"/>
      <c r="AA117" s="42"/>
      <c r="AB117" s="42"/>
      <c r="AC117" s="42"/>
      <c r="AD117" s="44"/>
      <c r="AE117" s="42"/>
      <c r="AF117" s="42"/>
      <c r="AG117" s="42"/>
      <c r="AH117" s="42"/>
      <c r="AI117" s="46"/>
      <c r="AJ117" s="107"/>
      <c r="AK117" s="107"/>
      <c r="AL117" s="18"/>
      <c r="AM117" s="18"/>
      <c r="AN117" s="114"/>
      <c r="AO117" s="119"/>
    </row>
    <row r="118" spans="1:41" ht="15.95" customHeight="1">
      <c r="A118" s="1694"/>
      <c r="B118" s="36"/>
      <c r="C118" s="18"/>
      <c r="D118" s="18"/>
      <c r="E118" s="20"/>
      <c r="F118" s="18"/>
      <c r="G118" s="34"/>
      <c r="H118" s="35"/>
      <c r="I118" s="107"/>
      <c r="J118" s="121"/>
      <c r="K118" s="1667" t="s">
        <v>481</v>
      </c>
      <c r="L118" s="1646"/>
      <c r="M118" s="1647"/>
      <c r="N118" s="1645" t="s">
        <v>483</v>
      </c>
      <c r="O118" s="1646"/>
      <c r="P118" s="1646"/>
      <c r="Q118" s="1647"/>
      <c r="R118" s="451" t="str">
        <f>IF(自己評価書!$CX$10="□","□","■")</f>
        <v>□</v>
      </c>
      <c r="S118" s="128" t="s">
        <v>476</v>
      </c>
      <c r="T118" s="128"/>
      <c r="U118" s="128"/>
      <c r="V118" s="128"/>
      <c r="W118" s="18"/>
      <c r="X118" s="128"/>
      <c r="Y118" s="128"/>
      <c r="Z118" s="128"/>
      <c r="AA118" s="18"/>
      <c r="AB118" s="18"/>
      <c r="AC118" s="18"/>
      <c r="AD118" s="30"/>
      <c r="AE118" s="18"/>
      <c r="AF118" s="18"/>
      <c r="AG118" s="18"/>
      <c r="AH118" s="18"/>
      <c r="AI118" s="34"/>
      <c r="AJ118" s="107"/>
      <c r="AK118" s="107"/>
      <c r="AL118" s="18"/>
      <c r="AM118" s="18"/>
      <c r="AN118" s="1746" t="s">
        <v>25</v>
      </c>
      <c r="AO118" s="1747"/>
    </row>
    <row r="119" spans="1:41" ht="15.95" customHeight="1">
      <c r="A119" s="1694"/>
      <c r="B119" s="36"/>
      <c r="C119" s="18"/>
      <c r="D119" s="18"/>
      <c r="E119" s="20"/>
      <c r="F119" s="18"/>
      <c r="G119" s="34"/>
      <c r="H119" s="35"/>
      <c r="I119" s="107"/>
      <c r="J119" s="121"/>
      <c r="K119" s="1667" t="s">
        <v>484</v>
      </c>
      <c r="L119" s="1646"/>
      <c r="M119" s="1647"/>
      <c r="N119" s="36"/>
      <c r="O119" s="18"/>
      <c r="P119" s="18"/>
      <c r="Q119" s="20"/>
      <c r="R119" s="451" t="str">
        <f>IF(自己評価書!$CX$11="□","□","■")</f>
        <v>□</v>
      </c>
      <c r="S119" s="128" t="s">
        <v>477</v>
      </c>
      <c r="T119" s="128"/>
      <c r="U119" s="128"/>
      <c r="V119" s="128"/>
      <c r="W119" s="18"/>
      <c r="X119" s="128"/>
      <c r="Y119" s="128"/>
      <c r="Z119" s="128"/>
      <c r="AA119" s="18"/>
      <c r="AB119" s="30"/>
      <c r="AC119" s="30"/>
      <c r="AD119" s="30"/>
      <c r="AE119" s="30"/>
      <c r="AF119" s="30"/>
      <c r="AG119" s="30"/>
      <c r="AH119" s="30"/>
      <c r="AI119" s="34"/>
      <c r="AJ119" s="107"/>
      <c r="AK119" s="107"/>
      <c r="AL119" s="18"/>
      <c r="AM119" s="18"/>
      <c r="AN119" s="1746"/>
      <c r="AO119" s="1747"/>
    </row>
    <row r="120" spans="1:41" ht="15.95" customHeight="1">
      <c r="A120" s="1694"/>
      <c r="B120" s="36"/>
      <c r="C120" s="18"/>
      <c r="D120" s="18"/>
      <c r="E120" s="20"/>
      <c r="F120" s="18"/>
      <c r="G120" s="34"/>
      <c r="H120" s="35"/>
      <c r="I120" s="107"/>
      <c r="J120" s="121"/>
      <c r="K120" s="108"/>
      <c r="L120" s="116"/>
      <c r="M120" s="117"/>
      <c r="N120" s="122"/>
      <c r="O120" s="116"/>
      <c r="P120" s="116"/>
      <c r="Q120" s="117"/>
      <c r="R120" s="451" t="str">
        <f>IF(自己評価書!$CX$12="□","□","■")</f>
        <v>□</v>
      </c>
      <c r="S120" s="128" t="s">
        <v>478</v>
      </c>
      <c r="T120" s="128"/>
      <c r="U120" s="128"/>
      <c r="V120" s="128"/>
      <c r="W120" s="18"/>
      <c r="X120" s="128"/>
      <c r="Y120" s="128"/>
      <c r="Z120" s="128"/>
      <c r="AA120" s="18"/>
      <c r="AB120" s="30"/>
      <c r="AC120" s="30"/>
      <c r="AD120" s="30"/>
      <c r="AE120" s="30"/>
      <c r="AF120" s="30"/>
      <c r="AG120" s="30"/>
      <c r="AH120" s="30"/>
      <c r="AI120" s="34"/>
      <c r="AJ120" s="107"/>
      <c r="AK120" s="107"/>
      <c r="AL120" s="18"/>
      <c r="AM120" s="18"/>
      <c r="AN120" s="1744" t="s">
        <v>27</v>
      </c>
      <c r="AO120" s="1745"/>
    </row>
    <row r="121" spans="1:41" ht="15.95" customHeight="1" thickBot="1">
      <c r="A121" s="1695"/>
      <c r="B121" s="149"/>
      <c r="C121" s="150"/>
      <c r="D121" s="150"/>
      <c r="E121" s="151"/>
      <c r="F121" s="150"/>
      <c r="G121" s="152"/>
      <c r="H121" s="153"/>
      <c r="I121" s="154"/>
      <c r="J121" s="155"/>
      <c r="K121" s="448"/>
      <c r="L121" s="438"/>
      <c r="M121" s="439"/>
      <c r="N121" s="440"/>
      <c r="O121" s="438"/>
      <c r="P121" s="438"/>
      <c r="Q121" s="439"/>
      <c r="R121" s="473" t="str">
        <f>IF(自己評価書!$CX$13="□","□","■")</f>
        <v>□</v>
      </c>
      <c r="S121" s="164" t="s">
        <v>479</v>
      </c>
      <c r="T121" s="164"/>
      <c r="U121" s="164"/>
      <c r="V121" s="164" t="s">
        <v>507</v>
      </c>
      <c r="W121" s="1853" t="str">
        <f>IF(自己評価書!$CX$14="","",自己評価書!$CX$14)</f>
        <v/>
      </c>
      <c r="X121" s="1853"/>
      <c r="Y121" s="1853"/>
      <c r="Z121" s="1853"/>
      <c r="AA121" s="1853"/>
      <c r="AB121" s="1853"/>
      <c r="AC121" s="1853"/>
      <c r="AD121" s="1853"/>
      <c r="AE121" s="1853"/>
      <c r="AF121" s="1853"/>
      <c r="AG121" s="1853"/>
      <c r="AH121" s="165" t="s">
        <v>508</v>
      </c>
      <c r="AI121" s="152"/>
      <c r="AJ121" s="154"/>
      <c r="AK121" s="154"/>
      <c r="AL121" s="150"/>
      <c r="AM121" s="150"/>
      <c r="AN121" s="156"/>
      <c r="AO121" s="157"/>
    </row>
    <row r="122" spans="1:41" ht="6.75" customHeight="1"/>
    <row r="123" spans="1:41" ht="14.25">
      <c r="A123" s="1204" t="s">
        <v>803</v>
      </c>
      <c r="B123" s="2"/>
      <c r="C123" s="2"/>
      <c r="D123" s="2"/>
      <c r="E123" s="2"/>
      <c r="F123" s="3"/>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3"/>
      <c r="AK123" s="2"/>
      <c r="AL123" s="2"/>
      <c r="AM123" s="107"/>
      <c r="AN123" s="107"/>
      <c r="AO123" s="5" t="s">
        <v>805</v>
      </c>
    </row>
    <row r="124" spans="1:41" ht="14.25" thickBot="1">
      <c r="A124" s="8" t="s">
        <v>149</v>
      </c>
      <c r="B124" s="2"/>
      <c r="C124" s="2"/>
      <c r="D124" s="2"/>
      <c r="E124" s="2"/>
      <c r="F124" s="3"/>
      <c r="G124" s="2"/>
      <c r="H124" s="10" t="s">
        <v>7</v>
      </c>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3"/>
      <c r="AK124" s="2"/>
      <c r="AL124" s="2"/>
      <c r="AM124" s="107"/>
      <c r="AN124" s="107"/>
      <c r="AO124" s="5"/>
    </row>
    <row r="125" spans="1:41" ht="15.75" customHeight="1">
      <c r="A125" s="158"/>
      <c r="B125" s="1772" t="s">
        <v>8</v>
      </c>
      <c r="C125" s="1736"/>
      <c r="D125" s="1736"/>
      <c r="E125" s="1737"/>
      <c r="F125" s="1725" t="s">
        <v>9</v>
      </c>
      <c r="G125" s="1726"/>
      <c r="H125" s="1729" t="s">
        <v>10</v>
      </c>
      <c r="I125" s="1730"/>
      <c r="J125" s="1731"/>
      <c r="K125" s="1735" t="s">
        <v>11</v>
      </c>
      <c r="L125" s="1736"/>
      <c r="M125" s="1737"/>
      <c r="N125" s="1738" t="s">
        <v>12</v>
      </c>
      <c r="O125" s="1739"/>
      <c r="P125" s="1739"/>
      <c r="Q125" s="1739"/>
      <c r="R125" s="1739"/>
      <c r="S125" s="1739"/>
      <c r="T125" s="1739"/>
      <c r="U125" s="1739"/>
      <c r="V125" s="1739"/>
      <c r="W125" s="1739"/>
      <c r="X125" s="1739"/>
      <c r="Y125" s="1739"/>
      <c r="Z125" s="1739"/>
      <c r="AA125" s="1739"/>
      <c r="AB125" s="1739"/>
      <c r="AC125" s="1739"/>
      <c r="AD125" s="1739"/>
      <c r="AE125" s="1739"/>
      <c r="AF125" s="1739"/>
      <c r="AG125" s="1739"/>
      <c r="AH125" s="1739"/>
      <c r="AI125" s="1739"/>
      <c r="AJ125" s="1739"/>
      <c r="AK125" s="1739"/>
      <c r="AL125" s="1739"/>
      <c r="AM125" s="1740"/>
      <c r="AN125" s="1749" t="s">
        <v>13</v>
      </c>
      <c r="AO125" s="1750"/>
    </row>
    <row r="126" spans="1:41" ht="15.75" customHeight="1" thickBot="1">
      <c r="A126" s="159"/>
      <c r="B126" s="1775" t="s">
        <v>14</v>
      </c>
      <c r="C126" s="1673"/>
      <c r="D126" s="1673"/>
      <c r="E126" s="1674"/>
      <c r="F126" s="1727"/>
      <c r="G126" s="1728"/>
      <c r="H126" s="1732"/>
      <c r="I126" s="1733"/>
      <c r="J126" s="1734"/>
      <c r="K126" s="1672" t="s">
        <v>15</v>
      </c>
      <c r="L126" s="1673"/>
      <c r="M126" s="1674"/>
      <c r="N126" s="1675" t="s">
        <v>15</v>
      </c>
      <c r="O126" s="1676"/>
      <c r="P126" s="1676"/>
      <c r="Q126" s="1677"/>
      <c r="R126" s="1741" t="s">
        <v>16</v>
      </c>
      <c r="S126" s="1742"/>
      <c r="T126" s="1742"/>
      <c r="U126" s="1742"/>
      <c r="V126" s="1742"/>
      <c r="W126" s="1742"/>
      <c r="X126" s="1742"/>
      <c r="Y126" s="1742"/>
      <c r="Z126" s="1742"/>
      <c r="AA126" s="1742"/>
      <c r="AB126" s="1742"/>
      <c r="AC126" s="1742"/>
      <c r="AD126" s="1742"/>
      <c r="AE126" s="1742"/>
      <c r="AF126" s="1742"/>
      <c r="AG126" s="1742"/>
      <c r="AH126" s="1742"/>
      <c r="AI126" s="1743"/>
      <c r="AJ126" s="1741" t="s">
        <v>17</v>
      </c>
      <c r="AK126" s="1742"/>
      <c r="AL126" s="1742"/>
      <c r="AM126" s="1743"/>
      <c r="AN126" s="1751"/>
      <c r="AO126" s="1752"/>
    </row>
    <row r="127" spans="1:41" ht="15.95" customHeight="1">
      <c r="A127" s="1693" t="s">
        <v>488</v>
      </c>
      <c r="B127" s="98" t="s">
        <v>490</v>
      </c>
      <c r="C127" s="99"/>
      <c r="D127" s="99"/>
      <c r="E127" s="100"/>
      <c r="F127" s="1696" t="s">
        <v>20</v>
      </c>
      <c r="G127" s="1689"/>
      <c r="H127" s="160"/>
      <c r="I127" s="102"/>
      <c r="J127" s="15"/>
      <c r="K127" s="1700" t="s">
        <v>493</v>
      </c>
      <c r="L127" s="1701"/>
      <c r="M127" s="1702"/>
      <c r="N127" s="1772" t="s">
        <v>494</v>
      </c>
      <c r="O127" s="1736"/>
      <c r="P127" s="1736"/>
      <c r="Q127" s="1737"/>
      <c r="R127" s="161" t="s">
        <v>496</v>
      </c>
      <c r="S127" s="161"/>
      <c r="T127" s="161"/>
      <c r="U127" s="161"/>
      <c r="V127" s="161"/>
      <c r="W127" s="99"/>
      <c r="X127" s="161"/>
      <c r="Y127" s="161"/>
      <c r="Z127" s="161"/>
      <c r="AA127" s="99"/>
      <c r="AB127" s="99"/>
      <c r="AC127" s="99"/>
      <c r="AD127" s="14"/>
      <c r="AE127" s="99"/>
      <c r="AF127" s="99"/>
      <c r="AG127" s="99"/>
      <c r="AH127" s="99"/>
      <c r="AI127" s="162"/>
      <c r="AJ127" s="16" t="s">
        <v>22</v>
      </c>
      <c r="AK127" s="99" t="s">
        <v>51</v>
      </c>
      <c r="AL127" s="99"/>
      <c r="AM127" s="100"/>
      <c r="AN127" s="105"/>
      <c r="AO127" s="106"/>
    </row>
    <row r="128" spans="1:41" ht="15.95" customHeight="1">
      <c r="A128" s="1694"/>
      <c r="B128" s="1645" t="s">
        <v>489</v>
      </c>
      <c r="C128" s="1646"/>
      <c r="D128" s="1646"/>
      <c r="E128" s="1647"/>
      <c r="F128" s="1723" t="str">
        <f>IF(自己評価書!CL7=0,"",自己評価書!CL7)</f>
        <v/>
      </c>
      <c r="G128" s="1724"/>
      <c r="H128" s="16" t="s">
        <v>22</v>
      </c>
      <c r="I128" s="1648" t="s">
        <v>24</v>
      </c>
      <c r="J128" s="1649"/>
      <c r="K128" s="1703"/>
      <c r="L128" s="1704"/>
      <c r="M128" s="1705"/>
      <c r="N128" s="1645" t="s">
        <v>495</v>
      </c>
      <c r="O128" s="1646"/>
      <c r="P128" s="1646"/>
      <c r="Q128" s="1647"/>
      <c r="R128" s="399"/>
      <c r="S128" s="128" t="s">
        <v>497</v>
      </c>
      <c r="T128" s="128"/>
      <c r="U128" s="128"/>
      <c r="V128" s="111" t="s">
        <v>22</v>
      </c>
      <c r="W128" s="128" t="s">
        <v>156</v>
      </c>
      <c r="X128" s="128"/>
      <c r="Y128" s="128"/>
      <c r="Z128" s="128"/>
      <c r="AA128" s="18"/>
      <c r="AB128" s="18"/>
      <c r="AC128" s="18"/>
      <c r="AD128" s="30"/>
      <c r="AE128" s="18"/>
      <c r="AF128" s="18"/>
      <c r="AG128" s="18"/>
      <c r="AH128" s="18"/>
      <c r="AI128" s="34"/>
      <c r="AJ128" s="16" t="s">
        <v>22</v>
      </c>
      <c r="AK128" s="18" t="s">
        <v>123</v>
      </c>
      <c r="AL128" s="18"/>
      <c r="AM128" s="20"/>
      <c r="AN128" s="1746" t="s">
        <v>25</v>
      </c>
      <c r="AO128" s="1747"/>
    </row>
    <row r="129" spans="1:41" ht="15.95" customHeight="1">
      <c r="A129" s="1694"/>
      <c r="B129" s="1645" t="s">
        <v>155</v>
      </c>
      <c r="C129" s="1646"/>
      <c r="D129" s="1646"/>
      <c r="E129" s="1647"/>
      <c r="F129" s="1723"/>
      <c r="G129" s="1724"/>
      <c r="H129" s="16" t="s">
        <v>22</v>
      </c>
      <c r="I129" s="1648" t="s">
        <v>28</v>
      </c>
      <c r="J129" s="1649"/>
      <c r="K129" s="1703"/>
      <c r="L129" s="1704"/>
      <c r="M129" s="1705"/>
      <c r="N129" s="36"/>
      <c r="O129" s="18"/>
      <c r="P129" s="18"/>
      <c r="Q129" s="20"/>
      <c r="R129" s="35"/>
      <c r="S129" s="128"/>
      <c r="T129" s="128"/>
      <c r="U129" s="128"/>
      <c r="V129" s="111" t="s">
        <v>22</v>
      </c>
      <c r="W129" s="128" t="s">
        <v>158</v>
      </c>
      <c r="X129" s="128"/>
      <c r="Y129" s="128"/>
      <c r="Z129" s="128"/>
      <c r="AA129" s="18"/>
      <c r="AB129" s="18"/>
      <c r="AC129" s="18"/>
      <c r="AD129" s="30"/>
      <c r="AE129" s="18"/>
      <c r="AF129" s="18"/>
      <c r="AG129" s="18"/>
      <c r="AH129" s="18"/>
      <c r="AI129" s="34"/>
      <c r="AJ129" s="16" t="s">
        <v>22</v>
      </c>
      <c r="AK129" s="18" t="s">
        <v>157</v>
      </c>
      <c r="AL129" s="18"/>
      <c r="AM129" s="20"/>
      <c r="AN129" s="1746"/>
      <c r="AO129" s="1747"/>
    </row>
    <row r="130" spans="1:41" ht="15.95" customHeight="1">
      <c r="A130" s="1694"/>
      <c r="B130" s="1645" t="s">
        <v>491</v>
      </c>
      <c r="C130" s="1646"/>
      <c r="D130" s="1646"/>
      <c r="E130" s="1647"/>
      <c r="F130" s="18"/>
      <c r="G130" s="34"/>
      <c r="H130" s="16" t="s">
        <v>22</v>
      </c>
      <c r="I130" s="1648" t="s">
        <v>32</v>
      </c>
      <c r="J130" s="1649"/>
      <c r="K130" s="1703"/>
      <c r="L130" s="1704"/>
      <c r="M130" s="1705"/>
      <c r="N130" s="36"/>
      <c r="O130" s="18"/>
      <c r="P130" s="18"/>
      <c r="Q130" s="20"/>
      <c r="R130" s="35"/>
      <c r="S130" s="401"/>
      <c r="T130" s="30"/>
      <c r="U130" s="128"/>
      <c r="V130" s="111" t="s">
        <v>22</v>
      </c>
      <c r="W130" s="128" t="s">
        <v>498</v>
      </c>
      <c r="X130" s="128"/>
      <c r="Y130" s="128"/>
      <c r="Z130" s="30"/>
      <c r="AA130" s="128"/>
      <c r="AB130" s="30"/>
      <c r="AC130" s="30"/>
      <c r="AD130" s="401"/>
      <c r="AE130" s="128"/>
      <c r="AF130" s="107"/>
      <c r="AG130" s="30"/>
      <c r="AH130" s="30"/>
      <c r="AI130" s="34"/>
      <c r="AJ130" s="16" t="s">
        <v>22</v>
      </c>
      <c r="AK130" s="1643"/>
      <c r="AL130" s="1643"/>
      <c r="AM130" s="1644"/>
      <c r="AN130" s="1744" t="s">
        <v>27</v>
      </c>
      <c r="AO130" s="1745"/>
    </row>
    <row r="131" spans="1:41" ht="15.95" customHeight="1">
      <c r="A131" s="1694"/>
      <c r="B131" s="1645" t="s">
        <v>492</v>
      </c>
      <c r="C131" s="1646"/>
      <c r="D131" s="1646"/>
      <c r="E131" s="1647"/>
      <c r="F131" s="18"/>
      <c r="G131" s="34"/>
      <c r="H131" s="16" t="s">
        <v>22</v>
      </c>
      <c r="I131" s="1648" t="s">
        <v>36</v>
      </c>
      <c r="J131" s="1649"/>
      <c r="K131" s="1703"/>
      <c r="L131" s="1704"/>
      <c r="M131" s="1705"/>
      <c r="N131" s="36"/>
      <c r="O131" s="18"/>
      <c r="P131" s="18"/>
      <c r="Q131" s="20"/>
      <c r="R131" s="399"/>
      <c r="S131" s="128"/>
      <c r="T131" s="128"/>
      <c r="U131" s="128"/>
      <c r="V131" s="128"/>
      <c r="W131" s="18"/>
      <c r="X131" s="128"/>
      <c r="Y131" s="128"/>
      <c r="Z131" s="128"/>
      <c r="AA131" s="18"/>
      <c r="AB131" s="30"/>
      <c r="AC131" s="30"/>
      <c r="AD131" s="30"/>
      <c r="AE131" s="30"/>
      <c r="AF131" s="30"/>
      <c r="AG131" s="30"/>
      <c r="AH131" s="30"/>
      <c r="AI131" s="34"/>
      <c r="AJ131" s="16" t="s">
        <v>22</v>
      </c>
      <c r="AK131" s="1643"/>
      <c r="AL131" s="1643"/>
      <c r="AM131" s="1644"/>
      <c r="AO131" s="403"/>
    </row>
    <row r="132" spans="1:41" ht="15.95" customHeight="1" thickBot="1">
      <c r="A132" s="1694"/>
      <c r="B132" s="451" t="str">
        <f>IF(OR(自己評価書!$CL$7=1,自己評価書!$CL$7=2,自己評価書!$CL$7=3,ISBLANK(自己評価書!$CL$7)),"□","■")</f>
        <v>□</v>
      </c>
      <c r="C132" s="172" t="s">
        <v>154</v>
      </c>
      <c r="D132" s="18"/>
      <c r="E132" s="20"/>
      <c r="F132" s="18"/>
      <c r="G132" s="34"/>
      <c r="H132" s="399"/>
      <c r="I132" s="168"/>
      <c r="J132" s="209"/>
      <c r="K132" s="1703"/>
      <c r="L132" s="1704"/>
      <c r="M132" s="1705"/>
      <c r="N132" s="122"/>
      <c r="O132" s="116"/>
      <c r="P132" s="116"/>
      <c r="Q132" s="117"/>
      <c r="R132" s="399"/>
      <c r="S132" s="128"/>
      <c r="T132" s="128"/>
      <c r="U132" s="128"/>
      <c r="V132" s="128"/>
      <c r="W132" s="18"/>
      <c r="X132" s="128"/>
      <c r="Y132" s="128"/>
      <c r="Z132" s="128"/>
      <c r="AA132" s="18"/>
      <c r="AB132" s="30"/>
      <c r="AC132" s="30"/>
      <c r="AD132" s="30"/>
      <c r="AE132" s="30"/>
      <c r="AF132" s="30"/>
      <c r="AG132" s="30"/>
      <c r="AH132" s="30"/>
      <c r="AI132" s="34"/>
      <c r="AJ132" s="433" t="s">
        <v>22</v>
      </c>
      <c r="AK132" s="1851"/>
      <c r="AL132" s="1851"/>
      <c r="AM132" s="1852"/>
      <c r="AO132" s="403"/>
    </row>
    <row r="133" spans="1:41" ht="15.95" customHeight="1">
      <c r="A133" s="1694"/>
      <c r="B133" s="98" t="s">
        <v>501</v>
      </c>
      <c r="C133" s="99"/>
      <c r="D133" s="99"/>
      <c r="E133" s="100"/>
      <c r="F133" s="1696" t="s">
        <v>20</v>
      </c>
      <c r="G133" s="1689"/>
      <c r="H133" s="405"/>
      <c r="I133" s="406"/>
      <c r="J133" s="407"/>
      <c r="K133" s="1697" t="s">
        <v>503</v>
      </c>
      <c r="L133" s="1698"/>
      <c r="M133" s="1698"/>
      <c r="N133" s="1698"/>
      <c r="O133" s="1698"/>
      <c r="P133" s="1698"/>
      <c r="Q133" s="1699"/>
      <c r="R133" s="408" t="s">
        <v>22</v>
      </c>
      <c r="S133" s="409" t="s">
        <v>648</v>
      </c>
      <c r="T133" s="409"/>
      <c r="U133" s="409"/>
      <c r="V133" s="409"/>
      <c r="W133" s="410"/>
      <c r="X133" s="409"/>
      <c r="Y133" s="409"/>
      <c r="Z133" s="409"/>
      <c r="AA133" s="410"/>
      <c r="AB133" s="449"/>
      <c r="AC133" s="449"/>
      <c r="AD133" s="449"/>
      <c r="AE133" s="449"/>
      <c r="AF133" s="449"/>
      <c r="AG133" s="449"/>
      <c r="AH133" s="449"/>
      <c r="AI133" s="450"/>
      <c r="AJ133" s="16" t="s">
        <v>22</v>
      </c>
      <c r="AK133" s="1721" t="s">
        <v>164</v>
      </c>
      <c r="AL133" s="1721"/>
      <c r="AM133" s="1722"/>
      <c r="AN133" s="105"/>
      <c r="AO133" s="106"/>
    </row>
    <row r="134" spans="1:41" ht="15.95" customHeight="1">
      <c r="A134" s="1694"/>
      <c r="B134" s="1645" t="s">
        <v>489</v>
      </c>
      <c r="C134" s="1646"/>
      <c r="D134" s="1646"/>
      <c r="E134" s="1647"/>
      <c r="F134" s="1723" t="str">
        <f>IF(自己評価書!$CL$8=0,"",自己評価書!$CL$8)</f>
        <v/>
      </c>
      <c r="G134" s="1724"/>
      <c r="H134" s="16" t="s">
        <v>22</v>
      </c>
      <c r="I134" s="1648" t="s">
        <v>24</v>
      </c>
      <c r="J134" s="1649"/>
      <c r="K134" s="1706" t="s">
        <v>504</v>
      </c>
      <c r="L134" s="1707"/>
      <c r="M134" s="1708"/>
      <c r="N134" s="1658" t="s">
        <v>869</v>
      </c>
      <c r="O134" s="1659"/>
      <c r="P134" s="1659"/>
      <c r="Q134" s="1660"/>
      <c r="R134" s="128" t="s">
        <v>830</v>
      </c>
      <c r="S134" s="128"/>
      <c r="T134" s="128"/>
      <c r="U134" s="128"/>
      <c r="V134" s="128"/>
      <c r="W134" s="18"/>
      <c r="X134" s="128"/>
      <c r="Y134" s="128"/>
      <c r="Z134" s="128"/>
      <c r="AA134" s="18"/>
      <c r="AB134" s="30"/>
      <c r="AC134" s="30"/>
      <c r="AD134" s="30"/>
      <c r="AE134" s="30"/>
      <c r="AF134" s="30"/>
      <c r="AG134" s="30"/>
      <c r="AH134" s="30"/>
      <c r="AI134" s="34"/>
      <c r="AJ134" s="16" t="s">
        <v>22</v>
      </c>
      <c r="AK134" s="1721" t="s">
        <v>499</v>
      </c>
      <c r="AL134" s="1721"/>
      <c r="AM134" s="1722"/>
      <c r="AN134" s="1746" t="s">
        <v>25</v>
      </c>
      <c r="AO134" s="1747"/>
    </row>
    <row r="135" spans="1:41" ht="15.95" customHeight="1">
      <c r="A135" s="1694"/>
      <c r="B135" s="1645" t="s">
        <v>155</v>
      </c>
      <c r="C135" s="1646"/>
      <c r="D135" s="1646"/>
      <c r="E135" s="1647"/>
      <c r="F135" s="1723"/>
      <c r="G135" s="1724"/>
      <c r="H135" s="16" t="s">
        <v>22</v>
      </c>
      <c r="I135" s="1648" t="s">
        <v>28</v>
      </c>
      <c r="J135" s="1649"/>
      <c r="K135" s="1709"/>
      <c r="L135" s="1710"/>
      <c r="M135" s="1711"/>
      <c r="N135" s="1650" t="s">
        <v>870</v>
      </c>
      <c r="O135" s="1651"/>
      <c r="P135" s="1651"/>
      <c r="Q135" s="1652"/>
      <c r="R135" s="399"/>
      <c r="S135" s="111" t="s">
        <v>22</v>
      </c>
      <c r="T135" s="128" t="s">
        <v>156</v>
      </c>
      <c r="U135" s="128"/>
      <c r="X135" s="128"/>
      <c r="Y135" s="18"/>
      <c r="Z135" s="30"/>
      <c r="AC135" s="30"/>
      <c r="AD135" s="30"/>
      <c r="AE135" s="30"/>
      <c r="AF135" s="30"/>
      <c r="AG135" s="30"/>
      <c r="AH135" s="30"/>
      <c r="AI135" s="34"/>
      <c r="AJ135" s="16" t="s">
        <v>22</v>
      </c>
      <c r="AK135" s="18" t="s">
        <v>144</v>
      </c>
      <c r="AL135" s="402"/>
      <c r="AM135" s="426"/>
      <c r="AN135" s="1746"/>
      <c r="AO135" s="1747"/>
    </row>
    <row r="136" spans="1:41" ht="15.95" customHeight="1">
      <c r="A136" s="1694"/>
      <c r="B136" s="1645" t="s">
        <v>491</v>
      </c>
      <c r="C136" s="1646"/>
      <c r="D136" s="1646"/>
      <c r="E136" s="1647"/>
      <c r="F136" s="18"/>
      <c r="G136" s="34"/>
      <c r="H136" s="16" t="s">
        <v>22</v>
      </c>
      <c r="I136" s="1648" t="s">
        <v>32</v>
      </c>
      <c r="J136" s="1649"/>
      <c r="K136" s="1709"/>
      <c r="L136" s="1710"/>
      <c r="M136" s="1711"/>
      <c r="N136" s="1645" t="s">
        <v>871</v>
      </c>
      <c r="O136" s="1646"/>
      <c r="P136" s="1646"/>
      <c r="Q136" s="1647"/>
      <c r="R136" s="399"/>
      <c r="S136" s="111" t="s">
        <v>22</v>
      </c>
      <c r="T136" s="128" t="s">
        <v>505</v>
      </c>
      <c r="U136" s="128"/>
      <c r="X136" s="128"/>
      <c r="Y136" s="18"/>
      <c r="Z136" s="30"/>
      <c r="AC136" s="30"/>
      <c r="AD136" s="30"/>
      <c r="AE136" s="30"/>
      <c r="AF136" s="30"/>
      <c r="AG136" s="30"/>
      <c r="AH136" s="30"/>
      <c r="AI136" s="34"/>
      <c r="AJ136" s="16" t="s">
        <v>22</v>
      </c>
      <c r="AK136" s="1653" t="s">
        <v>506</v>
      </c>
      <c r="AL136" s="1653"/>
      <c r="AM136" s="1654"/>
      <c r="AN136" s="1744" t="s">
        <v>27</v>
      </c>
      <c r="AO136" s="1745"/>
    </row>
    <row r="137" spans="1:41" ht="15.95" customHeight="1">
      <c r="A137" s="1694"/>
      <c r="B137" s="1645" t="s">
        <v>502</v>
      </c>
      <c r="C137" s="1646"/>
      <c r="D137" s="1646"/>
      <c r="E137" s="1647"/>
      <c r="F137" s="18"/>
      <c r="G137" s="34"/>
      <c r="H137" s="16" t="s">
        <v>22</v>
      </c>
      <c r="I137" s="1648" t="s">
        <v>36</v>
      </c>
      <c r="J137" s="1649"/>
      <c r="K137" s="1709"/>
      <c r="L137" s="1710"/>
      <c r="M137" s="1711"/>
      <c r="N137" s="1645" t="s">
        <v>872</v>
      </c>
      <c r="O137" s="1646"/>
      <c r="P137" s="1646"/>
      <c r="Q137" s="1647"/>
      <c r="R137" s="128"/>
      <c r="S137" s="111" t="s">
        <v>22</v>
      </c>
      <c r="T137" s="128" t="s">
        <v>158</v>
      </c>
      <c r="U137" s="128"/>
      <c r="AE137" s="30"/>
      <c r="AF137" s="30"/>
      <c r="AG137" s="30"/>
      <c r="AH137" s="30"/>
      <c r="AI137" s="34"/>
      <c r="AJ137" s="16" t="s">
        <v>22</v>
      </c>
      <c r="AK137" s="1643"/>
      <c r="AL137" s="1643"/>
      <c r="AM137" s="1644"/>
      <c r="AN137" s="114"/>
      <c r="AO137" s="119"/>
    </row>
    <row r="138" spans="1:41" ht="15.95" customHeight="1">
      <c r="A138" s="1694"/>
      <c r="B138" s="451" t="str">
        <f>IF(OR(自己評価書!$CL$8=1,自己評価書!$CL$8=2,自己評価書!$CL$8=3,ISBLANK(自己評価書!$CL$8)),"□","■")</f>
        <v>□</v>
      </c>
      <c r="C138" s="172" t="s">
        <v>154</v>
      </c>
      <c r="D138" s="18"/>
      <c r="E138" s="20"/>
      <c r="F138" s="18"/>
      <c r="G138" s="34"/>
      <c r="H138" s="399"/>
      <c r="I138" s="168"/>
      <c r="J138" s="209"/>
      <c r="K138" s="1709"/>
      <c r="L138" s="1710"/>
      <c r="M138" s="1711"/>
      <c r="N138" s="36"/>
      <c r="O138" s="18"/>
      <c r="P138" s="18"/>
      <c r="Q138" s="20"/>
      <c r="R138" s="35"/>
      <c r="S138" s="111" t="s">
        <v>22</v>
      </c>
      <c r="T138" s="128" t="s">
        <v>498</v>
      </c>
      <c r="U138" s="128"/>
      <c r="AE138" s="30"/>
      <c r="AF138" s="30"/>
      <c r="AG138" s="30"/>
      <c r="AH138" s="30"/>
      <c r="AI138" s="34"/>
      <c r="AJ138" s="16" t="s">
        <v>22</v>
      </c>
      <c r="AK138" s="1643"/>
      <c r="AL138" s="1643"/>
      <c r="AM138" s="1644"/>
      <c r="AN138" s="114"/>
      <c r="AO138" s="119"/>
    </row>
    <row r="139" spans="1:41" ht="15.95" customHeight="1" thickBot="1">
      <c r="A139" s="1695"/>
      <c r="B139" s="475"/>
      <c r="C139" s="411"/>
      <c r="D139" s="411"/>
      <c r="E139" s="615"/>
      <c r="F139" s="150"/>
      <c r="G139" s="152"/>
      <c r="H139" s="153"/>
      <c r="I139" s="154"/>
      <c r="J139" s="155"/>
      <c r="K139" s="1712"/>
      <c r="L139" s="1713"/>
      <c r="M139" s="1714"/>
      <c r="N139" s="149"/>
      <c r="O139" s="150"/>
      <c r="P139" s="150"/>
      <c r="Q139" s="151"/>
      <c r="R139" s="404"/>
      <c r="S139" s="164"/>
      <c r="T139" s="164"/>
      <c r="U139" s="164"/>
      <c r="V139" s="164"/>
      <c r="W139" s="150"/>
      <c r="X139" s="164"/>
      <c r="Y139" s="164"/>
      <c r="Z139" s="164"/>
      <c r="AA139" s="150"/>
      <c r="AB139" s="150"/>
      <c r="AC139" s="150"/>
      <c r="AD139" s="165"/>
      <c r="AE139" s="150"/>
      <c r="AF139" s="150"/>
      <c r="AG139" s="150"/>
      <c r="AH139" s="150"/>
      <c r="AI139" s="152"/>
      <c r="AJ139" s="433" t="s">
        <v>22</v>
      </c>
      <c r="AK139" s="1719"/>
      <c r="AL139" s="1719"/>
      <c r="AM139" s="1720"/>
      <c r="AN139" s="156"/>
      <c r="AO139" s="157"/>
    </row>
    <row r="141" spans="1:41" ht="14.25" thickBot="1">
      <c r="A141" s="218" t="s">
        <v>175</v>
      </c>
      <c r="B141" s="107"/>
      <c r="C141" s="18"/>
      <c r="D141" s="18"/>
      <c r="E141" s="18"/>
      <c r="F141" s="116"/>
      <c r="G141" s="116"/>
      <c r="H141" s="116"/>
      <c r="I141" s="116"/>
      <c r="J141" s="116"/>
      <c r="K141" s="116"/>
      <c r="L141" s="116"/>
      <c r="M141" s="116"/>
      <c r="N141" s="30"/>
      <c r="O141" s="197"/>
      <c r="P141" s="128"/>
      <c r="Q141" s="128"/>
      <c r="R141" s="128"/>
      <c r="S141" s="18"/>
      <c r="T141" s="128"/>
      <c r="U141" s="128"/>
      <c r="V141" s="128"/>
      <c r="W141" s="18"/>
      <c r="X141" s="30"/>
      <c r="Y141" s="30"/>
      <c r="Z141" s="30"/>
      <c r="AA141" s="30"/>
      <c r="AB141" s="30"/>
      <c r="AC141" s="30"/>
      <c r="AD141" s="30"/>
      <c r="AE141" s="30"/>
      <c r="AF141" s="107"/>
      <c r="AG141" s="107"/>
      <c r="AH141" s="18"/>
      <c r="AI141" s="18"/>
      <c r="AJ141" s="18"/>
      <c r="AK141" s="107"/>
      <c r="AL141" s="107"/>
      <c r="AM141" s="107"/>
    </row>
    <row r="142" spans="1:41">
      <c r="A142" s="1897" t="s">
        <v>176</v>
      </c>
      <c r="B142" s="1894"/>
      <c r="C142" s="1894"/>
      <c r="D142" s="1894"/>
      <c r="E142" s="1894"/>
      <c r="F142" s="1738" t="s">
        <v>177</v>
      </c>
      <c r="G142" s="1739"/>
      <c r="H142" s="1739"/>
      <c r="I142" s="1739"/>
      <c r="J142" s="1739"/>
      <c r="K142" s="1739"/>
      <c r="L142" s="1739"/>
      <c r="M142" s="1739"/>
      <c r="N142" s="1739"/>
      <c r="O142" s="1739"/>
      <c r="P142" s="1739"/>
      <c r="Q142" s="1739"/>
      <c r="R142" s="1739"/>
      <c r="S142" s="1740"/>
      <c r="T142" s="1738" t="s">
        <v>178</v>
      </c>
      <c r="U142" s="1739"/>
      <c r="V142" s="1739"/>
      <c r="W142" s="1739"/>
      <c r="X142" s="1739"/>
      <c r="Y142" s="1739"/>
      <c r="Z142" s="1739"/>
      <c r="AA142" s="1739"/>
      <c r="AB142" s="1739"/>
      <c r="AC142" s="1739"/>
      <c r="AD142" s="1739"/>
      <c r="AE142" s="1740"/>
      <c r="AF142" s="1894" t="s">
        <v>179</v>
      </c>
      <c r="AG142" s="1894"/>
      <c r="AH142" s="1894"/>
      <c r="AI142" s="1894"/>
      <c r="AJ142" s="1894"/>
      <c r="AK142" s="1894"/>
      <c r="AL142" s="1894"/>
      <c r="AM142" s="1894"/>
      <c r="AN142" s="1894"/>
      <c r="AO142" s="1895"/>
    </row>
    <row r="143" spans="1:41">
      <c r="A143" s="1874"/>
      <c r="B143" s="1875"/>
      <c r="C143" s="1875"/>
      <c r="D143" s="1875"/>
      <c r="E143" s="1876"/>
      <c r="F143" s="41" t="s">
        <v>22</v>
      </c>
      <c r="G143" s="43" t="s">
        <v>180</v>
      </c>
      <c r="H143" s="124"/>
      <c r="I143" s="124"/>
      <c r="J143" s="124"/>
      <c r="K143" s="118" t="s">
        <v>22</v>
      </c>
      <c r="L143" s="43" t="s">
        <v>36</v>
      </c>
      <c r="M143" s="124"/>
      <c r="N143" s="124"/>
      <c r="O143" s="124"/>
      <c r="P143" s="111" t="s">
        <v>22</v>
      </c>
      <c r="Q143" s="43" t="s">
        <v>181</v>
      </c>
      <c r="R143" s="43"/>
      <c r="S143" s="180"/>
      <c r="T143" s="1880"/>
      <c r="U143" s="1881"/>
      <c r="V143" s="1881"/>
      <c r="W143" s="1881"/>
      <c r="X143" s="1881"/>
      <c r="Y143" s="1881"/>
      <c r="Z143" s="1881"/>
      <c r="AA143" s="1881"/>
      <c r="AB143" s="1881"/>
      <c r="AC143" s="1881"/>
      <c r="AD143" s="1881"/>
      <c r="AE143" s="1882"/>
      <c r="AF143" s="1886" t="s">
        <v>22</v>
      </c>
      <c r="AG143" s="1888" t="s">
        <v>182</v>
      </c>
      <c r="AH143" s="1888"/>
      <c r="AI143" s="1888"/>
      <c r="AJ143" s="1890" t="s">
        <v>22</v>
      </c>
      <c r="AK143" s="1868" t="s">
        <v>183</v>
      </c>
      <c r="AL143" s="1868"/>
      <c r="AM143" s="1868"/>
      <c r="AN143" s="1868"/>
      <c r="AO143" s="1872"/>
    </row>
    <row r="144" spans="1:41">
      <c r="A144" s="1896"/>
      <c r="B144" s="1855"/>
      <c r="C144" s="1855"/>
      <c r="D144" s="1855"/>
      <c r="E144" s="1856"/>
      <c r="F144" s="67" t="s">
        <v>22</v>
      </c>
      <c r="G144" s="126" t="s">
        <v>184</v>
      </c>
      <c r="H144" s="131"/>
      <c r="I144" s="131"/>
      <c r="J144" s="131"/>
      <c r="K144" s="109" t="s">
        <v>22</v>
      </c>
      <c r="L144" s="126" t="s">
        <v>185</v>
      </c>
      <c r="M144" s="131"/>
      <c r="N144" s="131"/>
      <c r="O144" s="131"/>
      <c r="P144" s="131"/>
      <c r="Q144" s="131"/>
      <c r="R144" s="131"/>
      <c r="S144" s="211"/>
      <c r="T144" s="1860"/>
      <c r="U144" s="1861"/>
      <c r="V144" s="1861"/>
      <c r="W144" s="1861"/>
      <c r="X144" s="1861"/>
      <c r="Y144" s="1861"/>
      <c r="Z144" s="1861"/>
      <c r="AA144" s="1861"/>
      <c r="AB144" s="1861"/>
      <c r="AC144" s="1861"/>
      <c r="AD144" s="1861"/>
      <c r="AE144" s="1862"/>
      <c r="AF144" s="1866"/>
      <c r="AG144" s="1868"/>
      <c r="AH144" s="1868"/>
      <c r="AI144" s="1868"/>
      <c r="AJ144" s="1870"/>
      <c r="AK144" s="1868"/>
      <c r="AL144" s="1868"/>
      <c r="AM144" s="1868"/>
      <c r="AN144" s="1868"/>
      <c r="AO144" s="1872"/>
    </row>
    <row r="145" spans="1:41">
      <c r="A145" s="1874"/>
      <c r="B145" s="1875"/>
      <c r="C145" s="1875"/>
      <c r="D145" s="1875"/>
      <c r="E145" s="1876"/>
      <c r="F145" s="41" t="s">
        <v>22</v>
      </c>
      <c r="G145" s="43" t="s">
        <v>180</v>
      </c>
      <c r="H145" s="124"/>
      <c r="I145" s="124"/>
      <c r="J145" s="124"/>
      <c r="K145" s="496" t="s">
        <v>22</v>
      </c>
      <c r="L145" s="43" t="s">
        <v>36</v>
      </c>
      <c r="M145" s="124"/>
      <c r="N145" s="124"/>
      <c r="O145" s="124"/>
      <c r="P145" s="130" t="s">
        <v>22</v>
      </c>
      <c r="Q145" s="43" t="s">
        <v>181</v>
      </c>
      <c r="R145" s="43"/>
      <c r="S145" s="180"/>
      <c r="T145" s="1880"/>
      <c r="U145" s="1881"/>
      <c r="V145" s="1881"/>
      <c r="W145" s="1881"/>
      <c r="X145" s="1881"/>
      <c r="Y145" s="1881"/>
      <c r="Z145" s="1881"/>
      <c r="AA145" s="1881"/>
      <c r="AB145" s="1881"/>
      <c r="AC145" s="1881"/>
      <c r="AD145" s="1881"/>
      <c r="AE145" s="1882"/>
      <c r="AF145" s="1886" t="s">
        <v>22</v>
      </c>
      <c r="AG145" s="1888" t="s">
        <v>182</v>
      </c>
      <c r="AH145" s="1888"/>
      <c r="AI145" s="1888"/>
      <c r="AJ145" s="1890" t="s">
        <v>22</v>
      </c>
      <c r="AK145" s="1888" t="s">
        <v>183</v>
      </c>
      <c r="AL145" s="1888"/>
      <c r="AM145" s="1888"/>
      <c r="AN145" s="1888"/>
      <c r="AO145" s="1892"/>
    </row>
    <row r="146" spans="1:41">
      <c r="A146" s="1877"/>
      <c r="B146" s="1878"/>
      <c r="C146" s="1878"/>
      <c r="D146" s="1878"/>
      <c r="E146" s="1879"/>
      <c r="F146" s="52" t="s">
        <v>22</v>
      </c>
      <c r="G146" s="54" t="s">
        <v>184</v>
      </c>
      <c r="H146" s="219"/>
      <c r="I146" s="219"/>
      <c r="J146" s="219"/>
      <c r="K146" s="220" t="s">
        <v>22</v>
      </c>
      <c r="L146" s="54" t="s">
        <v>185</v>
      </c>
      <c r="M146" s="219"/>
      <c r="N146" s="219"/>
      <c r="O146" s="219"/>
      <c r="P146" s="219"/>
      <c r="Q146" s="219"/>
      <c r="R146" s="219"/>
      <c r="S146" s="221"/>
      <c r="T146" s="1883"/>
      <c r="U146" s="1884"/>
      <c r="V146" s="1884"/>
      <c r="W146" s="1884"/>
      <c r="X146" s="1884"/>
      <c r="Y146" s="1884"/>
      <c r="Z146" s="1884"/>
      <c r="AA146" s="1884"/>
      <c r="AB146" s="1884"/>
      <c r="AC146" s="1884"/>
      <c r="AD146" s="1884"/>
      <c r="AE146" s="1885"/>
      <c r="AF146" s="1887"/>
      <c r="AG146" s="1889"/>
      <c r="AH146" s="1889"/>
      <c r="AI146" s="1889"/>
      <c r="AJ146" s="1891"/>
      <c r="AK146" s="1889"/>
      <c r="AL146" s="1889"/>
      <c r="AM146" s="1889"/>
      <c r="AN146" s="1889"/>
      <c r="AO146" s="1893"/>
    </row>
    <row r="147" spans="1:41">
      <c r="A147" s="1854"/>
      <c r="B147" s="1855"/>
      <c r="C147" s="1855"/>
      <c r="D147" s="1855"/>
      <c r="E147" s="1856"/>
      <c r="F147" s="16" t="s">
        <v>22</v>
      </c>
      <c r="G147" s="128" t="s">
        <v>180</v>
      </c>
      <c r="H147" s="107"/>
      <c r="I147" s="107"/>
      <c r="J147" s="107"/>
      <c r="K147" s="118" t="s">
        <v>22</v>
      </c>
      <c r="L147" s="128" t="s">
        <v>36</v>
      </c>
      <c r="M147" s="107"/>
      <c r="N147" s="107"/>
      <c r="O147" s="107"/>
      <c r="P147" s="111" t="s">
        <v>22</v>
      </c>
      <c r="Q147" s="128" t="s">
        <v>181</v>
      </c>
      <c r="R147" s="128"/>
      <c r="S147" s="115"/>
      <c r="T147" s="1860"/>
      <c r="U147" s="1861"/>
      <c r="V147" s="1861"/>
      <c r="W147" s="1861"/>
      <c r="X147" s="1861"/>
      <c r="Y147" s="1861"/>
      <c r="Z147" s="1861"/>
      <c r="AA147" s="1861"/>
      <c r="AB147" s="1861"/>
      <c r="AC147" s="1861"/>
      <c r="AD147" s="1861"/>
      <c r="AE147" s="1862"/>
      <c r="AF147" s="1866" t="s">
        <v>22</v>
      </c>
      <c r="AG147" s="1868" t="s">
        <v>182</v>
      </c>
      <c r="AH147" s="1868"/>
      <c r="AI147" s="1868"/>
      <c r="AJ147" s="1870" t="s">
        <v>22</v>
      </c>
      <c r="AK147" s="1868" t="s">
        <v>183</v>
      </c>
      <c r="AL147" s="1868"/>
      <c r="AM147" s="1868"/>
      <c r="AN147" s="1868"/>
      <c r="AO147" s="1872"/>
    </row>
    <row r="148" spans="1:41">
      <c r="A148" s="1896"/>
      <c r="B148" s="1855"/>
      <c r="C148" s="1855"/>
      <c r="D148" s="1855"/>
      <c r="E148" s="1856"/>
      <c r="F148" s="67" t="s">
        <v>22</v>
      </c>
      <c r="G148" s="126" t="s">
        <v>184</v>
      </c>
      <c r="H148" s="131"/>
      <c r="I148" s="131"/>
      <c r="J148" s="131"/>
      <c r="K148" s="109" t="s">
        <v>22</v>
      </c>
      <c r="L148" s="126" t="s">
        <v>185</v>
      </c>
      <c r="M148" s="131"/>
      <c r="N148" s="131"/>
      <c r="O148" s="131"/>
      <c r="P148" s="131"/>
      <c r="Q148" s="131"/>
      <c r="R148" s="131"/>
      <c r="S148" s="211"/>
      <c r="T148" s="1860"/>
      <c r="U148" s="1861"/>
      <c r="V148" s="1861"/>
      <c r="W148" s="1861"/>
      <c r="X148" s="1861"/>
      <c r="Y148" s="1861"/>
      <c r="Z148" s="1861"/>
      <c r="AA148" s="1861"/>
      <c r="AB148" s="1861"/>
      <c r="AC148" s="1861"/>
      <c r="AD148" s="1861"/>
      <c r="AE148" s="1862"/>
      <c r="AF148" s="1866"/>
      <c r="AG148" s="1868"/>
      <c r="AH148" s="1868"/>
      <c r="AI148" s="1868"/>
      <c r="AJ148" s="1870"/>
      <c r="AK148" s="1868"/>
      <c r="AL148" s="1868"/>
      <c r="AM148" s="1868"/>
      <c r="AN148" s="1868"/>
      <c r="AO148" s="1872"/>
    </row>
    <row r="149" spans="1:41">
      <c r="A149" s="1874"/>
      <c r="B149" s="1875"/>
      <c r="C149" s="1875"/>
      <c r="D149" s="1875"/>
      <c r="E149" s="1876"/>
      <c r="F149" s="41" t="s">
        <v>22</v>
      </c>
      <c r="G149" s="43" t="s">
        <v>180</v>
      </c>
      <c r="H149" s="124"/>
      <c r="I149" s="124"/>
      <c r="J149" s="124"/>
      <c r="K149" s="496" t="s">
        <v>22</v>
      </c>
      <c r="L149" s="43" t="s">
        <v>36</v>
      </c>
      <c r="M149" s="124"/>
      <c r="N149" s="124"/>
      <c r="O149" s="124"/>
      <c r="P149" s="130" t="s">
        <v>22</v>
      </c>
      <c r="Q149" s="43" t="s">
        <v>181</v>
      </c>
      <c r="R149" s="43"/>
      <c r="S149" s="180"/>
      <c r="T149" s="1880"/>
      <c r="U149" s="1881"/>
      <c r="V149" s="1881"/>
      <c r="W149" s="1881"/>
      <c r="X149" s="1881"/>
      <c r="Y149" s="1881"/>
      <c r="Z149" s="1881"/>
      <c r="AA149" s="1881"/>
      <c r="AB149" s="1881"/>
      <c r="AC149" s="1881"/>
      <c r="AD149" s="1881"/>
      <c r="AE149" s="1882"/>
      <c r="AF149" s="1886" t="s">
        <v>22</v>
      </c>
      <c r="AG149" s="1888" t="s">
        <v>182</v>
      </c>
      <c r="AH149" s="1888"/>
      <c r="AI149" s="1888"/>
      <c r="AJ149" s="1890" t="s">
        <v>22</v>
      </c>
      <c r="AK149" s="1888" t="s">
        <v>183</v>
      </c>
      <c r="AL149" s="1888"/>
      <c r="AM149" s="1888"/>
      <c r="AN149" s="1888"/>
      <c r="AO149" s="1892"/>
    </row>
    <row r="150" spans="1:41">
      <c r="A150" s="1877"/>
      <c r="B150" s="1878"/>
      <c r="C150" s="1878"/>
      <c r="D150" s="1878"/>
      <c r="E150" s="1879"/>
      <c r="F150" s="52" t="s">
        <v>22</v>
      </c>
      <c r="G150" s="54" t="s">
        <v>184</v>
      </c>
      <c r="H150" s="219"/>
      <c r="I150" s="219"/>
      <c r="J150" s="219"/>
      <c r="K150" s="220" t="s">
        <v>22</v>
      </c>
      <c r="L150" s="54" t="s">
        <v>185</v>
      </c>
      <c r="M150" s="219"/>
      <c r="N150" s="219"/>
      <c r="O150" s="219"/>
      <c r="P150" s="219"/>
      <c r="Q150" s="219"/>
      <c r="R150" s="219"/>
      <c r="S150" s="221"/>
      <c r="T150" s="1883"/>
      <c r="U150" s="1884"/>
      <c r="V150" s="1884"/>
      <c r="W150" s="1884"/>
      <c r="X150" s="1884"/>
      <c r="Y150" s="1884"/>
      <c r="Z150" s="1884"/>
      <c r="AA150" s="1884"/>
      <c r="AB150" s="1884"/>
      <c r="AC150" s="1884"/>
      <c r="AD150" s="1884"/>
      <c r="AE150" s="1885"/>
      <c r="AF150" s="1887"/>
      <c r="AG150" s="1889"/>
      <c r="AH150" s="1889"/>
      <c r="AI150" s="1889"/>
      <c r="AJ150" s="1891"/>
      <c r="AK150" s="1889"/>
      <c r="AL150" s="1889"/>
      <c r="AM150" s="1889"/>
      <c r="AN150" s="1889"/>
      <c r="AO150" s="1893"/>
    </row>
    <row r="151" spans="1:41">
      <c r="A151" s="1874"/>
      <c r="B151" s="1875"/>
      <c r="C151" s="1875"/>
      <c r="D151" s="1875"/>
      <c r="E151" s="1876"/>
      <c r="F151" s="41" t="s">
        <v>22</v>
      </c>
      <c r="G151" s="43" t="s">
        <v>180</v>
      </c>
      <c r="H151" s="124"/>
      <c r="I151" s="124"/>
      <c r="J151" s="124"/>
      <c r="K151" s="496" t="s">
        <v>22</v>
      </c>
      <c r="L151" s="43" t="s">
        <v>36</v>
      </c>
      <c r="M151" s="124"/>
      <c r="N151" s="124"/>
      <c r="O151" s="124"/>
      <c r="P151" s="130" t="s">
        <v>22</v>
      </c>
      <c r="Q151" s="43" t="s">
        <v>181</v>
      </c>
      <c r="R151" s="43"/>
      <c r="S151" s="180"/>
      <c r="T151" s="1880"/>
      <c r="U151" s="1881"/>
      <c r="V151" s="1881"/>
      <c r="W151" s="1881"/>
      <c r="X151" s="1881"/>
      <c r="Y151" s="1881"/>
      <c r="Z151" s="1881"/>
      <c r="AA151" s="1881"/>
      <c r="AB151" s="1881"/>
      <c r="AC151" s="1881"/>
      <c r="AD151" s="1881"/>
      <c r="AE151" s="1882"/>
      <c r="AF151" s="1886" t="s">
        <v>22</v>
      </c>
      <c r="AG151" s="1888" t="s">
        <v>182</v>
      </c>
      <c r="AH151" s="1888"/>
      <c r="AI151" s="1888"/>
      <c r="AJ151" s="1890" t="s">
        <v>22</v>
      </c>
      <c r="AK151" s="1888" t="s">
        <v>183</v>
      </c>
      <c r="AL151" s="1888"/>
      <c r="AM151" s="1888"/>
      <c r="AN151" s="1888"/>
      <c r="AO151" s="1892"/>
    </row>
    <row r="152" spans="1:41">
      <c r="A152" s="1877"/>
      <c r="B152" s="1878"/>
      <c r="C152" s="1878"/>
      <c r="D152" s="1878"/>
      <c r="E152" s="1879"/>
      <c r="F152" s="52" t="s">
        <v>22</v>
      </c>
      <c r="G152" s="54" t="s">
        <v>184</v>
      </c>
      <c r="H152" s="219"/>
      <c r="I152" s="219"/>
      <c r="J152" s="219"/>
      <c r="K152" s="220" t="s">
        <v>22</v>
      </c>
      <c r="L152" s="54" t="s">
        <v>185</v>
      </c>
      <c r="M152" s="219"/>
      <c r="N152" s="219"/>
      <c r="O152" s="219"/>
      <c r="P152" s="219"/>
      <c r="Q152" s="219"/>
      <c r="R152" s="219"/>
      <c r="S152" s="221"/>
      <c r="T152" s="1883"/>
      <c r="U152" s="1884"/>
      <c r="V152" s="1884"/>
      <c r="W152" s="1884"/>
      <c r="X152" s="1884"/>
      <c r="Y152" s="1884"/>
      <c r="Z152" s="1884"/>
      <c r="AA152" s="1884"/>
      <c r="AB152" s="1884"/>
      <c r="AC152" s="1884"/>
      <c r="AD152" s="1884"/>
      <c r="AE152" s="1885"/>
      <c r="AF152" s="1887"/>
      <c r="AG152" s="1889"/>
      <c r="AH152" s="1889"/>
      <c r="AI152" s="1889"/>
      <c r="AJ152" s="1891"/>
      <c r="AK152" s="1889"/>
      <c r="AL152" s="1889"/>
      <c r="AM152" s="1889"/>
      <c r="AN152" s="1889"/>
      <c r="AO152" s="1893"/>
    </row>
    <row r="153" spans="1:41">
      <c r="A153" s="1854"/>
      <c r="B153" s="1855"/>
      <c r="C153" s="1855"/>
      <c r="D153" s="1855"/>
      <c r="E153" s="1856"/>
      <c r="F153" s="16" t="s">
        <v>22</v>
      </c>
      <c r="G153" s="128" t="s">
        <v>180</v>
      </c>
      <c r="H153" s="107"/>
      <c r="I153" s="107"/>
      <c r="J153" s="107"/>
      <c r="K153" s="118" t="s">
        <v>22</v>
      </c>
      <c r="L153" s="128" t="s">
        <v>36</v>
      </c>
      <c r="M153" s="107"/>
      <c r="N153" s="107"/>
      <c r="O153" s="107"/>
      <c r="P153" s="111" t="s">
        <v>22</v>
      </c>
      <c r="Q153" s="128" t="s">
        <v>181</v>
      </c>
      <c r="R153" s="128"/>
      <c r="S153" s="115"/>
      <c r="T153" s="1860"/>
      <c r="U153" s="1861"/>
      <c r="V153" s="1861"/>
      <c r="W153" s="1861"/>
      <c r="X153" s="1861"/>
      <c r="Y153" s="1861"/>
      <c r="Z153" s="1861"/>
      <c r="AA153" s="1861"/>
      <c r="AB153" s="1861"/>
      <c r="AC153" s="1861"/>
      <c r="AD153" s="1861"/>
      <c r="AE153" s="1862"/>
      <c r="AF153" s="1866" t="s">
        <v>22</v>
      </c>
      <c r="AG153" s="1868" t="s">
        <v>182</v>
      </c>
      <c r="AH153" s="1868"/>
      <c r="AI153" s="1868"/>
      <c r="AJ153" s="1870" t="s">
        <v>22</v>
      </c>
      <c r="AK153" s="1868" t="s">
        <v>183</v>
      </c>
      <c r="AL153" s="1868"/>
      <c r="AM153" s="1868"/>
      <c r="AN153" s="1868"/>
      <c r="AO153" s="1872"/>
    </row>
    <row r="154" spans="1:41" ht="14.25" thickBot="1">
      <c r="A154" s="1857"/>
      <c r="B154" s="1858"/>
      <c r="C154" s="1858"/>
      <c r="D154" s="1858"/>
      <c r="E154" s="1859"/>
      <c r="F154" s="216" t="s">
        <v>22</v>
      </c>
      <c r="G154" s="222" t="s">
        <v>184</v>
      </c>
      <c r="H154" s="223"/>
      <c r="I154" s="223"/>
      <c r="J154" s="223"/>
      <c r="K154" s="224" t="s">
        <v>22</v>
      </c>
      <c r="L154" s="222" t="s">
        <v>185</v>
      </c>
      <c r="M154" s="223"/>
      <c r="N154" s="223"/>
      <c r="O154" s="223"/>
      <c r="P154" s="223"/>
      <c r="Q154" s="223"/>
      <c r="R154" s="223"/>
      <c r="S154" s="225"/>
      <c r="T154" s="1863"/>
      <c r="U154" s="1864"/>
      <c r="V154" s="1864"/>
      <c r="W154" s="1864"/>
      <c r="X154" s="1864"/>
      <c r="Y154" s="1864"/>
      <c r="Z154" s="1864"/>
      <c r="AA154" s="1864"/>
      <c r="AB154" s="1864"/>
      <c r="AC154" s="1864"/>
      <c r="AD154" s="1864"/>
      <c r="AE154" s="1865"/>
      <c r="AF154" s="1867"/>
      <c r="AG154" s="1869"/>
      <c r="AH154" s="1869"/>
      <c r="AI154" s="1869"/>
      <c r="AJ154" s="1871"/>
      <c r="AK154" s="1869"/>
      <c r="AL154" s="1869"/>
      <c r="AM154" s="1869"/>
      <c r="AN154" s="1869"/>
      <c r="AO154" s="1873"/>
    </row>
  </sheetData>
  <mergeCells count="314">
    <mergeCell ref="A153:E154"/>
    <mergeCell ref="T153:AE154"/>
    <mergeCell ref="AF153:AF154"/>
    <mergeCell ref="AG153:AI154"/>
    <mergeCell ref="AJ153:AJ154"/>
    <mergeCell ref="AK153:AO154"/>
    <mergeCell ref="K127:M132"/>
    <mergeCell ref="F128:G129"/>
    <mergeCell ref="AK132:AM132"/>
    <mergeCell ref="F133:G133"/>
    <mergeCell ref="K133:Q133"/>
    <mergeCell ref="B134:E134"/>
    <mergeCell ref="F134:G135"/>
    <mergeCell ref="I134:J134"/>
    <mergeCell ref="K134:M139"/>
    <mergeCell ref="N134:Q134"/>
    <mergeCell ref="AN134:AO135"/>
    <mergeCell ref="AK136:AM136"/>
    <mergeCell ref="AN136:AO136"/>
    <mergeCell ref="A149:E150"/>
    <mergeCell ref="T149:AE150"/>
    <mergeCell ref="AF149:AF150"/>
    <mergeCell ref="AG149:AI150"/>
    <mergeCell ref="AJ149:AJ150"/>
    <mergeCell ref="AK149:AO150"/>
    <mergeCell ref="A151:E152"/>
    <mergeCell ref="T151:AE152"/>
    <mergeCell ref="AF151:AF152"/>
    <mergeCell ref="AG151:AI152"/>
    <mergeCell ref="AJ151:AJ152"/>
    <mergeCell ref="AK151:AO152"/>
    <mergeCell ref="A145:E146"/>
    <mergeCell ref="T145:AE146"/>
    <mergeCell ref="AF145:AF146"/>
    <mergeCell ref="AG145:AI146"/>
    <mergeCell ref="AJ145:AJ146"/>
    <mergeCell ref="AK145:AO146"/>
    <mergeCell ref="A147:E148"/>
    <mergeCell ref="T147:AE148"/>
    <mergeCell ref="AF147:AF148"/>
    <mergeCell ref="AG147:AI148"/>
    <mergeCell ref="AJ147:AJ148"/>
    <mergeCell ref="AK147:AO148"/>
    <mergeCell ref="A142:E142"/>
    <mergeCell ref="F142:S142"/>
    <mergeCell ref="T142:AE142"/>
    <mergeCell ref="AF142:AO142"/>
    <mergeCell ref="A143:E144"/>
    <mergeCell ref="T143:AE144"/>
    <mergeCell ref="AF143:AF144"/>
    <mergeCell ref="AG143:AI144"/>
    <mergeCell ref="AJ143:AJ144"/>
    <mergeCell ref="AK143:AO144"/>
    <mergeCell ref="B80:E80"/>
    <mergeCell ref="B81:E81"/>
    <mergeCell ref="B82:E82"/>
    <mergeCell ref="N78:Q79"/>
    <mergeCell ref="AN79:AO80"/>
    <mergeCell ref="AN81:AO81"/>
    <mergeCell ref="AN118:AO119"/>
    <mergeCell ref="AN120:AO120"/>
    <mergeCell ref="F100:G101"/>
    <mergeCell ref="AK84:AM84"/>
    <mergeCell ref="AK85:AM85"/>
    <mergeCell ref="AK89:AM89"/>
    <mergeCell ref="AK90:AM90"/>
    <mergeCell ref="K87:M87"/>
    <mergeCell ref="N87:Q87"/>
    <mergeCell ref="K88:M88"/>
    <mergeCell ref="N88:Q88"/>
    <mergeCell ref="AK88:AM88"/>
    <mergeCell ref="AN100:AO101"/>
    <mergeCell ref="AN102:AO102"/>
    <mergeCell ref="AK105:AM105"/>
    <mergeCell ref="AK106:AM106"/>
    <mergeCell ref="AK108:AM108"/>
    <mergeCell ref="I103:J103"/>
    <mergeCell ref="A10:A23"/>
    <mergeCell ref="S47:T49"/>
    <mergeCell ref="S50:T51"/>
    <mergeCell ref="B40:E40"/>
    <mergeCell ref="F39:G39"/>
    <mergeCell ref="F40:G41"/>
    <mergeCell ref="K39:Q39"/>
    <mergeCell ref="A39:A73"/>
    <mergeCell ref="K72:Q73"/>
    <mergeCell ref="B32:E32"/>
    <mergeCell ref="K32:M32"/>
    <mergeCell ref="B28:E28"/>
    <mergeCell ref="B29:E29"/>
    <mergeCell ref="C30:E30"/>
    <mergeCell ref="B24:E24"/>
    <mergeCell ref="B25:E25"/>
    <mergeCell ref="K25:M25"/>
    <mergeCell ref="N24:Q24"/>
    <mergeCell ref="N25:Q25"/>
    <mergeCell ref="B11:E11"/>
    <mergeCell ref="B12:E12"/>
    <mergeCell ref="B16:E16"/>
    <mergeCell ref="N21:Q21"/>
    <mergeCell ref="C13:E13"/>
    <mergeCell ref="AK13:AM13"/>
    <mergeCell ref="AN13:AO13"/>
    <mergeCell ref="AN11:AO12"/>
    <mergeCell ref="K10:M10"/>
    <mergeCell ref="N10:Q10"/>
    <mergeCell ref="F10:G10"/>
    <mergeCell ref="F14:G14"/>
    <mergeCell ref="F11:G12"/>
    <mergeCell ref="AK14:AM14"/>
    <mergeCell ref="I14:J14"/>
    <mergeCell ref="AK35:AM35"/>
    <mergeCell ref="AK36:AM36"/>
    <mergeCell ref="AC24:AD24"/>
    <mergeCell ref="F15:G16"/>
    <mergeCell ref="AK28:AM28"/>
    <mergeCell ref="U29:AH29"/>
    <mergeCell ref="R31:S31"/>
    <mergeCell ref="U31:AH31"/>
    <mergeCell ref="F24:G24"/>
    <mergeCell ref="F25:G26"/>
    <mergeCell ref="F28:G28"/>
    <mergeCell ref="F29:G30"/>
    <mergeCell ref="N26:Q26"/>
    <mergeCell ref="AC25:AD25"/>
    <mergeCell ref="AC26:AD26"/>
    <mergeCell ref="AK26:AM26"/>
    <mergeCell ref="AC27:AD27"/>
    <mergeCell ref="AK27:AM27"/>
    <mergeCell ref="K24:M24"/>
    <mergeCell ref="AK15:AM15"/>
    <mergeCell ref="AK16:AM16"/>
    <mergeCell ref="F21:G22"/>
    <mergeCell ref="A2:O2"/>
    <mergeCell ref="P2:AO2"/>
    <mergeCell ref="A3:O3"/>
    <mergeCell ref="P3:AO3"/>
    <mergeCell ref="A4:O4"/>
    <mergeCell ref="P4:AO4"/>
    <mergeCell ref="A5:O5"/>
    <mergeCell ref="P5:AO5"/>
    <mergeCell ref="B8:E8"/>
    <mergeCell ref="F8:G9"/>
    <mergeCell ref="H8:J9"/>
    <mergeCell ref="K8:M8"/>
    <mergeCell ref="N8:AM8"/>
    <mergeCell ref="AN8:AO9"/>
    <mergeCell ref="B9:E9"/>
    <mergeCell ref="K9:M9"/>
    <mergeCell ref="N9:Q9"/>
    <mergeCell ref="R9:AI9"/>
    <mergeCell ref="AJ9:AM9"/>
    <mergeCell ref="B15:E15"/>
    <mergeCell ref="K40:M40"/>
    <mergeCell ref="N40:Q40"/>
    <mergeCell ref="B41:E41"/>
    <mergeCell ref="K41:M41"/>
    <mergeCell ref="N41:Q41"/>
    <mergeCell ref="W53:AH53"/>
    <mergeCell ref="K54:M54"/>
    <mergeCell ref="N54:Q54"/>
    <mergeCell ref="V32:X32"/>
    <mergeCell ref="Z32:AH32"/>
    <mergeCell ref="F33:G36"/>
    <mergeCell ref="K33:M33"/>
    <mergeCell ref="N33:Q33"/>
    <mergeCell ref="V33:X33"/>
    <mergeCell ref="Z33:AH33"/>
    <mergeCell ref="V35:X35"/>
    <mergeCell ref="Z35:AH35"/>
    <mergeCell ref="U36:AG36"/>
    <mergeCell ref="U37:AG37"/>
    <mergeCell ref="B22:E22"/>
    <mergeCell ref="N55:Q55"/>
    <mergeCell ref="S41:T41"/>
    <mergeCell ref="B42:E42"/>
    <mergeCell ref="I43:J43"/>
    <mergeCell ref="AN40:AO41"/>
    <mergeCell ref="AN42:AO42"/>
    <mergeCell ref="Z61:AH61"/>
    <mergeCell ref="K62:M62"/>
    <mergeCell ref="N62:Q62"/>
    <mergeCell ref="AB62:AE62"/>
    <mergeCell ref="AK44:AM44"/>
    <mergeCell ref="AK45:AM45"/>
    <mergeCell ref="AK46:AM46"/>
    <mergeCell ref="X64:AH64"/>
    <mergeCell ref="K65:M65"/>
    <mergeCell ref="N65:Q65"/>
    <mergeCell ref="W57:AH57"/>
    <mergeCell ref="K58:M58"/>
    <mergeCell ref="N58:Q58"/>
    <mergeCell ref="K59:M59"/>
    <mergeCell ref="Z59:AH59"/>
    <mergeCell ref="K60:M60"/>
    <mergeCell ref="K71:M71"/>
    <mergeCell ref="N71:Q71"/>
    <mergeCell ref="K66:M66"/>
    <mergeCell ref="N66:Q66"/>
    <mergeCell ref="K67:M67"/>
    <mergeCell ref="N67:Q67"/>
    <mergeCell ref="AB67:AH67"/>
    <mergeCell ref="K70:M70"/>
    <mergeCell ref="N70:Q70"/>
    <mergeCell ref="B76:E76"/>
    <mergeCell ref="F76:G77"/>
    <mergeCell ref="H76:J77"/>
    <mergeCell ref="K76:M76"/>
    <mergeCell ref="N76:AM76"/>
    <mergeCell ref="AN76:AO77"/>
    <mergeCell ref="B77:E77"/>
    <mergeCell ref="K77:M77"/>
    <mergeCell ref="N77:Q77"/>
    <mergeCell ref="R77:AI77"/>
    <mergeCell ref="AJ77:AM77"/>
    <mergeCell ref="A78:A98"/>
    <mergeCell ref="F78:G78"/>
    <mergeCell ref="K78:M78"/>
    <mergeCell ref="K80:M80"/>
    <mergeCell ref="N80:Q80"/>
    <mergeCell ref="K83:M83"/>
    <mergeCell ref="N83:Q83"/>
    <mergeCell ref="K89:M89"/>
    <mergeCell ref="N89:Q89"/>
    <mergeCell ref="K95:M95"/>
    <mergeCell ref="N95:Q95"/>
    <mergeCell ref="K96:M96"/>
    <mergeCell ref="N97:Q97"/>
    <mergeCell ref="K91:M91"/>
    <mergeCell ref="N91:Q91"/>
    <mergeCell ref="K92:M92"/>
    <mergeCell ref="N93:Q93"/>
    <mergeCell ref="K81:M81"/>
    <mergeCell ref="N81:Q81"/>
    <mergeCell ref="K82:M82"/>
    <mergeCell ref="N82:Q82"/>
    <mergeCell ref="F79:G80"/>
    <mergeCell ref="K90:M90"/>
    <mergeCell ref="N90:Q90"/>
    <mergeCell ref="A99:A121"/>
    <mergeCell ref="F99:G99"/>
    <mergeCell ref="K99:M99"/>
    <mergeCell ref="N99:Q99"/>
    <mergeCell ref="B100:E100"/>
    <mergeCell ref="I100:J100"/>
    <mergeCell ref="K100:M100"/>
    <mergeCell ref="N100:Q100"/>
    <mergeCell ref="B103:E103"/>
    <mergeCell ref="K117:M117"/>
    <mergeCell ref="N117:Q117"/>
    <mergeCell ref="K118:M118"/>
    <mergeCell ref="N118:Q118"/>
    <mergeCell ref="K119:M119"/>
    <mergeCell ref="N113:Q113"/>
    <mergeCell ref="N114:Q114"/>
    <mergeCell ref="B101:E101"/>
    <mergeCell ref="I101:J101"/>
    <mergeCell ref="N101:Q101"/>
    <mergeCell ref="B102:E102"/>
    <mergeCell ref="I102:J102"/>
    <mergeCell ref="N102:Q102"/>
    <mergeCell ref="N106:Q106"/>
    <mergeCell ref="N107:Q107"/>
    <mergeCell ref="N103:Q103"/>
    <mergeCell ref="I104:J104"/>
    <mergeCell ref="N104:Q104"/>
    <mergeCell ref="AK111:AM111"/>
    <mergeCell ref="AK112:AM112"/>
    <mergeCell ref="N109:Q109"/>
    <mergeCell ref="AK109:AM109"/>
    <mergeCell ref="N110:Q110"/>
    <mergeCell ref="AK110:AM110"/>
    <mergeCell ref="W121:AG121"/>
    <mergeCell ref="AN125:AO126"/>
    <mergeCell ref="B126:E126"/>
    <mergeCell ref="K126:M126"/>
    <mergeCell ref="N126:Q126"/>
    <mergeCell ref="R126:AI126"/>
    <mergeCell ref="AJ126:AM126"/>
    <mergeCell ref="B125:E125"/>
    <mergeCell ref="F125:G126"/>
    <mergeCell ref="H125:J126"/>
    <mergeCell ref="K125:M125"/>
    <mergeCell ref="N125:AM125"/>
    <mergeCell ref="A127:A139"/>
    <mergeCell ref="F127:G127"/>
    <mergeCell ref="N127:Q127"/>
    <mergeCell ref="B128:E128"/>
    <mergeCell ref="I128:J128"/>
    <mergeCell ref="N128:Q128"/>
    <mergeCell ref="B131:E131"/>
    <mergeCell ref="I131:J131"/>
    <mergeCell ref="B129:E129"/>
    <mergeCell ref="I129:J129"/>
    <mergeCell ref="B130:E130"/>
    <mergeCell ref="I130:J130"/>
    <mergeCell ref="B136:E136"/>
    <mergeCell ref="I136:J136"/>
    <mergeCell ref="B137:E137"/>
    <mergeCell ref="I137:J137"/>
    <mergeCell ref="B135:E135"/>
    <mergeCell ref="I135:J135"/>
    <mergeCell ref="AK130:AM130"/>
    <mergeCell ref="AK134:AM134"/>
    <mergeCell ref="AN128:AO129"/>
    <mergeCell ref="AK139:AM139"/>
    <mergeCell ref="AN130:AO130"/>
    <mergeCell ref="AK131:AM131"/>
    <mergeCell ref="AK133:AM133"/>
    <mergeCell ref="AK138:AM138"/>
    <mergeCell ref="N136:Q136"/>
    <mergeCell ref="N137:Q137"/>
    <mergeCell ref="AK137:AM137"/>
    <mergeCell ref="N135:Q135"/>
  </mergeCells>
  <phoneticPr fontId="3"/>
  <dataValidations count="5">
    <dataValidation type="list" allowBlank="1" showInputMessage="1" showErrorMessage="1" sqref="R97 R70:R71 R52:R53 AJ143:AJ154 P147 AN136:AO136 AN23:AO23 AJ32:AJ34 AN42 AJ39:AJ46 AJ78:AJ83 AN81 R80 R83 R86:R87 R89:R91 R93 R95 R101 AN102:AO102 AJ99:AJ104 AN120:AO120 R99 R103:R104 R106 R109 R111:R113 R115:R116 P145 P153 P143 P151 P149 AF143:AF154 K143:K154 F143:F154 AN130:AO130 AN13:AO13" xr:uid="{AD7C2B41-5D5A-46A6-BD30-816AC1A30D52}">
      <formula1>"□,■"</formula1>
    </dataValidation>
    <dataValidation type="list" allowBlank="1" showInputMessage="1" showErrorMessage="1" sqref="Z56:AD56" xr:uid="{022A9463-91EA-47CC-BB00-8F37E74F477A}">
      <formula1>"Ｋ２以上,Ｋ３相当以上"</formula1>
    </dataValidation>
    <dataValidation allowBlank="1" showInputMessage="1" sqref="U31:AH31" xr:uid="{FF8C7FE4-6055-4856-9374-A9C75EC833A9}"/>
    <dataValidation type="list" showInputMessage="1" showErrorMessage="1" sqref="H11:H14 AC12:AC13 R10:R11 R15 S16 R17:R21 R39:R40 S22 AA22 R23 AJ24:AJ28 AJ35:AJ36 S135:S138 R65:R66 U41:U51 R54:R57 U58:U61 AB58 AB60 X62:X63 AA62 S63:S64 H40:H43 AB66 W66:W68 AB68 AF68 R68:R69 R72 R78 H79:H82 H100:H103 H128:H131 H134:H137 AJ127:AJ139 R133 V128:V130 V12:V14 AJ15:AJ17 AJ10:AJ14" xr:uid="{74409EAF-F44B-4404-8887-8AD2CC4B8FE6}">
      <formula1>"□,■"</formula1>
    </dataValidation>
    <dataValidation type="list" allowBlank="1" showInputMessage="1" showErrorMessage="1" sqref="A143:E154" xr:uid="{716F71FB-99B4-4052-872C-9344FB2B53DB}">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70" orientation="portrait" blackAndWhite="1" r:id="rId1"/>
  <rowBreaks count="2" manualBreakCount="2">
    <brk id="73" max="40" man="1"/>
    <brk id="122" max="4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14DDA-05FC-43C8-83CF-3B2732B9B30E}">
  <sheetPr>
    <tabColor rgb="FFFF0000"/>
  </sheetPr>
  <dimension ref="A1:BI92"/>
  <sheetViews>
    <sheetView view="pageBreakPreview" topLeftCell="A26" zoomScaleNormal="100" zoomScaleSheetLayoutView="100" workbookViewId="0"/>
  </sheetViews>
  <sheetFormatPr defaultColWidth="9" defaultRowHeight="13.5"/>
  <cols>
    <col min="1" max="41" width="2.625" style="4" customWidth="1"/>
    <col min="42" max="42" width="9" style="4" customWidth="1"/>
    <col min="43" max="16384" width="9" style="4"/>
  </cols>
  <sheetData>
    <row r="1" spans="1:61" ht="21" customHeight="1" thickBot="1">
      <c r="A1" s="1204" t="s">
        <v>873</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61" ht="15.75" customHeight="1">
      <c r="A2" s="1795" t="s">
        <v>1</v>
      </c>
      <c r="B2" s="1796"/>
      <c r="C2" s="1796"/>
      <c r="D2" s="1796"/>
      <c r="E2" s="1796"/>
      <c r="F2" s="1796"/>
      <c r="G2" s="1796"/>
      <c r="H2" s="1796"/>
      <c r="I2" s="1796"/>
      <c r="J2" s="1796"/>
      <c r="K2" s="1796"/>
      <c r="L2" s="1796"/>
      <c r="M2" s="1796"/>
      <c r="N2" s="1796"/>
      <c r="O2" s="1797"/>
      <c r="P2" s="1798" t="str">
        <f>IF(自己評価書!H2="","",自己評価書!H2)</f>
        <v>○○共同住宅新築工事</v>
      </c>
      <c r="Q2" s="1799"/>
      <c r="R2" s="1799"/>
      <c r="S2" s="1799"/>
      <c r="T2" s="1799"/>
      <c r="U2" s="1799"/>
      <c r="V2" s="1799"/>
      <c r="W2" s="1799"/>
      <c r="X2" s="1799"/>
      <c r="Y2" s="1799"/>
      <c r="Z2" s="1799"/>
      <c r="AA2" s="1799"/>
      <c r="AB2" s="1799"/>
      <c r="AC2" s="1799"/>
      <c r="AD2" s="1799"/>
      <c r="AE2" s="1799"/>
      <c r="AF2" s="1799"/>
      <c r="AG2" s="1799"/>
      <c r="AH2" s="1799"/>
      <c r="AI2" s="1799"/>
      <c r="AJ2" s="1799"/>
      <c r="AK2" s="1799"/>
      <c r="AL2" s="1799"/>
      <c r="AM2" s="1799"/>
      <c r="AN2" s="1799"/>
      <c r="AO2" s="1800"/>
    </row>
    <row r="3" spans="1:61" ht="15.75" customHeight="1">
      <c r="A3" s="1801" t="s">
        <v>2</v>
      </c>
      <c r="B3" s="1802"/>
      <c r="C3" s="1802"/>
      <c r="D3" s="1802"/>
      <c r="E3" s="1802"/>
      <c r="F3" s="1802"/>
      <c r="G3" s="1802"/>
      <c r="H3" s="1802"/>
      <c r="I3" s="1802"/>
      <c r="J3" s="1802"/>
      <c r="K3" s="1802"/>
      <c r="L3" s="1802"/>
      <c r="M3" s="1802"/>
      <c r="N3" s="1802"/>
      <c r="O3" s="1803"/>
      <c r="P3" s="1804"/>
      <c r="Q3" s="1805"/>
      <c r="R3" s="1805"/>
      <c r="S3" s="1805"/>
      <c r="T3" s="1805"/>
      <c r="U3" s="1805"/>
      <c r="V3" s="1805"/>
      <c r="W3" s="1805"/>
      <c r="X3" s="1805"/>
      <c r="Y3" s="1805"/>
      <c r="Z3" s="1805"/>
      <c r="AA3" s="1805"/>
      <c r="AB3" s="1805"/>
      <c r="AC3" s="1805"/>
      <c r="AD3" s="1805"/>
      <c r="AE3" s="1805"/>
      <c r="AF3" s="1805"/>
      <c r="AG3" s="1805"/>
      <c r="AH3" s="1805"/>
      <c r="AI3" s="1805"/>
      <c r="AJ3" s="1805"/>
      <c r="AK3" s="1805"/>
      <c r="AL3" s="1805"/>
      <c r="AM3" s="1805"/>
      <c r="AN3" s="1805"/>
      <c r="AO3" s="1806"/>
    </row>
    <row r="4" spans="1:61" ht="15.75" customHeight="1">
      <c r="A4" s="1801" t="s">
        <v>3</v>
      </c>
      <c r="B4" s="1802"/>
      <c r="C4" s="1802"/>
      <c r="D4" s="1802"/>
      <c r="E4" s="1802"/>
      <c r="F4" s="1802"/>
      <c r="G4" s="1802"/>
      <c r="H4" s="1802"/>
      <c r="I4" s="1802"/>
      <c r="J4" s="1802"/>
      <c r="K4" s="1802"/>
      <c r="L4" s="1802"/>
      <c r="M4" s="1802"/>
      <c r="N4" s="1802"/>
      <c r="O4" s="1803"/>
      <c r="P4" s="1804"/>
      <c r="Q4" s="1805"/>
      <c r="R4" s="1805"/>
      <c r="S4" s="1805"/>
      <c r="T4" s="1805"/>
      <c r="U4" s="1805"/>
      <c r="V4" s="1805"/>
      <c r="W4" s="1805"/>
      <c r="X4" s="1805"/>
      <c r="Y4" s="1805"/>
      <c r="Z4" s="1805"/>
      <c r="AA4" s="1805"/>
      <c r="AB4" s="1805"/>
      <c r="AC4" s="1805"/>
      <c r="AD4" s="1805"/>
      <c r="AE4" s="1805"/>
      <c r="AF4" s="1805"/>
      <c r="AG4" s="1805"/>
      <c r="AH4" s="1805"/>
      <c r="AI4" s="1805"/>
      <c r="AJ4" s="1805"/>
      <c r="AK4" s="1805"/>
      <c r="AL4" s="1805"/>
      <c r="AM4" s="1805"/>
      <c r="AN4" s="1805"/>
      <c r="AO4" s="1806"/>
    </row>
    <row r="5" spans="1:61" ht="15.75" customHeight="1" thickBot="1">
      <c r="A5" s="1808" t="s">
        <v>4</v>
      </c>
      <c r="B5" s="1809"/>
      <c r="C5" s="1809"/>
      <c r="D5" s="1809"/>
      <c r="E5" s="1809"/>
      <c r="F5" s="1809"/>
      <c r="G5" s="1809"/>
      <c r="H5" s="1809"/>
      <c r="I5" s="1809"/>
      <c r="J5" s="1809"/>
      <c r="K5" s="1809"/>
      <c r="L5" s="1809"/>
      <c r="M5" s="1809"/>
      <c r="N5" s="1809"/>
      <c r="O5" s="1810"/>
      <c r="P5" s="1811" t="s">
        <v>5</v>
      </c>
      <c r="Q5" s="1812"/>
      <c r="R5" s="1812"/>
      <c r="S5" s="1812"/>
      <c r="T5" s="1812"/>
      <c r="U5" s="1812"/>
      <c r="V5" s="1812"/>
      <c r="W5" s="1812"/>
      <c r="X5" s="1812"/>
      <c r="Y5" s="1812"/>
      <c r="Z5" s="1812"/>
      <c r="AA5" s="1812"/>
      <c r="AB5" s="1812"/>
      <c r="AC5" s="1812"/>
      <c r="AD5" s="1812"/>
      <c r="AE5" s="1812"/>
      <c r="AF5" s="1812"/>
      <c r="AG5" s="1812"/>
      <c r="AH5" s="1812"/>
      <c r="AI5" s="1812"/>
      <c r="AJ5" s="1812"/>
      <c r="AK5" s="1812"/>
      <c r="AL5" s="1812"/>
      <c r="AM5" s="1812"/>
      <c r="AN5" s="1812"/>
      <c r="AO5" s="1813"/>
    </row>
    <row r="6" spans="1:6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61" ht="15.75" customHeight="1" thickBot="1">
      <c r="A7" s="8" t="s">
        <v>149</v>
      </c>
      <c r="B7" s="2"/>
      <c r="C7" s="2"/>
      <c r="D7" s="2"/>
      <c r="E7" s="2"/>
      <c r="F7" s="3"/>
      <c r="G7" s="2"/>
      <c r="H7" s="10"/>
      <c r="I7" s="107"/>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3"/>
      <c r="AU7" s="2"/>
      <c r="AV7" s="2"/>
      <c r="AW7" s="2"/>
      <c r="AX7" s="2"/>
      <c r="AY7" s="2"/>
      <c r="AZ7" s="2"/>
      <c r="BA7" s="2"/>
      <c r="BB7" s="107"/>
      <c r="BC7" s="107"/>
      <c r="BD7" s="107"/>
      <c r="BE7" s="107"/>
      <c r="BF7" s="107"/>
      <c r="BG7" s="107"/>
      <c r="BH7" s="107"/>
      <c r="BI7" s="5"/>
    </row>
    <row r="8" spans="1:61" ht="15.75" customHeight="1">
      <c r="A8" s="1966" t="s">
        <v>874</v>
      </c>
      <c r="B8" s="1736"/>
      <c r="C8" s="1736"/>
      <c r="D8" s="1736"/>
      <c r="E8" s="1737"/>
      <c r="F8" s="1687" t="s">
        <v>877</v>
      </c>
      <c r="G8" s="1688"/>
      <c r="H8" s="1688"/>
      <c r="I8" s="1689"/>
      <c r="J8" s="1738" t="s">
        <v>878</v>
      </c>
      <c r="K8" s="1739"/>
      <c r="L8" s="1739"/>
      <c r="M8" s="1739"/>
      <c r="N8" s="1739"/>
      <c r="O8" s="1739"/>
      <c r="P8" s="1739"/>
      <c r="Q8" s="1739"/>
      <c r="R8" s="1739"/>
      <c r="S8" s="1739"/>
      <c r="T8" s="1739"/>
      <c r="U8" s="1739"/>
      <c r="V8" s="1739"/>
      <c r="W8" s="1739"/>
      <c r="X8" s="1739"/>
      <c r="Y8" s="1739"/>
      <c r="Z8" s="1739"/>
      <c r="AA8" s="1739"/>
      <c r="AB8" s="1739"/>
      <c r="AC8" s="1739"/>
      <c r="AD8" s="1739"/>
      <c r="AE8" s="1739"/>
      <c r="AF8" s="1739"/>
      <c r="AG8" s="1739"/>
      <c r="AH8" s="1739"/>
      <c r="AI8" s="1739"/>
      <c r="AJ8" s="1739"/>
      <c r="AK8" s="1739"/>
      <c r="AL8" s="1739"/>
      <c r="AM8" s="1740"/>
      <c r="AN8" s="1814" t="s">
        <v>13</v>
      </c>
      <c r="AO8" s="1815"/>
    </row>
    <row r="9" spans="1:61" ht="15.75" customHeight="1" thickBot="1">
      <c r="A9" s="1967"/>
      <c r="B9" s="1673"/>
      <c r="C9" s="1673"/>
      <c r="D9" s="1673"/>
      <c r="E9" s="1674"/>
      <c r="F9" s="1968"/>
      <c r="G9" s="1964"/>
      <c r="H9" s="1964"/>
      <c r="I9" s="1965"/>
      <c r="J9" s="1741" t="s">
        <v>15</v>
      </c>
      <c r="K9" s="1742"/>
      <c r="L9" s="1742"/>
      <c r="M9" s="1743"/>
      <c r="N9" s="1741" t="s">
        <v>16</v>
      </c>
      <c r="O9" s="1742"/>
      <c r="P9" s="1742"/>
      <c r="Q9" s="1742"/>
      <c r="R9" s="1742"/>
      <c r="S9" s="1742"/>
      <c r="T9" s="1742"/>
      <c r="U9" s="1742"/>
      <c r="V9" s="1742"/>
      <c r="W9" s="1742"/>
      <c r="X9" s="1742"/>
      <c r="Y9" s="1742"/>
      <c r="Z9" s="1742"/>
      <c r="AA9" s="1742"/>
      <c r="AB9" s="1742"/>
      <c r="AC9" s="1742"/>
      <c r="AD9" s="1742"/>
      <c r="AE9" s="1742"/>
      <c r="AF9" s="1742"/>
      <c r="AG9" s="1742"/>
      <c r="AH9" s="1742"/>
      <c r="AI9" s="1743"/>
      <c r="AJ9" s="1963" t="s">
        <v>17</v>
      </c>
      <c r="AK9" s="1964"/>
      <c r="AL9" s="1964"/>
      <c r="AM9" s="1965"/>
      <c r="AN9" s="1816"/>
      <c r="AO9" s="1817"/>
    </row>
    <row r="10" spans="1:61" ht="15.75" customHeight="1">
      <c r="A10" s="781">
        <v>1</v>
      </c>
      <c r="B10" s="99" t="s">
        <v>970</v>
      </c>
      <c r="C10" s="99"/>
      <c r="D10" s="99"/>
      <c r="E10" s="99"/>
      <c r="F10" s="1697" t="s">
        <v>876</v>
      </c>
      <c r="G10" s="1698"/>
      <c r="H10" s="1698"/>
      <c r="I10" s="1698"/>
      <c r="J10" s="1698"/>
      <c r="K10" s="1698"/>
      <c r="L10" s="1698"/>
      <c r="M10" s="1699"/>
      <c r="N10" s="408" t="s">
        <v>22</v>
      </c>
      <c r="O10" s="636" t="s">
        <v>903</v>
      </c>
      <c r="P10" s="636"/>
      <c r="Q10" s="644"/>
      <c r="R10" s="449"/>
      <c r="S10" s="449"/>
      <c r="T10" s="449"/>
      <c r="U10" s="449"/>
      <c r="V10" s="449"/>
      <c r="W10" s="449"/>
      <c r="X10" s="449"/>
      <c r="Y10" s="449"/>
      <c r="Z10" s="449"/>
      <c r="AA10" s="449"/>
      <c r="AB10" s="449"/>
      <c r="AC10" s="449"/>
      <c r="AD10" s="449"/>
      <c r="AE10" s="449"/>
      <c r="AF10" s="449"/>
      <c r="AG10" s="449"/>
      <c r="AH10" s="449"/>
      <c r="AI10" s="450"/>
      <c r="AJ10" s="16" t="s">
        <v>22</v>
      </c>
      <c r="AK10" s="18" t="s">
        <v>51</v>
      </c>
      <c r="AL10" s="18"/>
      <c r="AM10" s="18"/>
      <c r="AN10" s="728"/>
      <c r="AO10" s="729"/>
    </row>
    <row r="11" spans="1:61" ht="15.75" customHeight="1">
      <c r="A11" s="796"/>
      <c r="B11" s="679" t="s">
        <v>971</v>
      </c>
      <c r="C11" s="679"/>
      <c r="D11" s="679"/>
      <c r="E11" s="679"/>
      <c r="F11" s="1678" t="s">
        <v>663</v>
      </c>
      <c r="G11" s="1659"/>
      <c r="H11" s="1659"/>
      <c r="I11" s="1660"/>
      <c r="J11" s="1658" t="s">
        <v>879</v>
      </c>
      <c r="K11" s="1659"/>
      <c r="L11" s="1659"/>
      <c r="M11" s="1660"/>
      <c r="N11" s="122"/>
      <c r="O11" s="30"/>
      <c r="P11" s="30"/>
      <c r="Q11" s="113"/>
      <c r="R11" s="30"/>
      <c r="S11" s="30"/>
      <c r="T11" s="30"/>
      <c r="U11" s="30"/>
      <c r="V11" s="30"/>
      <c r="W11" s="30"/>
      <c r="X11" s="30"/>
      <c r="Y11" s="30"/>
      <c r="Z11" s="30"/>
      <c r="AA11" s="30"/>
      <c r="AB11" s="30"/>
      <c r="AC11" s="30"/>
      <c r="AD11" s="30"/>
      <c r="AE11" s="30"/>
      <c r="AF11" s="30"/>
      <c r="AG11" s="30"/>
      <c r="AH11" s="30"/>
      <c r="AI11" s="34"/>
      <c r="AJ11" s="16" t="s">
        <v>22</v>
      </c>
      <c r="AK11" s="18" t="s">
        <v>143</v>
      </c>
      <c r="AL11" s="18"/>
      <c r="AM11" s="18"/>
      <c r="AN11" s="1746" t="s">
        <v>25</v>
      </c>
      <c r="AO11" s="1747"/>
    </row>
    <row r="12" spans="1:61" ht="15.75" customHeight="1">
      <c r="A12" s="796"/>
      <c r="B12" s="679"/>
      <c r="C12" s="679"/>
      <c r="D12" s="679"/>
      <c r="E12" s="679"/>
      <c r="F12" s="1667" t="s">
        <v>664</v>
      </c>
      <c r="G12" s="1646"/>
      <c r="H12" s="1646"/>
      <c r="I12" s="1647"/>
      <c r="J12" s="1645" t="s">
        <v>664</v>
      </c>
      <c r="K12" s="1646"/>
      <c r="L12" s="1646"/>
      <c r="M12" s="1647"/>
      <c r="N12" s="122"/>
      <c r="O12" s="1986" t="s">
        <v>882</v>
      </c>
      <c r="P12" s="1787"/>
      <c r="Q12" s="1787"/>
      <c r="R12" s="1787"/>
      <c r="S12" s="1787"/>
      <c r="T12" s="1787"/>
      <c r="U12" s="1787"/>
      <c r="V12" s="1787"/>
      <c r="W12" s="1787"/>
      <c r="X12" s="1787"/>
      <c r="Y12" s="1787"/>
      <c r="Z12" s="1788"/>
      <c r="AA12" s="1886" t="s">
        <v>596</v>
      </c>
      <c r="AB12" s="1787" t="s">
        <v>999</v>
      </c>
      <c r="AC12" s="1787"/>
      <c r="AD12" s="1788"/>
      <c r="AE12" s="1886" t="s">
        <v>596</v>
      </c>
      <c r="AF12" s="1787" t="s">
        <v>1000</v>
      </c>
      <c r="AG12" s="1787"/>
      <c r="AH12" s="1788"/>
      <c r="AI12" s="34"/>
      <c r="AJ12" s="16" t="s">
        <v>22</v>
      </c>
      <c r="AK12" s="18" t="s">
        <v>875</v>
      </c>
      <c r="AL12" s="18"/>
      <c r="AM12" s="18"/>
      <c r="AN12" s="1746"/>
      <c r="AO12" s="1747"/>
    </row>
    <row r="13" spans="1:61" ht="15.75" customHeight="1">
      <c r="A13" s="795" t="s">
        <v>22</v>
      </c>
      <c r="B13" s="679" t="s">
        <v>914</v>
      </c>
      <c r="C13" s="679"/>
      <c r="D13" s="679"/>
      <c r="E13" s="679"/>
      <c r="F13" s="1667" t="s">
        <v>665</v>
      </c>
      <c r="G13" s="1646"/>
      <c r="H13" s="1646"/>
      <c r="I13" s="1647"/>
      <c r="J13" s="1645" t="s">
        <v>880</v>
      </c>
      <c r="K13" s="1646"/>
      <c r="L13" s="1646"/>
      <c r="M13" s="1647"/>
      <c r="N13" s="122"/>
      <c r="O13" s="1987"/>
      <c r="P13" s="1988"/>
      <c r="Q13" s="1988"/>
      <c r="R13" s="1988"/>
      <c r="S13" s="1988"/>
      <c r="T13" s="1988"/>
      <c r="U13" s="1988"/>
      <c r="V13" s="1988"/>
      <c r="W13" s="1988"/>
      <c r="X13" s="1988"/>
      <c r="Y13" s="1988"/>
      <c r="Z13" s="1989"/>
      <c r="AA13" s="1887"/>
      <c r="AB13" s="1988"/>
      <c r="AC13" s="1988"/>
      <c r="AD13" s="1989"/>
      <c r="AE13" s="1887"/>
      <c r="AF13" s="1988"/>
      <c r="AG13" s="1988"/>
      <c r="AH13" s="1989"/>
      <c r="AI13" s="34"/>
      <c r="AJ13" s="16" t="s">
        <v>22</v>
      </c>
      <c r="AK13" s="1721" t="s">
        <v>834</v>
      </c>
      <c r="AL13" s="1721"/>
      <c r="AM13" s="1722"/>
      <c r="AN13" s="1744" t="s">
        <v>27</v>
      </c>
      <c r="AO13" s="1745"/>
    </row>
    <row r="14" spans="1:61" ht="15.75" customHeight="1">
      <c r="A14" s="796"/>
      <c r="B14" s="679"/>
      <c r="C14" s="679"/>
      <c r="D14" s="679"/>
      <c r="E14" s="679"/>
      <c r="F14" s="108"/>
      <c r="G14" s="116"/>
      <c r="I14" s="117"/>
      <c r="J14" s="1645" t="s">
        <v>881</v>
      </c>
      <c r="K14" s="1646"/>
      <c r="L14" s="1646"/>
      <c r="M14" s="1647"/>
      <c r="N14" s="122"/>
      <c r="O14" s="1986" t="s">
        <v>884</v>
      </c>
      <c r="P14" s="1787"/>
      <c r="Q14" s="2027"/>
      <c r="R14" s="2037" t="s">
        <v>885</v>
      </c>
      <c r="S14" s="1787"/>
      <c r="T14" s="1787"/>
      <c r="U14" s="1787"/>
      <c r="V14" s="1787"/>
      <c r="W14" s="2027"/>
      <c r="X14" s="1983" t="s">
        <v>888</v>
      </c>
      <c r="Y14" s="1984"/>
      <c r="Z14" s="1985"/>
      <c r="AA14" s="2043" t="s">
        <v>890</v>
      </c>
      <c r="AB14" s="1984"/>
      <c r="AC14" s="1984"/>
      <c r="AD14" s="1985"/>
      <c r="AE14" s="2043" t="s">
        <v>891</v>
      </c>
      <c r="AF14" s="1984"/>
      <c r="AG14" s="1984"/>
      <c r="AH14" s="1985"/>
      <c r="AI14" s="34"/>
      <c r="AJ14" s="16" t="s">
        <v>22</v>
      </c>
      <c r="AK14" s="1641"/>
      <c r="AL14" s="1641"/>
      <c r="AM14" s="1642"/>
      <c r="AN14" s="728"/>
      <c r="AO14" s="729"/>
    </row>
    <row r="15" spans="1:61" ht="15.75" customHeight="1">
      <c r="A15" s="796"/>
      <c r="B15" s="679"/>
      <c r="C15" s="679"/>
      <c r="D15" s="679"/>
      <c r="E15" s="679"/>
      <c r="F15" s="108"/>
      <c r="G15" s="116"/>
      <c r="I15" s="117"/>
      <c r="J15" s="116"/>
      <c r="K15" s="116"/>
      <c r="M15" s="116"/>
      <c r="N15" s="122"/>
      <c r="O15" s="2028"/>
      <c r="P15" s="1790"/>
      <c r="Q15" s="2029"/>
      <c r="R15" s="2038"/>
      <c r="S15" s="2031"/>
      <c r="T15" s="2031"/>
      <c r="U15" s="2031"/>
      <c r="V15" s="2031"/>
      <c r="W15" s="2032"/>
      <c r="X15" s="1980" t="s">
        <v>889</v>
      </c>
      <c r="Y15" s="1981"/>
      <c r="Z15" s="1982"/>
      <c r="AA15" s="2044" t="s">
        <v>897</v>
      </c>
      <c r="AB15" s="1981"/>
      <c r="AC15" s="1981"/>
      <c r="AD15" s="1982"/>
      <c r="AE15" s="2044" t="s">
        <v>899</v>
      </c>
      <c r="AF15" s="1981"/>
      <c r="AG15" s="1981"/>
      <c r="AH15" s="1982"/>
      <c r="AI15" s="34"/>
      <c r="AJ15" s="16" t="s">
        <v>22</v>
      </c>
      <c r="AK15" s="1641"/>
      <c r="AL15" s="1641"/>
      <c r="AM15" s="1642"/>
      <c r="AN15" s="728"/>
      <c r="AO15" s="729"/>
    </row>
    <row r="16" spans="1:61" ht="15.75" customHeight="1">
      <c r="A16" s="796"/>
      <c r="B16" s="679"/>
      <c r="C16" s="679"/>
      <c r="D16" s="679"/>
      <c r="E16" s="679"/>
      <c r="F16" s="108"/>
      <c r="G16" s="116"/>
      <c r="I16" s="117"/>
      <c r="J16" s="116"/>
      <c r="K16" s="116"/>
      <c r="M16" s="116"/>
      <c r="N16" s="122"/>
      <c r="O16" s="2028"/>
      <c r="P16" s="1790"/>
      <c r="Q16" s="2029"/>
      <c r="R16" s="2039" t="s">
        <v>886</v>
      </c>
      <c r="S16" s="2034"/>
      <c r="T16" s="2034"/>
      <c r="U16" s="2034"/>
      <c r="V16" s="2034"/>
      <c r="W16" s="2035"/>
      <c r="X16" s="1980" t="s">
        <v>888</v>
      </c>
      <c r="Y16" s="1981"/>
      <c r="Z16" s="1982"/>
      <c r="AA16" s="2044" t="s">
        <v>891</v>
      </c>
      <c r="AB16" s="1981"/>
      <c r="AC16" s="1981"/>
      <c r="AD16" s="1982"/>
      <c r="AE16" s="2044" t="s">
        <v>894</v>
      </c>
      <c r="AF16" s="1981"/>
      <c r="AG16" s="1981"/>
      <c r="AH16" s="1982"/>
      <c r="AI16" s="34"/>
      <c r="AJ16" s="30"/>
      <c r="AK16" s="18"/>
      <c r="AL16" s="18"/>
      <c r="AM16" s="18"/>
      <c r="AN16" s="728"/>
      <c r="AO16" s="729"/>
    </row>
    <row r="17" spans="1:41" ht="15.75" customHeight="1">
      <c r="A17" s="796"/>
      <c r="B17" s="679"/>
      <c r="C17" s="679"/>
      <c r="D17" s="679"/>
      <c r="E17" s="679"/>
      <c r="F17" s="108"/>
      <c r="G17" s="116"/>
      <c r="I17" s="117"/>
      <c r="J17" s="116"/>
      <c r="K17" s="116"/>
      <c r="M17" s="116"/>
      <c r="N17" s="122"/>
      <c r="O17" s="2030"/>
      <c r="P17" s="2031"/>
      <c r="Q17" s="2032"/>
      <c r="R17" s="2038"/>
      <c r="S17" s="2031"/>
      <c r="T17" s="2031"/>
      <c r="U17" s="2031"/>
      <c r="V17" s="2031"/>
      <c r="W17" s="2032"/>
      <c r="X17" s="1980" t="s">
        <v>889</v>
      </c>
      <c r="Y17" s="1981"/>
      <c r="Z17" s="1982"/>
      <c r="AA17" s="2044" t="s">
        <v>898</v>
      </c>
      <c r="AB17" s="1981"/>
      <c r="AC17" s="1981"/>
      <c r="AD17" s="1982"/>
      <c r="AE17" s="2044" t="s">
        <v>900</v>
      </c>
      <c r="AF17" s="1981"/>
      <c r="AG17" s="1981"/>
      <c r="AH17" s="1982"/>
      <c r="AI17" s="34"/>
      <c r="AJ17" s="30"/>
      <c r="AK17" s="18"/>
      <c r="AL17" s="18"/>
      <c r="AM17" s="18"/>
      <c r="AN17" s="728"/>
      <c r="AO17" s="729"/>
    </row>
    <row r="18" spans="1:41" ht="15.75" customHeight="1">
      <c r="A18" s="796"/>
      <c r="B18" s="679"/>
      <c r="C18" s="679"/>
      <c r="D18" s="679"/>
      <c r="E18" s="679"/>
      <c r="F18" s="108"/>
      <c r="G18" s="116"/>
      <c r="I18" s="117"/>
      <c r="J18" s="116"/>
      <c r="K18" s="116"/>
      <c r="M18" s="116"/>
      <c r="N18" s="122"/>
      <c r="O18" s="2033" t="s">
        <v>883</v>
      </c>
      <c r="P18" s="2034"/>
      <c r="Q18" s="2035"/>
      <c r="R18" s="2039" t="s">
        <v>887</v>
      </c>
      <c r="S18" s="2034"/>
      <c r="T18" s="2034"/>
      <c r="U18" s="2034"/>
      <c r="V18" s="2034"/>
      <c r="W18" s="2034"/>
      <c r="X18" s="2034"/>
      <c r="Y18" s="2034"/>
      <c r="Z18" s="2040"/>
      <c r="AA18" s="1973" t="s">
        <v>892</v>
      </c>
      <c r="AB18" s="1974"/>
      <c r="AC18" s="1974"/>
      <c r="AD18" s="1975"/>
      <c r="AE18" s="1973" t="s">
        <v>895</v>
      </c>
      <c r="AF18" s="1974"/>
      <c r="AG18" s="1974"/>
      <c r="AH18" s="1975"/>
      <c r="AI18" s="34"/>
      <c r="AJ18" s="30"/>
      <c r="AK18" s="18"/>
      <c r="AL18" s="18"/>
      <c r="AM18" s="18"/>
      <c r="AN18" s="728"/>
      <c r="AO18" s="729"/>
    </row>
    <row r="19" spans="1:41" ht="15.75" customHeight="1">
      <c r="A19" s="796"/>
      <c r="B19" s="679"/>
      <c r="C19" s="679"/>
      <c r="D19" s="679"/>
      <c r="E19" s="679"/>
      <c r="F19" s="108"/>
      <c r="G19" s="116"/>
      <c r="I19" s="117"/>
      <c r="J19" s="116"/>
      <c r="K19" s="116"/>
      <c r="M19" s="116"/>
      <c r="N19" s="122"/>
      <c r="O19" s="2028"/>
      <c r="P19" s="1790"/>
      <c r="Q19" s="2029"/>
      <c r="R19" s="2038"/>
      <c r="S19" s="2031"/>
      <c r="T19" s="2031"/>
      <c r="U19" s="2031"/>
      <c r="V19" s="2031"/>
      <c r="W19" s="2031"/>
      <c r="X19" s="2031"/>
      <c r="Y19" s="2031"/>
      <c r="Z19" s="2041"/>
      <c r="AA19" s="1976"/>
      <c r="AB19" s="1977"/>
      <c r="AC19" s="1977"/>
      <c r="AD19" s="1978"/>
      <c r="AE19" s="1976"/>
      <c r="AF19" s="1977"/>
      <c r="AG19" s="1977"/>
      <c r="AH19" s="1978"/>
      <c r="AI19" s="34"/>
      <c r="AJ19" s="30"/>
      <c r="AK19" s="18"/>
      <c r="AL19" s="18"/>
      <c r="AM19" s="18"/>
      <c r="AN19" s="728"/>
      <c r="AO19" s="729"/>
    </row>
    <row r="20" spans="1:41" ht="15.75" customHeight="1">
      <c r="A20" s="796"/>
      <c r="B20" s="679"/>
      <c r="C20" s="679"/>
      <c r="D20" s="679"/>
      <c r="E20" s="679"/>
      <c r="F20" s="108"/>
      <c r="G20" s="116"/>
      <c r="I20" s="117"/>
      <c r="J20" s="116"/>
      <c r="K20" s="116"/>
      <c r="M20" s="116"/>
      <c r="N20" s="122"/>
      <c r="O20" s="2028"/>
      <c r="P20" s="1790"/>
      <c r="Q20" s="2029"/>
      <c r="R20" s="2039" t="s">
        <v>977</v>
      </c>
      <c r="S20" s="2034"/>
      <c r="T20" s="2034"/>
      <c r="U20" s="2034"/>
      <c r="V20" s="2034"/>
      <c r="W20" s="2034"/>
      <c r="X20" s="2034"/>
      <c r="Y20" s="2034"/>
      <c r="Z20" s="2040"/>
      <c r="AA20" s="1973" t="s">
        <v>893</v>
      </c>
      <c r="AB20" s="1974"/>
      <c r="AC20" s="1974"/>
      <c r="AD20" s="1975"/>
      <c r="AE20" s="1973" t="s">
        <v>896</v>
      </c>
      <c r="AF20" s="1974"/>
      <c r="AG20" s="1974"/>
      <c r="AH20" s="1975"/>
      <c r="AI20" s="34"/>
      <c r="AJ20" s="30"/>
      <c r="AK20" s="18"/>
      <c r="AL20" s="18"/>
      <c r="AM20" s="18"/>
      <c r="AN20" s="728"/>
      <c r="AO20" s="729"/>
    </row>
    <row r="21" spans="1:41" ht="15.75" customHeight="1">
      <c r="A21" s="796"/>
      <c r="B21" s="679"/>
      <c r="C21" s="679"/>
      <c r="D21" s="679"/>
      <c r="E21" s="679"/>
      <c r="F21" s="108"/>
      <c r="G21" s="116"/>
      <c r="I21" s="117"/>
      <c r="J21" s="116"/>
      <c r="K21" s="116"/>
      <c r="M21" s="116"/>
      <c r="N21" s="122"/>
      <c r="O21" s="1987"/>
      <c r="P21" s="1988"/>
      <c r="Q21" s="2036"/>
      <c r="R21" s="2042"/>
      <c r="S21" s="1988"/>
      <c r="T21" s="1988"/>
      <c r="U21" s="1988"/>
      <c r="V21" s="1988"/>
      <c r="W21" s="1988"/>
      <c r="X21" s="1988"/>
      <c r="Y21" s="1988"/>
      <c r="Z21" s="1989"/>
      <c r="AA21" s="1979"/>
      <c r="AB21" s="1691"/>
      <c r="AC21" s="1691"/>
      <c r="AD21" s="1692"/>
      <c r="AE21" s="1979"/>
      <c r="AF21" s="1691"/>
      <c r="AG21" s="1691"/>
      <c r="AH21" s="1692"/>
      <c r="AI21" s="34"/>
      <c r="AJ21" s="30"/>
      <c r="AK21" s="18"/>
      <c r="AL21" s="18"/>
      <c r="AM21" s="18"/>
      <c r="AN21" s="728"/>
      <c r="AO21" s="729"/>
    </row>
    <row r="22" spans="1:41" ht="15.75" customHeight="1">
      <c r="A22" s="796"/>
      <c r="B22" s="679"/>
      <c r="C22" s="679"/>
      <c r="D22" s="679"/>
      <c r="E22" s="679"/>
      <c r="F22" s="108"/>
      <c r="G22" s="116"/>
      <c r="I22" s="117"/>
      <c r="J22" s="116"/>
      <c r="K22" s="116"/>
      <c r="M22" s="116"/>
      <c r="N22" s="831" t="s">
        <v>966</v>
      </c>
      <c r="O22" s="783"/>
      <c r="P22" s="783"/>
      <c r="Q22" s="113"/>
      <c r="R22" s="30"/>
      <c r="S22" s="30"/>
      <c r="T22" s="30"/>
      <c r="U22" s="30"/>
      <c r="V22" s="30"/>
      <c r="W22" s="30"/>
      <c r="X22" s="30"/>
      <c r="Y22" s="30"/>
      <c r="Z22" s="30"/>
      <c r="AA22" s="30"/>
      <c r="AB22" s="30"/>
      <c r="AC22" s="30"/>
      <c r="AD22" s="30"/>
      <c r="AE22" s="30"/>
      <c r="AF22" s="30"/>
      <c r="AG22" s="30"/>
      <c r="AH22" s="30"/>
      <c r="AI22" s="34"/>
      <c r="AJ22" s="30"/>
      <c r="AK22" s="18"/>
      <c r="AL22" s="18"/>
      <c r="AM22" s="18"/>
      <c r="AN22" s="728"/>
      <c r="AO22" s="729"/>
    </row>
    <row r="23" spans="1:41" ht="15.75" customHeight="1">
      <c r="A23" s="796"/>
      <c r="B23" s="679"/>
      <c r="C23" s="679"/>
      <c r="D23" s="679"/>
      <c r="E23" s="679"/>
      <c r="F23" s="206"/>
      <c r="G23" s="201"/>
      <c r="H23" s="40"/>
      <c r="I23" s="202"/>
      <c r="J23" s="201"/>
      <c r="K23" s="201"/>
      <c r="L23" s="40"/>
      <c r="M23" s="202"/>
      <c r="N23" s="832" t="s">
        <v>967</v>
      </c>
      <c r="O23" s="784"/>
      <c r="P23" s="784"/>
      <c r="Q23" s="189"/>
      <c r="R23" s="23"/>
      <c r="S23" s="23"/>
      <c r="T23" s="23"/>
      <c r="U23" s="23"/>
      <c r="V23" s="23"/>
      <c r="W23" s="23"/>
      <c r="X23" s="23"/>
      <c r="Y23" s="23"/>
      <c r="Z23" s="23"/>
      <c r="AA23" s="23"/>
      <c r="AB23" s="23"/>
      <c r="AC23" s="23"/>
      <c r="AD23" s="23"/>
      <c r="AE23" s="23"/>
      <c r="AF23" s="23"/>
      <c r="AG23" s="23"/>
      <c r="AH23" s="23"/>
      <c r="AI23" s="24"/>
      <c r="AJ23" s="30"/>
      <c r="AK23" s="18"/>
      <c r="AL23" s="18"/>
      <c r="AM23" s="18"/>
      <c r="AN23" s="728"/>
      <c r="AO23" s="729"/>
    </row>
    <row r="24" spans="1:41" ht="15.75" customHeight="1">
      <c r="A24" s="797"/>
      <c r="B24" s="785"/>
      <c r="C24" s="785"/>
      <c r="D24" s="785"/>
      <c r="E24" s="785"/>
      <c r="F24" s="1668" t="s">
        <v>908</v>
      </c>
      <c r="G24" s="1669"/>
      <c r="H24" s="1669"/>
      <c r="I24" s="1669"/>
      <c r="J24" s="1669"/>
      <c r="K24" s="1669"/>
      <c r="L24" s="1669"/>
      <c r="M24" s="1670"/>
      <c r="N24" s="21" t="s">
        <v>22</v>
      </c>
      <c r="O24" s="189" t="s">
        <v>901</v>
      </c>
      <c r="P24" s="189"/>
      <c r="Q24" s="40"/>
      <c r="R24" s="23"/>
      <c r="S24" s="23"/>
      <c r="T24" s="23"/>
      <c r="U24" s="23"/>
      <c r="V24" s="23"/>
      <c r="W24" s="23"/>
      <c r="X24" s="23"/>
      <c r="Y24" s="23"/>
      <c r="Z24" s="23"/>
      <c r="AA24" s="23"/>
      <c r="AB24" s="23"/>
      <c r="AC24" s="23"/>
      <c r="AD24" s="23"/>
      <c r="AE24" s="23"/>
      <c r="AF24" s="23"/>
      <c r="AG24" s="23"/>
      <c r="AH24" s="23"/>
      <c r="AI24" s="24"/>
      <c r="AJ24" s="30"/>
      <c r="AK24" s="18"/>
      <c r="AL24" s="18"/>
      <c r="AM24" s="18"/>
      <c r="AN24" s="728"/>
      <c r="AO24" s="729"/>
    </row>
    <row r="25" spans="1:41" ht="15.75" customHeight="1">
      <c r="A25" s="795" t="s">
        <v>22</v>
      </c>
      <c r="B25" s="679" t="s">
        <v>915</v>
      </c>
      <c r="C25" s="679"/>
      <c r="D25" s="679"/>
      <c r="E25" s="679"/>
      <c r="F25" s="1668" t="s">
        <v>902</v>
      </c>
      <c r="G25" s="1669"/>
      <c r="H25" s="1669"/>
      <c r="I25" s="1669"/>
      <c r="J25" s="1669"/>
      <c r="K25" s="1669"/>
      <c r="L25" s="1669"/>
      <c r="M25" s="1670"/>
      <c r="N25" s="21" t="s">
        <v>22</v>
      </c>
      <c r="O25" s="189" t="s">
        <v>904</v>
      </c>
      <c r="P25" s="189"/>
      <c r="Q25" s="40"/>
      <c r="R25" s="23"/>
      <c r="S25" s="23"/>
      <c r="T25" s="23"/>
      <c r="U25" s="23"/>
      <c r="V25" s="23"/>
      <c r="W25" s="23"/>
      <c r="X25" s="23"/>
      <c r="Y25" s="23"/>
      <c r="Z25" s="23"/>
      <c r="AA25" s="23"/>
      <c r="AB25" s="23"/>
      <c r="AC25" s="23"/>
      <c r="AD25" s="23"/>
      <c r="AE25" s="23"/>
      <c r="AF25" s="23"/>
      <c r="AG25" s="23"/>
      <c r="AH25" s="23"/>
      <c r="AI25" s="24"/>
      <c r="AJ25" s="30"/>
      <c r="AK25" s="18"/>
      <c r="AL25" s="18"/>
      <c r="AM25" s="18"/>
      <c r="AN25" s="728"/>
      <c r="AO25" s="729"/>
    </row>
    <row r="26" spans="1:41" ht="15.75" customHeight="1">
      <c r="A26" s="796"/>
      <c r="B26" s="679"/>
      <c r="C26" s="679"/>
      <c r="D26" s="679"/>
      <c r="E26" s="679"/>
      <c r="F26" s="1969" t="s">
        <v>905</v>
      </c>
      <c r="G26" s="1888"/>
      <c r="H26" s="1888"/>
      <c r="I26" s="1888"/>
      <c r="J26" s="1888"/>
      <c r="K26" s="1888"/>
      <c r="L26" s="1888"/>
      <c r="M26" s="1970"/>
      <c r="N26" s="16" t="s">
        <v>22</v>
      </c>
      <c r="O26" s="208" t="s">
        <v>910</v>
      </c>
      <c r="P26" s="208"/>
      <c r="Q26" s="208"/>
      <c r="R26" s="208"/>
      <c r="S26" s="208"/>
      <c r="T26" s="208"/>
      <c r="U26" s="208"/>
      <c r="V26" s="208"/>
      <c r="W26" s="208"/>
      <c r="X26" s="208"/>
      <c r="Y26" s="208"/>
      <c r="Z26" s="208"/>
      <c r="AA26" s="208"/>
      <c r="AB26" s="208"/>
      <c r="AC26" s="208"/>
      <c r="AD26" s="208"/>
      <c r="AE26" s="208"/>
      <c r="AF26" s="208"/>
      <c r="AG26" s="208"/>
      <c r="AH26" s="208"/>
      <c r="AI26" s="568"/>
      <c r="AJ26" s="30"/>
      <c r="AK26" s="18"/>
      <c r="AL26" s="18"/>
      <c r="AM26" s="18"/>
      <c r="AN26" s="728"/>
      <c r="AO26" s="729"/>
    </row>
    <row r="27" spans="1:41" ht="15.75" customHeight="1">
      <c r="A27" s="796"/>
      <c r="B27" s="679"/>
      <c r="C27" s="679"/>
      <c r="D27" s="679"/>
      <c r="E27" s="679"/>
      <c r="F27" s="1971" t="s">
        <v>906</v>
      </c>
      <c r="G27" s="1868"/>
      <c r="H27" s="1868"/>
      <c r="I27" s="1868"/>
      <c r="J27" s="1868"/>
      <c r="K27" s="1868"/>
      <c r="L27" s="1868"/>
      <c r="M27" s="1972"/>
      <c r="N27" s="58" t="s">
        <v>22</v>
      </c>
      <c r="O27" s="788" t="s">
        <v>911</v>
      </c>
      <c r="P27" s="788"/>
      <c r="Q27" s="788"/>
      <c r="R27" s="788"/>
      <c r="S27" s="788"/>
      <c r="T27" s="788"/>
      <c r="U27" s="788"/>
      <c r="V27" s="788"/>
      <c r="W27" s="788"/>
      <c r="X27" s="788"/>
      <c r="Y27" s="788"/>
      <c r="Z27" s="788"/>
      <c r="AA27" s="788"/>
      <c r="AB27" s="788"/>
      <c r="AC27" s="788"/>
      <c r="AD27" s="788"/>
      <c r="AE27" s="788"/>
      <c r="AF27" s="788"/>
      <c r="AG27" s="788"/>
      <c r="AH27" s="788"/>
      <c r="AI27" s="789"/>
      <c r="AJ27" s="30"/>
      <c r="AK27" s="18"/>
      <c r="AL27" s="18"/>
      <c r="AM27" s="18"/>
      <c r="AN27" s="728"/>
      <c r="AO27" s="729"/>
    </row>
    <row r="28" spans="1:41" ht="15.75" customHeight="1">
      <c r="A28" s="796"/>
      <c r="B28" s="679"/>
      <c r="C28" s="679"/>
      <c r="D28" s="679"/>
      <c r="E28" s="679"/>
      <c r="F28" s="1992" t="s">
        <v>907</v>
      </c>
      <c r="G28" s="1993"/>
      <c r="H28" s="1993"/>
      <c r="I28" s="1993"/>
      <c r="J28" s="1993"/>
      <c r="K28" s="1993"/>
      <c r="L28" s="1993"/>
      <c r="M28" s="1994"/>
      <c r="N28" s="786" t="s">
        <v>22</v>
      </c>
      <c r="O28" s="790" t="s">
        <v>912</v>
      </c>
      <c r="P28" s="790"/>
      <c r="Q28" s="790"/>
      <c r="R28" s="790"/>
      <c r="S28" s="790"/>
      <c r="T28" s="790"/>
      <c r="U28" s="790"/>
      <c r="V28" s="790"/>
      <c r="W28" s="790"/>
      <c r="X28" s="790"/>
      <c r="Y28" s="790"/>
      <c r="Z28" s="790"/>
      <c r="AA28" s="790"/>
      <c r="AB28" s="790"/>
      <c r="AC28" s="790"/>
      <c r="AD28" s="790"/>
      <c r="AE28" s="790"/>
      <c r="AF28" s="790"/>
      <c r="AG28" s="790"/>
      <c r="AH28" s="790"/>
      <c r="AI28" s="791"/>
      <c r="AJ28" s="30"/>
      <c r="AK28" s="18"/>
      <c r="AL28" s="18"/>
      <c r="AM28" s="18"/>
      <c r="AN28" s="728"/>
      <c r="AO28" s="729"/>
    </row>
    <row r="29" spans="1:41" ht="15.75" customHeight="1">
      <c r="A29" s="796"/>
      <c r="B29" s="679"/>
      <c r="C29" s="679"/>
      <c r="D29" s="679"/>
      <c r="E29" s="679"/>
      <c r="F29" s="1995" t="s">
        <v>909</v>
      </c>
      <c r="G29" s="1996"/>
      <c r="H29" s="1996"/>
      <c r="I29" s="1996"/>
      <c r="J29" s="1996"/>
      <c r="K29" s="1996"/>
      <c r="L29" s="1996"/>
      <c r="M29" s="1997"/>
      <c r="N29" s="787" t="s">
        <v>22</v>
      </c>
      <c r="O29" s="792" t="s">
        <v>913</v>
      </c>
      <c r="P29" s="792"/>
      <c r="Q29" s="792"/>
      <c r="R29" s="792"/>
      <c r="S29" s="792"/>
      <c r="T29" s="792"/>
      <c r="U29" s="792"/>
      <c r="V29" s="792"/>
      <c r="W29" s="792"/>
      <c r="X29" s="792"/>
      <c r="Y29" s="792"/>
      <c r="Z29" s="792"/>
      <c r="AA29" s="792"/>
      <c r="AB29" s="792"/>
      <c r="AC29" s="792"/>
      <c r="AD29" s="792"/>
      <c r="AE29" s="792"/>
      <c r="AF29" s="792"/>
      <c r="AG29" s="792"/>
      <c r="AH29" s="792"/>
      <c r="AI29" s="793"/>
      <c r="AJ29" s="30"/>
      <c r="AK29" s="18"/>
      <c r="AL29" s="18"/>
      <c r="AM29" s="18"/>
      <c r="AN29" s="728"/>
      <c r="AO29" s="729"/>
    </row>
    <row r="30" spans="1:41" ht="15.75" customHeight="1">
      <c r="A30" s="796"/>
      <c r="B30" s="679"/>
      <c r="C30" s="679"/>
      <c r="D30" s="679"/>
      <c r="E30" s="679"/>
      <c r="F30" s="1998"/>
      <c r="G30" s="1999"/>
      <c r="H30" s="1999"/>
      <c r="I30" s="1999"/>
      <c r="J30" s="1999"/>
      <c r="K30" s="1999"/>
      <c r="L30" s="1999"/>
      <c r="M30" s="2000"/>
      <c r="N30" s="163"/>
      <c r="O30" s="692" t="s">
        <v>901</v>
      </c>
      <c r="P30" s="692"/>
      <c r="Q30" s="692"/>
      <c r="R30" s="692"/>
      <c r="S30" s="692"/>
      <c r="T30" s="692"/>
      <c r="U30" s="692"/>
      <c r="V30" s="692"/>
      <c r="W30" s="692"/>
      <c r="X30" s="692"/>
      <c r="Y30" s="692"/>
      <c r="Z30" s="692"/>
      <c r="AA30" s="692"/>
      <c r="AB30" s="692"/>
      <c r="AC30" s="692"/>
      <c r="AD30" s="692"/>
      <c r="AE30" s="692"/>
      <c r="AF30" s="692"/>
      <c r="AG30" s="692"/>
      <c r="AH30" s="692"/>
      <c r="AI30" s="794"/>
      <c r="AJ30" s="30"/>
      <c r="AK30" s="18"/>
      <c r="AL30" s="18"/>
      <c r="AM30" s="18"/>
      <c r="AN30" s="728"/>
      <c r="AO30" s="729"/>
    </row>
    <row r="31" spans="1:41" ht="15.75" customHeight="1">
      <c r="A31" s="797"/>
      <c r="B31" s="785"/>
      <c r="C31" s="785"/>
      <c r="D31" s="785"/>
      <c r="E31" s="785"/>
      <c r="F31" s="1668" t="s">
        <v>908</v>
      </c>
      <c r="G31" s="1669"/>
      <c r="H31" s="1669"/>
      <c r="I31" s="1669"/>
      <c r="J31" s="1669"/>
      <c r="K31" s="1669"/>
      <c r="L31" s="1669"/>
      <c r="M31" s="1670"/>
      <c r="N31" s="21" t="s">
        <v>22</v>
      </c>
      <c r="O31" s="189" t="s">
        <v>901</v>
      </c>
      <c r="P31" s="189"/>
      <c r="Q31" s="40"/>
      <c r="R31" s="23"/>
      <c r="S31" s="23"/>
      <c r="T31" s="23"/>
      <c r="U31" s="23"/>
      <c r="V31" s="23"/>
      <c r="W31" s="23"/>
      <c r="X31" s="23"/>
      <c r="Y31" s="23"/>
      <c r="Z31" s="23"/>
      <c r="AA31" s="23"/>
      <c r="AB31" s="23"/>
      <c r="AC31" s="23"/>
      <c r="AD31" s="23"/>
      <c r="AE31" s="23"/>
      <c r="AF31" s="23"/>
      <c r="AG31" s="23"/>
      <c r="AH31" s="23"/>
      <c r="AI31" s="24"/>
      <c r="AJ31" s="30"/>
      <c r="AK31" s="18"/>
      <c r="AL31" s="18"/>
      <c r="AM31" s="18"/>
      <c r="AN31" s="728"/>
      <c r="AO31" s="729"/>
    </row>
    <row r="32" spans="1:41" ht="15.75" customHeight="1">
      <c r="A32" s="795" t="s">
        <v>22</v>
      </c>
      <c r="B32" s="679" t="s">
        <v>916</v>
      </c>
      <c r="C32" s="679"/>
      <c r="D32" s="679"/>
      <c r="E32" s="679"/>
      <c r="F32" s="1969" t="s">
        <v>905</v>
      </c>
      <c r="G32" s="1888"/>
      <c r="H32" s="1888"/>
      <c r="I32" s="1888"/>
      <c r="J32" s="1888"/>
      <c r="K32" s="1888"/>
      <c r="L32" s="1888"/>
      <c r="M32" s="1970"/>
      <c r="N32" s="16" t="s">
        <v>22</v>
      </c>
      <c r="O32" s="208" t="s">
        <v>910</v>
      </c>
      <c r="P32" s="208"/>
      <c r="Q32" s="208"/>
      <c r="R32" s="208"/>
      <c r="S32" s="208"/>
      <c r="T32" s="208"/>
      <c r="U32" s="208"/>
      <c r="V32" s="208"/>
      <c r="W32" s="208"/>
      <c r="X32" s="208"/>
      <c r="Y32" s="208"/>
      <c r="Z32" s="208"/>
      <c r="AA32" s="208"/>
      <c r="AB32" s="208"/>
      <c r="AC32" s="208"/>
      <c r="AD32" s="208"/>
      <c r="AE32" s="208"/>
      <c r="AF32" s="208"/>
      <c r="AG32" s="208"/>
      <c r="AH32" s="208"/>
      <c r="AI32" s="568"/>
      <c r="AJ32" s="30"/>
      <c r="AK32" s="18"/>
      <c r="AL32" s="18"/>
      <c r="AM32" s="18"/>
      <c r="AN32" s="728"/>
      <c r="AO32" s="729"/>
    </row>
    <row r="33" spans="1:41" ht="15.75" customHeight="1">
      <c r="A33" s="796"/>
      <c r="B33" s="679"/>
      <c r="C33" s="679"/>
      <c r="D33" s="679"/>
      <c r="E33" s="679"/>
      <c r="F33" s="1971" t="s">
        <v>906</v>
      </c>
      <c r="G33" s="1868"/>
      <c r="H33" s="1868"/>
      <c r="I33" s="1868"/>
      <c r="J33" s="1868"/>
      <c r="K33" s="1868"/>
      <c r="L33" s="1868"/>
      <c r="M33" s="1972"/>
      <c r="N33" s="58" t="s">
        <v>22</v>
      </c>
      <c r="O33" s="788" t="s">
        <v>911</v>
      </c>
      <c r="P33" s="788"/>
      <c r="Q33" s="788"/>
      <c r="R33" s="788"/>
      <c r="S33" s="788"/>
      <c r="T33" s="788"/>
      <c r="U33" s="788"/>
      <c r="V33" s="788"/>
      <c r="W33" s="788"/>
      <c r="X33" s="788"/>
      <c r="Y33" s="788"/>
      <c r="Z33" s="788"/>
      <c r="AA33" s="788"/>
      <c r="AB33" s="788"/>
      <c r="AC33" s="788"/>
      <c r="AD33" s="788"/>
      <c r="AE33" s="788"/>
      <c r="AF33" s="788"/>
      <c r="AG33" s="788"/>
      <c r="AH33" s="788"/>
      <c r="AI33" s="789"/>
      <c r="AJ33" s="30"/>
      <c r="AK33" s="18"/>
      <c r="AL33" s="18"/>
      <c r="AM33" s="18"/>
      <c r="AN33" s="728"/>
      <c r="AO33" s="729"/>
    </row>
    <row r="34" spans="1:41" ht="15.75" customHeight="1">
      <c r="A34" s="796"/>
      <c r="B34" s="679"/>
      <c r="C34" s="679"/>
      <c r="D34" s="679"/>
      <c r="E34" s="679"/>
      <c r="F34" s="1990" t="s">
        <v>907</v>
      </c>
      <c r="G34" s="1889"/>
      <c r="H34" s="1889"/>
      <c r="I34" s="1889"/>
      <c r="J34" s="1889"/>
      <c r="K34" s="1889"/>
      <c r="L34" s="1889"/>
      <c r="M34" s="1991"/>
      <c r="N34" s="58" t="s">
        <v>22</v>
      </c>
      <c r="O34" s="788" t="s">
        <v>912</v>
      </c>
      <c r="P34" s="788"/>
      <c r="Q34" s="788"/>
      <c r="R34" s="788"/>
      <c r="S34" s="788"/>
      <c r="T34" s="788"/>
      <c r="U34" s="788"/>
      <c r="V34" s="788"/>
      <c r="W34" s="788"/>
      <c r="X34" s="788"/>
      <c r="Y34" s="788"/>
      <c r="Z34" s="788"/>
      <c r="AA34" s="788"/>
      <c r="AB34" s="788"/>
      <c r="AC34" s="788"/>
      <c r="AD34" s="788"/>
      <c r="AE34" s="788"/>
      <c r="AF34" s="788"/>
      <c r="AG34" s="788"/>
      <c r="AH34" s="788"/>
      <c r="AI34" s="789"/>
      <c r="AJ34" s="30"/>
      <c r="AK34" s="18"/>
      <c r="AL34" s="18"/>
      <c r="AM34" s="18"/>
      <c r="AN34" s="728"/>
      <c r="AO34" s="729"/>
    </row>
    <row r="35" spans="1:41" ht="15.75" customHeight="1" thickBot="1">
      <c r="A35" s="13"/>
      <c r="B35" s="799"/>
      <c r="C35" s="799"/>
      <c r="D35" s="799"/>
      <c r="E35" s="799"/>
      <c r="F35" s="1672" t="s">
        <v>908</v>
      </c>
      <c r="G35" s="1673"/>
      <c r="H35" s="1673"/>
      <c r="I35" s="1673"/>
      <c r="J35" s="1673"/>
      <c r="K35" s="1673"/>
      <c r="L35" s="1673"/>
      <c r="M35" s="1674"/>
      <c r="N35" s="433" t="s">
        <v>22</v>
      </c>
      <c r="O35" s="195" t="s">
        <v>901</v>
      </c>
      <c r="P35" s="195"/>
      <c r="Q35" s="411"/>
      <c r="R35" s="165"/>
      <c r="S35" s="165"/>
      <c r="T35" s="165"/>
      <c r="U35" s="165"/>
      <c r="V35" s="165"/>
      <c r="W35" s="165"/>
      <c r="X35" s="165"/>
      <c r="Y35" s="165"/>
      <c r="Z35" s="165"/>
      <c r="AA35" s="165"/>
      <c r="AB35" s="165"/>
      <c r="AC35" s="165"/>
      <c r="AD35" s="165"/>
      <c r="AE35" s="165"/>
      <c r="AF35" s="165"/>
      <c r="AG35" s="165"/>
      <c r="AH35" s="165"/>
      <c r="AI35" s="152"/>
      <c r="AJ35" s="153"/>
      <c r="AK35" s="150"/>
      <c r="AL35" s="150"/>
      <c r="AM35" s="150"/>
      <c r="AN35" s="669"/>
      <c r="AO35" s="670"/>
    </row>
    <row r="36" spans="1:41" ht="15.75" customHeight="1">
      <c r="A36" s="781">
        <v>2</v>
      </c>
      <c r="B36" s="196" t="s">
        <v>930</v>
      </c>
      <c r="C36" s="196"/>
      <c r="D36" s="196"/>
      <c r="E36" s="196"/>
      <c r="F36" s="1697" t="s">
        <v>876</v>
      </c>
      <c r="G36" s="1698"/>
      <c r="H36" s="1698"/>
      <c r="I36" s="1698"/>
      <c r="J36" s="1698"/>
      <c r="K36" s="1698"/>
      <c r="L36" s="1698"/>
      <c r="M36" s="1699"/>
      <c r="N36" s="408" t="s">
        <v>22</v>
      </c>
      <c r="O36" s="636" t="s">
        <v>903</v>
      </c>
      <c r="P36" s="636"/>
      <c r="Q36" s="644"/>
      <c r="R36" s="449"/>
      <c r="S36" s="449"/>
      <c r="T36" s="449"/>
      <c r="U36" s="449"/>
      <c r="V36" s="449"/>
      <c r="W36" s="449"/>
      <c r="X36" s="449"/>
      <c r="Y36" s="449"/>
      <c r="Z36" s="449"/>
      <c r="AA36" s="449"/>
      <c r="AB36" s="449"/>
      <c r="AC36" s="449"/>
      <c r="AD36" s="449"/>
      <c r="AE36" s="449"/>
      <c r="AF36" s="449"/>
      <c r="AG36" s="449"/>
      <c r="AH36" s="449"/>
      <c r="AI36" s="450"/>
      <c r="AJ36" s="666"/>
      <c r="AK36" s="410"/>
      <c r="AL36" s="410"/>
      <c r="AM36" s="800"/>
      <c r="AN36" s="667"/>
      <c r="AO36" s="668"/>
    </row>
    <row r="37" spans="1:41" ht="15.75" customHeight="1">
      <c r="A37" s="796"/>
      <c r="B37" s="679"/>
      <c r="C37" s="679"/>
      <c r="D37" s="679"/>
      <c r="E37" s="679"/>
      <c r="F37" s="2014" t="s">
        <v>853</v>
      </c>
      <c r="G37" s="2015"/>
      <c r="H37" s="2015"/>
      <c r="I37" s="2016"/>
      <c r="J37" s="2019" t="s">
        <v>917</v>
      </c>
      <c r="K37" s="2015"/>
      <c r="L37" s="2015"/>
      <c r="M37" s="2016"/>
      <c r="N37" s="564" t="s">
        <v>22</v>
      </c>
      <c r="O37" s="826" t="s">
        <v>920</v>
      </c>
      <c r="P37" s="826"/>
      <c r="Q37" s="565"/>
      <c r="R37" s="565"/>
      <c r="S37" s="565"/>
      <c r="T37" s="565"/>
      <c r="U37" s="565"/>
      <c r="V37" s="565"/>
      <c r="W37" s="565"/>
      <c r="X37" s="565"/>
      <c r="Y37" s="565"/>
      <c r="Z37" s="565"/>
      <c r="AA37" s="565"/>
      <c r="AB37" s="565"/>
      <c r="AC37" s="565"/>
      <c r="AD37" s="565"/>
      <c r="AE37" s="565"/>
      <c r="AF37" s="565"/>
      <c r="AG37" s="565"/>
      <c r="AH37" s="565"/>
      <c r="AI37" s="801"/>
      <c r="AJ37" s="16" t="s">
        <v>22</v>
      </c>
      <c r="AK37" s="1721" t="s">
        <v>924</v>
      </c>
      <c r="AL37" s="1721"/>
      <c r="AM37" s="1722"/>
      <c r="AN37" s="1746" t="s">
        <v>25</v>
      </c>
      <c r="AO37" s="1747"/>
    </row>
    <row r="38" spans="1:41" ht="15.75" customHeight="1">
      <c r="A38" s="796"/>
      <c r="B38" s="679"/>
      <c r="C38" s="679"/>
      <c r="D38" s="679"/>
      <c r="E38" s="679"/>
      <c r="F38" s="2017"/>
      <c r="G38" s="1912"/>
      <c r="H38" s="1912"/>
      <c r="I38" s="1913"/>
      <c r="J38" s="1911"/>
      <c r="K38" s="1912"/>
      <c r="L38" s="1912"/>
      <c r="M38" s="1913"/>
      <c r="N38" s="798"/>
      <c r="O38" s="825" t="s">
        <v>921</v>
      </c>
      <c r="P38" s="825"/>
      <c r="Q38" s="692"/>
      <c r="R38" s="692"/>
      <c r="S38" s="692"/>
      <c r="T38" s="692"/>
      <c r="U38" s="692"/>
      <c r="V38" s="692"/>
      <c r="W38" s="692"/>
      <c r="X38" s="692"/>
      <c r="Y38" s="692"/>
      <c r="Z38" s="692"/>
      <c r="AA38" s="692"/>
      <c r="AB38" s="692"/>
      <c r="AC38" s="692"/>
      <c r="AD38" s="692"/>
      <c r="AE38" s="692"/>
      <c r="AF38" s="692"/>
      <c r="AG38" s="692"/>
      <c r="AH38" s="692"/>
      <c r="AI38" s="794"/>
      <c r="AJ38" s="16" t="s">
        <v>22</v>
      </c>
      <c r="AK38" s="1641"/>
      <c r="AL38" s="1641"/>
      <c r="AM38" s="1642"/>
      <c r="AN38" s="1746"/>
      <c r="AO38" s="1747"/>
    </row>
    <row r="39" spans="1:41" ht="15.75" customHeight="1">
      <c r="A39" s="796"/>
      <c r="B39" s="679"/>
      <c r="C39" s="679"/>
      <c r="D39" s="679"/>
      <c r="E39" s="679"/>
      <c r="F39" s="2017"/>
      <c r="G39" s="1912"/>
      <c r="H39" s="1912"/>
      <c r="I39" s="1913"/>
      <c r="J39" s="1911"/>
      <c r="K39" s="1912"/>
      <c r="L39" s="1912"/>
      <c r="M39" s="1913"/>
      <c r="N39" s="566" t="s">
        <v>22</v>
      </c>
      <c r="O39" s="824" t="s">
        <v>922</v>
      </c>
      <c r="P39" s="824"/>
      <c r="Q39" s="208"/>
      <c r="R39" s="208"/>
      <c r="S39" s="208"/>
      <c r="T39" s="208"/>
      <c r="U39" s="208"/>
      <c r="V39" s="208"/>
      <c r="W39" s="208"/>
      <c r="X39" s="208"/>
      <c r="Y39" s="208"/>
      <c r="Z39" s="208"/>
      <c r="AA39" s="208"/>
      <c r="AB39" s="208"/>
      <c r="AC39" s="208"/>
      <c r="AD39" s="208"/>
      <c r="AE39" s="208"/>
      <c r="AF39" s="208"/>
      <c r="AG39" s="208"/>
      <c r="AH39" s="208"/>
      <c r="AI39" s="568"/>
      <c r="AJ39" s="16" t="s">
        <v>22</v>
      </c>
      <c r="AK39" s="1641"/>
      <c r="AL39" s="1641"/>
      <c r="AM39" s="1642"/>
      <c r="AN39" s="1744" t="s">
        <v>27</v>
      </c>
      <c r="AO39" s="1745"/>
    </row>
    <row r="40" spans="1:41" ht="15.75" customHeight="1">
      <c r="A40" s="796"/>
      <c r="B40" s="679"/>
      <c r="C40" s="679"/>
      <c r="D40" s="679"/>
      <c r="E40" s="679"/>
      <c r="F40" s="2017"/>
      <c r="G40" s="1912"/>
      <c r="H40" s="1912"/>
      <c r="I40" s="1913"/>
      <c r="J40" s="2020"/>
      <c r="K40" s="2021"/>
      <c r="L40" s="2021"/>
      <c r="M40" s="2022"/>
      <c r="N40" s="798"/>
      <c r="O40" s="825" t="s">
        <v>923</v>
      </c>
      <c r="P40" s="825"/>
      <c r="Q40" s="692"/>
      <c r="R40" s="692"/>
      <c r="S40" s="692"/>
      <c r="T40" s="692"/>
      <c r="U40" s="692"/>
      <c r="V40" s="692"/>
      <c r="W40" s="692"/>
      <c r="X40" s="692"/>
      <c r="Y40" s="692"/>
      <c r="Z40" s="692"/>
      <c r="AA40" s="692"/>
      <c r="AB40" s="692"/>
      <c r="AC40" s="692"/>
      <c r="AD40" s="692"/>
      <c r="AE40" s="692"/>
      <c r="AF40" s="692"/>
      <c r="AG40" s="692"/>
      <c r="AH40" s="692"/>
      <c r="AI40" s="794"/>
      <c r="AJ40" s="30"/>
      <c r="AK40" s="18"/>
      <c r="AL40" s="18"/>
      <c r="AM40" s="18"/>
      <c r="AN40" s="728"/>
      <c r="AO40" s="729"/>
    </row>
    <row r="41" spans="1:41" ht="15.75" customHeight="1">
      <c r="A41" s="796"/>
      <c r="B41" s="679"/>
      <c r="C41" s="679"/>
      <c r="D41" s="679"/>
      <c r="E41" s="679"/>
      <c r="F41" s="2017"/>
      <c r="G41" s="1912"/>
      <c r="H41" s="1912"/>
      <c r="I41" s="1913"/>
      <c r="J41" s="2019" t="s">
        <v>918</v>
      </c>
      <c r="K41" s="2015"/>
      <c r="L41" s="2015"/>
      <c r="M41" s="2016"/>
      <c r="N41" s="564" t="s">
        <v>22</v>
      </c>
      <c r="O41" s="565" t="s">
        <v>925</v>
      </c>
      <c r="P41" s="565"/>
      <c r="Q41" s="565"/>
      <c r="R41" s="565"/>
      <c r="S41" s="565"/>
      <c r="T41" s="565"/>
      <c r="U41" s="565"/>
      <c r="V41" s="565"/>
      <c r="W41" s="565"/>
      <c r="X41" s="565"/>
      <c r="Y41" s="565"/>
      <c r="Z41" s="565"/>
      <c r="AA41" s="565"/>
      <c r="AB41" s="565"/>
      <c r="AC41" s="565"/>
      <c r="AD41" s="565"/>
      <c r="AE41" s="565"/>
      <c r="AF41" s="565"/>
      <c r="AG41" s="565"/>
      <c r="AH41" s="565"/>
      <c r="AI41" s="801"/>
      <c r="AJ41" s="30"/>
      <c r="AK41" s="18"/>
      <c r="AL41" s="18"/>
      <c r="AM41" s="18"/>
      <c r="AN41" s="728"/>
      <c r="AO41" s="729"/>
    </row>
    <row r="42" spans="1:41" ht="15.75" customHeight="1">
      <c r="A42" s="796"/>
      <c r="B42" s="679"/>
      <c r="C42" s="679"/>
      <c r="D42" s="679"/>
      <c r="E42" s="679"/>
      <c r="F42" s="2017"/>
      <c r="G42" s="1912"/>
      <c r="H42" s="1912"/>
      <c r="I42" s="1913"/>
      <c r="J42" s="2020"/>
      <c r="K42" s="2021"/>
      <c r="L42" s="2021"/>
      <c r="M42" s="2022"/>
      <c r="N42" s="798"/>
      <c r="O42" s="692"/>
      <c r="P42" s="692"/>
      <c r="Q42" s="692"/>
      <c r="R42" s="692"/>
      <c r="S42" s="692"/>
      <c r="T42" s="692"/>
      <c r="U42" s="692"/>
      <c r="V42" s="692"/>
      <c r="W42" s="692"/>
      <c r="X42" s="692"/>
      <c r="Y42" s="692"/>
      <c r="Z42" s="692"/>
      <c r="AA42" s="692"/>
      <c r="AB42" s="692"/>
      <c r="AC42" s="692"/>
      <c r="AD42" s="692"/>
      <c r="AE42" s="692"/>
      <c r="AF42" s="692"/>
      <c r="AG42" s="692"/>
      <c r="AH42" s="692"/>
      <c r="AI42" s="794"/>
      <c r="AJ42" s="30"/>
      <c r="AK42" s="18"/>
      <c r="AL42" s="18"/>
      <c r="AM42" s="18"/>
      <c r="AN42" s="728"/>
      <c r="AO42" s="729"/>
    </row>
    <row r="43" spans="1:41" ht="15.75" customHeight="1">
      <c r="A43" s="796"/>
      <c r="B43" s="679"/>
      <c r="C43" s="679"/>
      <c r="D43" s="679"/>
      <c r="E43" s="679"/>
      <c r="F43" s="2017"/>
      <c r="G43" s="1912"/>
      <c r="H43" s="1912"/>
      <c r="I43" s="1913"/>
      <c r="J43" s="2001" t="s">
        <v>919</v>
      </c>
      <c r="K43" s="1912"/>
      <c r="L43" s="1912"/>
      <c r="M43" s="1913"/>
      <c r="N43" s="566" t="s">
        <v>22</v>
      </c>
      <c r="O43" s="208" t="s">
        <v>926</v>
      </c>
      <c r="P43" s="208"/>
      <c r="Q43" s="208"/>
      <c r="R43" s="208"/>
      <c r="S43" s="208"/>
      <c r="T43" s="208"/>
      <c r="U43" s="208"/>
      <c r="V43" s="208"/>
      <c r="W43" s="208"/>
      <c r="X43" s="208"/>
      <c r="Y43" s="208"/>
      <c r="Z43" s="208"/>
      <c r="AA43" s="208"/>
      <c r="AB43" s="208"/>
      <c r="AC43" s="208"/>
      <c r="AD43" s="208"/>
      <c r="AE43" s="208"/>
      <c r="AF43" s="208"/>
      <c r="AG43" s="208"/>
      <c r="AH43" s="208"/>
      <c r="AI43" s="568"/>
      <c r="AJ43" s="30"/>
      <c r="AK43" s="18"/>
      <c r="AL43" s="18"/>
      <c r="AM43" s="18"/>
      <c r="AN43" s="728"/>
      <c r="AO43" s="729"/>
    </row>
    <row r="44" spans="1:41" ht="15.75" customHeight="1" thickBot="1">
      <c r="A44" s="13"/>
      <c r="B44" s="799"/>
      <c r="C44" s="799"/>
      <c r="D44" s="799"/>
      <c r="E44" s="799"/>
      <c r="F44" s="2018"/>
      <c r="G44" s="2003"/>
      <c r="H44" s="2003"/>
      <c r="I44" s="2004"/>
      <c r="J44" s="2002"/>
      <c r="K44" s="2003"/>
      <c r="L44" s="2003"/>
      <c r="M44" s="2004"/>
      <c r="N44" s="805"/>
      <c r="O44" s="806"/>
      <c r="P44" s="806"/>
      <c r="Q44" s="806"/>
      <c r="R44" s="806"/>
      <c r="S44" s="806"/>
      <c r="T44" s="806"/>
      <c r="U44" s="806"/>
      <c r="V44" s="806"/>
      <c r="W44" s="806"/>
      <c r="X44" s="806"/>
      <c r="Y44" s="806"/>
      <c r="Z44" s="806"/>
      <c r="AA44" s="806"/>
      <c r="AB44" s="806"/>
      <c r="AC44" s="806"/>
      <c r="AD44" s="806"/>
      <c r="AE44" s="806"/>
      <c r="AF44" s="806"/>
      <c r="AG44" s="806"/>
      <c r="AH44" s="806"/>
      <c r="AI44" s="807"/>
      <c r="AJ44" s="165"/>
      <c r="AK44" s="150"/>
      <c r="AL44" s="150"/>
      <c r="AM44" s="150"/>
      <c r="AN44" s="669"/>
      <c r="AO44" s="670"/>
    </row>
    <row r="45" spans="1:41" ht="15.75" customHeight="1">
      <c r="A45" s="781">
        <v>3</v>
      </c>
      <c r="B45" s="196" t="s">
        <v>931</v>
      </c>
      <c r="C45" s="196"/>
      <c r="D45" s="196"/>
      <c r="E45" s="196"/>
      <c r="F45" s="1700" t="s">
        <v>927</v>
      </c>
      <c r="G45" s="1701"/>
      <c r="H45" s="1701"/>
      <c r="I45" s="1702"/>
      <c r="J45" s="2005" t="s">
        <v>928</v>
      </c>
      <c r="K45" s="2006"/>
      <c r="L45" s="2006"/>
      <c r="M45" s="2007"/>
      <c r="N45" s="808" t="s">
        <v>22</v>
      </c>
      <c r="O45" s="809" t="s">
        <v>929</v>
      </c>
      <c r="P45" s="809"/>
      <c r="Q45" s="809"/>
      <c r="R45" s="809"/>
      <c r="S45" s="809"/>
      <c r="T45" s="809"/>
      <c r="U45" s="809"/>
      <c r="V45" s="809"/>
      <c r="W45" s="809"/>
      <c r="X45" s="809"/>
      <c r="Y45" s="809"/>
      <c r="Z45" s="809"/>
      <c r="AA45" s="809"/>
      <c r="AB45" s="809"/>
      <c r="AC45" s="809"/>
      <c r="AD45" s="809"/>
      <c r="AE45" s="809"/>
      <c r="AF45" s="809"/>
      <c r="AG45" s="809"/>
      <c r="AH45" s="809"/>
      <c r="AI45" s="810"/>
      <c r="AJ45" s="104" t="s">
        <v>22</v>
      </c>
      <c r="AK45" s="2008" t="s">
        <v>875</v>
      </c>
      <c r="AL45" s="2008"/>
      <c r="AM45" s="2009"/>
      <c r="AN45" s="2010" t="s">
        <v>25</v>
      </c>
      <c r="AO45" s="2011"/>
    </row>
    <row r="46" spans="1:41" ht="15.75" customHeight="1">
      <c r="A46" s="796"/>
      <c r="B46" s="679"/>
      <c r="C46" s="679"/>
      <c r="D46" s="679"/>
      <c r="E46" s="679"/>
      <c r="F46" s="1703"/>
      <c r="G46" s="1704"/>
      <c r="H46" s="1704"/>
      <c r="I46" s="1705"/>
      <c r="J46" s="1911"/>
      <c r="K46" s="1912"/>
      <c r="L46" s="1912"/>
      <c r="M46" s="1913"/>
      <c r="N46" s="567"/>
      <c r="O46" s="208"/>
      <c r="P46" s="208"/>
      <c r="Q46" s="208"/>
      <c r="R46" s="208"/>
      <c r="S46" s="208"/>
      <c r="T46" s="208"/>
      <c r="U46" s="208"/>
      <c r="V46" s="208"/>
      <c r="W46" s="208"/>
      <c r="X46" s="208"/>
      <c r="Y46" s="208"/>
      <c r="Z46" s="208"/>
      <c r="AA46" s="208"/>
      <c r="AB46" s="208"/>
      <c r="AC46" s="208"/>
      <c r="AD46" s="208"/>
      <c r="AE46" s="208"/>
      <c r="AF46" s="208"/>
      <c r="AG46" s="208"/>
      <c r="AH46" s="208"/>
      <c r="AI46" s="568"/>
      <c r="AJ46" s="16" t="s">
        <v>22</v>
      </c>
      <c r="AK46" s="2012" t="s">
        <v>964</v>
      </c>
      <c r="AL46" s="2012"/>
      <c r="AM46" s="2013"/>
      <c r="AN46" s="1746"/>
      <c r="AO46" s="1747"/>
    </row>
    <row r="47" spans="1:41" ht="15.75" customHeight="1">
      <c r="A47" s="796"/>
      <c r="B47" s="679"/>
      <c r="C47" s="679"/>
      <c r="D47" s="679"/>
      <c r="E47" s="679"/>
      <c r="F47" s="1703"/>
      <c r="G47" s="1704"/>
      <c r="H47" s="1704"/>
      <c r="I47" s="1705"/>
      <c r="J47" s="1911"/>
      <c r="K47" s="1912"/>
      <c r="L47" s="1912"/>
      <c r="M47" s="1913"/>
      <c r="N47" s="567"/>
      <c r="O47" s="208"/>
      <c r="P47" s="208"/>
      <c r="Q47" s="208"/>
      <c r="R47" s="208"/>
      <c r="S47" s="208"/>
      <c r="T47" s="208"/>
      <c r="U47" s="208"/>
      <c r="V47" s="208"/>
      <c r="W47" s="208"/>
      <c r="X47" s="208"/>
      <c r="Y47" s="208"/>
      <c r="Z47" s="208"/>
      <c r="AA47" s="208"/>
      <c r="AB47" s="208"/>
      <c r="AC47" s="208"/>
      <c r="AD47" s="208"/>
      <c r="AE47" s="208"/>
      <c r="AF47" s="208"/>
      <c r="AG47" s="208"/>
      <c r="AH47" s="208"/>
      <c r="AI47" s="568"/>
      <c r="AJ47" s="30"/>
      <c r="AK47" s="2012" t="s">
        <v>965</v>
      </c>
      <c r="AL47" s="2012"/>
      <c r="AM47" s="2013"/>
      <c r="AN47" s="1744" t="s">
        <v>27</v>
      </c>
      <c r="AO47" s="1745"/>
    </row>
    <row r="48" spans="1:41" ht="15.75" customHeight="1" thickBot="1">
      <c r="A48" s="13"/>
      <c r="B48" s="799"/>
      <c r="C48" s="799"/>
      <c r="D48" s="799"/>
      <c r="E48" s="799"/>
      <c r="F48" s="811"/>
      <c r="G48" s="812"/>
      <c r="H48" s="812"/>
      <c r="I48" s="813"/>
      <c r="J48" s="804"/>
      <c r="K48" s="802"/>
      <c r="L48" s="802"/>
      <c r="M48" s="803"/>
      <c r="N48" s="805"/>
      <c r="O48" s="806"/>
      <c r="P48" s="806"/>
      <c r="Q48" s="806"/>
      <c r="R48" s="806"/>
      <c r="S48" s="806"/>
      <c r="T48" s="806"/>
      <c r="U48" s="806"/>
      <c r="V48" s="806"/>
      <c r="W48" s="806"/>
      <c r="X48" s="806"/>
      <c r="Y48" s="806"/>
      <c r="Z48" s="806"/>
      <c r="AA48" s="806"/>
      <c r="AB48" s="806"/>
      <c r="AC48" s="806"/>
      <c r="AD48" s="806"/>
      <c r="AE48" s="806"/>
      <c r="AF48" s="806"/>
      <c r="AG48" s="806"/>
      <c r="AH48" s="806"/>
      <c r="AI48" s="807"/>
      <c r="AJ48" s="165"/>
      <c r="AK48" s="822"/>
      <c r="AL48" s="822"/>
      <c r="AM48" s="822"/>
      <c r="AN48" s="669"/>
      <c r="AO48" s="670"/>
    </row>
    <row r="49" spans="1:42" ht="15.75" customHeight="1">
      <c r="A49" s="814">
        <v>4</v>
      </c>
      <c r="B49" s="213" t="s">
        <v>932</v>
      </c>
      <c r="C49" s="213"/>
      <c r="D49" s="213"/>
      <c r="E49" s="213"/>
      <c r="F49" s="2026" t="s">
        <v>935</v>
      </c>
      <c r="G49" s="1905"/>
      <c r="H49" s="1905"/>
      <c r="I49" s="1906"/>
      <c r="J49" s="1645" t="s">
        <v>934</v>
      </c>
      <c r="K49" s="1646"/>
      <c r="L49" s="1646"/>
      <c r="M49" s="1647"/>
      <c r="N49" s="566" t="s">
        <v>22</v>
      </c>
      <c r="O49" s="208" t="s">
        <v>968</v>
      </c>
      <c r="P49" s="208"/>
      <c r="Q49" s="208"/>
      <c r="R49" s="208"/>
      <c r="S49" s="208"/>
      <c r="T49" s="208"/>
      <c r="U49" s="208"/>
      <c r="V49" s="208"/>
      <c r="W49" s="208"/>
      <c r="X49" s="208"/>
      <c r="Y49" s="208"/>
      <c r="Z49" s="208"/>
      <c r="AA49" s="208"/>
      <c r="AB49" s="208"/>
      <c r="AC49" s="208"/>
      <c r="AD49" s="208"/>
      <c r="AE49" s="208"/>
      <c r="AF49" s="208"/>
      <c r="AG49" s="208"/>
      <c r="AH49" s="208"/>
      <c r="AI49" s="568"/>
      <c r="AJ49" s="16" t="s">
        <v>22</v>
      </c>
      <c r="AK49" s="18" t="s">
        <v>51</v>
      </c>
      <c r="AL49" s="18"/>
      <c r="AM49" s="18"/>
      <c r="AN49" s="1746" t="s">
        <v>25</v>
      </c>
      <c r="AO49" s="1747"/>
    </row>
    <row r="50" spans="1:42" ht="15.75" customHeight="1">
      <c r="A50" s="796"/>
      <c r="B50" s="213" t="s">
        <v>933</v>
      </c>
      <c r="C50" s="213"/>
      <c r="D50" s="213"/>
      <c r="E50" s="213"/>
      <c r="F50" s="1779"/>
      <c r="G50" s="1685"/>
      <c r="H50" s="1685"/>
      <c r="I50" s="1686"/>
      <c r="J50" s="1671"/>
      <c r="K50" s="1669"/>
      <c r="L50" s="1669"/>
      <c r="M50" s="1670"/>
      <c r="N50" s="815"/>
      <c r="O50" s="692" t="s">
        <v>969</v>
      </c>
      <c r="P50" s="692"/>
      <c r="Q50" s="692"/>
      <c r="R50" s="692"/>
      <c r="S50" s="692"/>
      <c r="T50" s="692"/>
      <c r="U50" s="692"/>
      <c r="V50" s="692"/>
      <c r="W50" s="692"/>
      <c r="X50" s="692"/>
      <c r="Y50" s="692"/>
      <c r="Z50" s="692"/>
      <c r="AA50" s="692"/>
      <c r="AB50" s="692"/>
      <c r="AC50" s="692"/>
      <c r="AD50" s="692"/>
      <c r="AE50" s="692"/>
      <c r="AF50" s="692"/>
      <c r="AG50" s="692"/>
      <c r="AH50" s="692"/>
      <c r="AI50" s="794"/>
      <c r="AJ50" s="16" t="s">
        <v>22</v>
      </c>
      <c r="AK50" s="18" t="s">
        <v>143</v>
      </c>
      <c r="AL50" s="18"/>
      <c r="AM50" s="18"/>
      <c r="AN50" s="1746"/>
      <c r="AO50" s="1747"/>
    </row>
    <row r="51" spans="1:42" ht="15.75" customHeight="1">
      <c r="A51" s="796"/>
      <c r="B51" s="679"/>
      <c r="C51" s="679"/>
      <c r="D51" s="679"/>
      <c r="E51" s="679"/>
      <c r="F51" s="1678" t="s">
        <v>908</v>
      </c>
      <c r="G51" s="1659"/>
      <c r="H51" s="1659"/>
      <c r="I51" s="1659"/>
      <c r="J51" s="1659"/>
      <c r="K51" s="1659"/>
      <c r="L51" s="1659"/>
      <c r="M51" s="1660"/>
      <c r="N51" s="564" t="s">
        <v>22</v>
      </c>
      <c r="O51" s="826" t="s">
        <v>936</v>
      </c>
      <c r="P51" s="826"/>
      <c r="Q51" s="565"/>
      <c r="R51" s="565"/>
      <c r="S51" s="565"/>
      <c r="T51" s="565"/>
      <c r="U51" s="565"/>
      <c r="V51" s="565"/>
      <c r="W51" s="565"/>
      <c r="X51" s="565"/>
      <c r="Y51" s="565"/>
      <c r="Z51" s="565"/>
      <c r="AA51" s="565"/>
      <c r="AB51" s="565"/>
      <c r="AC51" s="565"/>
      <c r="AD51" s="565"/>
      <c r="AE51" s="565"/>
      <c r="AF51" s="565"/>
      <c r="AG51" s="565"/>
      <c r="AH51" s="565"/>
      <c r="AI51" s="801"/>
      <c r="AJ51" s="16" t="s">
        <v>22</v>
      </c>
      <c r="AK51" s="18" t="s">
        <v>875</v>
      </c>
      <c r="AL51" s="18"/>
      <c r="AM51" s="18"/>
      <c r="AN51" s="1744" t="s">
        <v>27</v>
      </c>
      <c r="AO51" s="1745"/>
    </row>
    <row r="52" spans="1:42" ht="15.75" customHeight="1" thickBot="1">
      <c r="A52" s="796"/>
      <c r="B52" s="679"/>
      <c r="C52" s="679"/>
      <c r="D52" s="679"/>
      <c r="E52" s="679"/>
      <c r="F52" s="1667"/>
      <c r="G52" s="1646"/>
      <c r="H52" s="1646"/>
      <c r="I52" s="1646"/>
      <c r="J52" s="1646"/>
      <c r="K52" s="1646"/>
      <c r="L52" s="1646"/>
      <c r="M52" s="1647"/>
      <c r="N52" s="567"/>
      <c r="O52" s="824" t="s">
        <v>937</v>
      </c>
      <c r="P52" s="824"/>
      <c r="Q52" s="208"/>
      <c r="R52" s="208"/>
      <c r="S52" s="208"/>
      <c r="T52" s="208"/>
      <c r="U52" s="208"/>
      <c r="V52" s="208"/>
      <c r="W52" s="208"/>
      <c r="X52" s="208"/>
      <c r="Y52" s="208"/>
      <c r="Z52" s="208"/>
      <c r="AA52" s="208"/>
      <c r="AB52" s="208"/>
      <c r="AC52" s="208"/>
      <c r="AD52" s="208"/>
      <c r="AE52" s="208"/>
      <c r="AF52" s="208"/>
      <c r="AG52" s="208"/>
      <c r="AH52" s="208"/>
      <c r="AI52" s="568"/>
      <c r="AJ52" s="16" t="s">
        <v>22</v>
      </c>
      <c r="AK52" s="1641"/>
      <c r="AL52" s="1641"/>
      <c r="AM52" s="1642"/>
      <c r="AN52" s="669"/>
      <c r="AO52" s="670"/>
      <c r="AP52" s="823"/>
    </row>
    <row r="53" spans="1:42" ht="15.75" customHeight="1">
      <c r="A53" s="99"/>
      <c r="B53" s="671"/>
      <c r="C53" s="671"/>
      <c r="D53" s="671"/>
      <c r="E53" s="671"/>
      <c r="F53" s="665"/>
      <c r="G53" s="665"/>
      <c r="H53" s="198"/>
      <c r="I53" s="665"/>
      <c r="J53" s="14"/>
      <c r="K53" s="14"/>
      <c r="L53" s="14"/>
      <c r="M53" s="14"/>
      <c r="N53" s="809"/>
      <c r="O53" s="809"/>
      <c r="P53" s="809"/>
      <c r="Q53" s="809"/>
      <c r="R53" s="809"/>
      <c r="S53" s="809"/>
      <c r="T53" s="809"/>
      <c r="U53" s="809"/>
      <c r="V53" s="809"/>
      <c r="W53" s="809"/>
      <c r="X53" s="809"/>
      <c r="Y53" s="809"/>
      <c r="Z53" s="809"/>
      <c r="AA53" s="809"/>
      <c r="AB53" s="809"/>
      <c r="AC53" s="809"/>
      <c r="AD53" s="809"/>
      <c r="AE53" s="809"/>
      <c r="AF53" s="809"/>
      <c r="AG53" s="809"/>
      <c r="AH53" s="809"/>
      <c r="AI53" s="809"/>
      <c r="AJ53" s="809"/>
      <c r="AK53" s="809"/>
      <c r="AL53" s="809"/>
      <c r="AM53" s="14"/>
      <c r="AN53" s="99"/>
      <c r="AO53" s="99"/>
      <c r="AP53" s="18"/>
    </row>
    <row r="54" spans="1:42" ht="15.75" customHeight="1">
      <c r="A54" s="18"/>
      <c r="B54" s="679"/>
      <c r="C54" s="679"/>
      <c r="D54" s="679"/>
      <c r="E54" s="679"/>
      <c r="F54" s="116"/>
      <c r="G54" s="116"/>
      <c r="I54" s="116"/>
      <c r="J54" s="30"/>
      <c r="K54" s="30"/>
      <c r="L54" s="30"/>
      <c r="M54" s="30"/>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c r="AL54" s="208"/>
      <c r="AM54" s="30"/>
      <c r="AN54" s="18"/>
      <c r="AO54" s="18"/>
      <c r="AP54" s="18"/>
    </row>
    <row r="55" spans="1:42" ht="21" customHeight="1">
      <c r="A55" s="1204" t="s">
        <v>873</v>
      </c>
      <c r="B55" s="2"/>
      <c r="C55" s="2"/>
      <c r="D55" s="2"/>
      <c r="E55" s="2"/>
      <c r="F55" s="3"/>
      <c r="H55" s="3"/>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3"/>
      <c r="AK55" s="2"/>
      <c r="AL55" s="2"/>
      <c r="AO55" s="5" t="s">
        <v>938</v>
      </c>
    </row>
    <row r="56" spans="1:42" ht="15.75" customHeight="1" thickBot="1">
      <c r="A56" s="18"/>
      <c r="B56" s="679"/>
      <c r="C56" s="679"/>
      <c r="D56" s="679"/>
      <c r="E56" s="679"/>
      <c r="F56" s="116"/>
      <c r="G56" s="116"/>
      <c r="I56" s="116"/>
      <c r="J56" s="30"/>
      <c r="K56" s="30"/>
      <c r="L56" s="30"/>
      <c r="M56" s="30"/>
      <c r="N56" s="116"/>
      <c r="O56" s="782"/>
      <c r="P56" s="782"/>
      <c r="Q56" s="113"/>
      <c r="R56" s="30"/>
      <c r="S56" s="30"/>
      <c r="T56" s="30"/>
      <c r="U56" s="30"/>
      <c r="V56" s="30"/>
      <c r="W56" s="30"/>
      <c r="X56" s="30"/>
      <c r="Y56" s="30"/>
      <c r="Z56" s="30"/>
      <c r="AA56" s="30"/>
      <c r="AB56" s="30"/>
      <c r="AC56" s="30"/>
      <c r="AD56" s="30"/>
      <c r="AE56" s="30"/>
      <c r="AF56" s="30"/>
      <c r="AG56" s="30"/>
      <c r="AH56" s="30"/>
      <c r="AI56" s="30"/>
      <c r="AJ56" s="30"/>
      <c r="AK56" s="18"/>
      <c r="AL56" s="18"/>
      <c r="AM56" s="18"/>
      <c r="AN56" s="816"/>
      <c r="AO56" s="816"/>
    </row>
    <row r="57" spans="1:42" ht="15.75" customHeight="1">
      <c r="A57" s="1966" t="s">
        <v>874</v>
      </c>
      <c r="B57" s="1736"/>
      <c r="C57" s="1736"/>
      <c r="D57" s="1736"/>
      <c r="E57" s="1737"/>
      <c r="F57" s="2024" t="s">
        <v>878</v>
      </c>
      <c r="G57" s="1739"/>
      <c r="H57" s="1739"/>
      <c r="I57" s="1739"/>
      <c r="J57" s="1739"/>
      <c r="K57" s="1739"/>
      <c r="L57" s="1739"/>
      <c r="M57" s="1739"/>
      <c r="N57" s="1739"/>
      <c r="O57" s="1739"/>
      <c r="P57" s="1739"/>
      <c r="Q57" s="1739"/>
      <c r="R57" s="1739"/>
      <c r="S57" s="1739"/>
      <c r="T57" s="1739"/>
      <c r="U57" s="1739"/>
      <c r="V57" s="1739"/>
      <c r="W57" s="1739"/>
      <c r="X57" s="1739"/>
      <c r="Y57" s="1739"/>
      <c r="Z57" s="1739"/>
      <c r="AA57" s="1739"/>
      <c r="AB57" s="1739"/>
      <c r="AC57" s="1739"/>
      <c r="AD57" s="1739"/>
      <c r="AE57" s="1739"/>
      <c r="AF57" s="1739"/>
      <c r="AG57" s="1739"/>
      <c r="AH57" s="1739"/>
      <c r="AI57" s="1739"/>
      <c r="AJ57" s="1739"/>
      <c r="AK57" s="1739"/>
      <c r="AL57" s="1739"/>
      <c r="AM57" s="1740"/>
      <c r="AN57" s="1814" t="s">
        <v>13</v>
      </c>
      <c r="AO57" s="1815"/>
    </row>
    <row r="58" spans="1:42" ht="15.75" customHeight="1" thickBot="1">
      <c r="A58" s="1967"/>
      <c r="B58" s="1673"/>
      <c r="C58" s="1673"/>
      <c r="D58" s="1673"/>
      <c r="E58" s="1674"/>
      <c r="F58" s="2025" t="s">
        <v>16</v>
      </c>
      <c r="G58" s="1742"/>
      <c r="H58" s="1742"/>
      <c r="I58" s="1742"/>
      <c r="J58" s="1742"/>
      <c r="K58" s="1742"/>
      <c r="L58" s="1742"/>
      <c r="M58" s="1742"/>
      <c r="N58" s="1742"/>
      <c r="O58" s="1742"/>
      <c r="P58" s="1742"/>
      <c r="Q58" s="1742"/>
      <c r="R58" s="1742"/>
      <c r="S58" s="1742"/>
      <c r="T58" s="1742"/>
      <c r="U58" s="1742"/>
      <c r="V58" s="1742"/>
      <c r="W58" s="1742"/>
      <c r="X58" s="1742"/>
      <c r="Y58" s="1742"/>
      <c r="Z58" s="1742"/>
      <c r="AA58" s="1742"/>
      <c r="AB58" s="1742"/>
      <c r="AC58" s="1742"/>
      <c r="AD58" s="1742"/>
      <c r="AE58" s="1742"/>
      <c r="AF58" s="1742"/>
      <c r="AG58" s="1742"/>
      <c r="AH58" s="1742"/>
      <c r="AI58" s="1743"/>
      <c r="AJ58" s="2023" t="s">
        <v>17</v>
      </c>
      <c r="AK58" s="2023"/>
      <c r="AL58" s="2023"/>
      <c r="AM58" s="2023"/>
      <c r="AN58" s="1816"/>
      <c r="AO58" s="1817"/>
    </row>
    <row r="59" spans="1:42" ht="15.75" customHeight="1">
      <c r="A59" s="781">
        <v>5</v>
      </c>
      <c r="B59" s="99" t="s">
        <v>941</v>
      </c>
      <c r="C59" s="99"/>
      <c r="D59" s="99"/>
      <c r="E59" s="99"/>
      <c r="F59" s="1735" t="s">
        <v>942</v>
      </c>
      <c r="G59" s="1736"/>
      <c r="H59" s="1736"/>
      <c r="I59" s="1737"/>
      <c r="J59" s="1772" t="s">
        <v>944</v>
      </c>
      <c r="K59" s="1736"/>
      <c r="L59" s="1736"/>
      <c r="M59" s="1737"/>
      <c r="N59" s="435" t="s">
        <v>22</v>
      </c>
      <c r="O59" s="809" t="s">
        <v>903</v>
      </c>
      <c r="P59" s="809"/>
      <c r="Q59" s="198"/>
      <c r="R59" s="809"/>
      <c r="S59" s="809"/>
      <c r="T59" s="809"/>
      <c r="U59" s="809"/>
      <c r="V59" s="809"/>
      <c r="W59" s="809"/>
      <c r="X59" s="809"/>
      <c r="Y59" s="809"/>
      <c r="Z59" s="809"/>
      <c r="AA59" s="809"/>
      <c r="AB59" s="809"/>
      <c r="AC59" s="809"/>
      <c r="AD59" s="809"/>
      <c r="AE59" s="809"/>
      <c r="AF59" s="809"/>
      <c r="AG59" s="809"/>
      <c r="AH59" s="809"/>
      <c r="AI59" s="810"/>
      <c r="AJ59" s="104" t="s">
        <v>22</v>
      </c>
      <c r="AK59" s="99" t="s">
        <v>51</v>
      </c>
      <c r="AL59" s="99"/>
      <c r="AM59" s="99"/>
      <c r="AN59" s="667"/>
      <c r="AO59" s="668"/>
    </row>
    <row r="60" spans="1:42" ht="15.75" customHeight="1">
      <c r="A60" s="796"/>
      <c r="B60" s="18" t="s">
        <v>940</v>
      </c>
      <c r="C60" s="18"/>
      <c r="D60" s="18"/>
      <c r="E60" s="18"/>
      <c r="F60" s="818" t="s">
        <v>22</v>
      </c>
      <c r="G60" s="187" t="s">
        <v>943</v>
      </c>
      <c r="H60" s="40"/>
      <c r="I60" s="202"/>
      <c r="J60" s="23"/>
      <c r="K60" s="23"/>
      <c r="L60" s="23"/>
      <c r="M60" s="24"/>
      <c r="N60" s="116"/>
      <c r="O60" s="692"/>
      <c r="P60" s="692"/>
      <c r="Q60" s="692"/>
      <c r="R60" s="692"/>
      <c r="S60" s="692"/>
      <c r="T60" s="692"/>
      <c r="U60" s="692"/>
      <c r="V60" s="692"/>
      <c r="W60" s="692"/>
      <c r="X60" s="692"/>
      <c r="Y60" s="692"/>
      <c r="Z60" s="692"/>
      <c r="AA60" s="692"/>
      <c r="AB60" s="692"/>
      <c r="AC60" s="692"/>
      <c r="AD60" s="692"/>
      <c r="AE60" s="692"/>
      <c r="AF60" s="692"/>
      <c r="AG60" s="692"/>
      <c r="AH60" s="692"/>
      <c r="AI60" s="794"/>
      <c r="AJ60" s="16" t="s">
        <v>22</v>
      </c>
      <c r="AK60" s="18" t="s">
        <v>143</v>
      </c>
      <c r="AL60" s="18"/>
      <c r="AM60" s="18"/>
      <c r="AN60" s="1746" t="s">
        <v>25</v>
      </c>
      <c r="AO60" s="1747"/>
    </row>
    <row r="61" spans="1:42" ht="15.75" customHeight="1">
      <c r="A61" s="796"/>
      <c r="B61" s="697" t="s">
        <v>939</v>
      </c>
      <c r="C61" s="697"/>
      <c r="D61" s="697"/>
      <c r="E61" s="697"/>
      <c r="F61" s="1678" t="s">
        <v>947</v>
      </c>
      <c r="G61" s="1659"/>
      <c r="H61" s="1659"/>
      <c r="I61" s="1660"/>
      <c r="J61" s="1658" t="s">
        <v>948</v>
      </c>
      <c r="K61" s="1659"/>
      <c r="L61" s="1659"/>
      <c r="M61" s="1660"/>
      <c r="N61" s="41" t="s">
        <v>22</v>
      </c>
      <c r="O61" s="208" t="s">
        <v>976</v>
      </c>
      <c r="P61" s="208"/>
      <c r="Q61" s="208"/>
      <c r="R61" s="208"/>
      <c r="S61" s="208"/>
      <c r="T61" s="208"/>
      <c r="U61" s="208"/>
      <c r="V61" s="208"/>
      <c r="W61" s="208"/>
      <c r="X61" s="208"/>
      <c r="Y61" s="208"/>
      <c r="Z61" s="208"/>
      <c r="AA61" s="208"/>
      <c r="AB61" s="208"/>
      <c r="AC61" s="208"/>
      <c r="AD61" s="208"/>
      <c r="AE61" s="208"/>
      <c r="AF61" s="208"/>
      <c r="AG61" s="208"/>
      <c r="AH61" s="208"/>
      <c r="AI61" s="208"/>
      <c r="AJ61" s="16" t="s">
        <v>22</v>
      </c>
      <c r="AK61" s="18" t="s">
        <v>875</v>
      </c>
      <c r="AL61" s="18"/>
      <c r="AM61" s="18"/>
      <c r="AN61" s="1746"/>
      <c r="AO61" s="1747"/>
    </row>
    <row r="62" spans="1:42" ht="15.75" customHeight="1">
      <c r="A62" s="796"/>
      <c r="B62" s="679"/>
      <c r="C62" s="679"/>
      <c r="D62" s="679"/>
      <c r="E62" s="679"/>
      <c r="F62" s="817" t="s">
        <v>22</v>
      </c>
      <c r="G62" s="128" t="s">
        <v>943</v>
      </c>
      <c r="I62" s="117"/>
      <c r="J62" s="59"/>
      <c r="K62" s="23"/>
      <c r="L62" s="40"/>
      <c r="M62" s="202"/>
      <c r="N62" s="691" t="s">
        <v>22</v>
      </c>
      <c r="O62" s="819" t="s">
        <v>949</v>
      </c>
      <c r="P62" s="819"/>
      <c r="Q62" s="819"/>
      <c r="R62" s="819"/>
      <c r="S62" s="819"/>
      <c r="T62" s="819"/>
      <c r="U62" s="819"/>
      <c r="V62" s="819"/>
      <c r="W62" s="819"/>
      <c r="X62" s="819"/>
      <c r="Y62" s="819"/>
      <c r="Z62" s="819"/>
      <c r="AA62" s="819"/>
      <c r="AB62" s="819"/>
      <c r="AC62" s="819"/>
      <c r="AD62" s="819"/>
      <c r="AE62" s="819"/>
      <c r="AF62" s="819"/>
      <c r="AG62" s="819"/>
      <c r="AH62" s="819"/>
      <c r="AI62" s="820"/>
      <c r="AJ62" s="16" t="s">
        <v>22</v>
      </c>
      <c r="AK62" s="719" t="s">
        <v>945</v>
      </c>
      <c r="AL62" s="47"/>
      <c r="AM62" s="48"/>
      <c r="AN62" s="1744" t="s">
        <v>27</v>
      </c>
      <c r="AO62" s="1745"/>
    </row>
    <row r="63" spans="1:42" ht="15.75" customHeight="1">
      <c r="A63" s="796"/>
      <c r="B63" s="679"/>
      <c r="C63" s="679"/>
      <c r="D63" s="679"/>
      <c r="E63" s="679"/>
      <c r="F63" s="108"/>
      <c r="G63" s="116"/>
      <c r="I63" s="117"/>
      <c r="J63" s="1658" t="s">
        <v>950</v>
      </c>
      <c r="K63" s="1659"/>
      <c r="L63" s="1659"/>
      <c r="M63" s="1660"/>
      <c r="N63" s="41" t="s">
        <v>22</v>
      </c>
      <c r="O63" s="208" t="s">
        <v>951</v>
      </c>
      <c r="P63" s="208"/>
      <c r="Q63" s="208"/>
      <c r="R63" s="208"/>
      <c r="S63" s="208"/>
      <c r="T63" s="208"/>
      <c r="U63" s="208"/>
      <c r="V63" s="208"/>
      <c r="W63" s="208"/>
      <c r="X63" s="208"/>
      <c r="Y63" s="208"/>
      <c r="Z63" s="208"/>
      <c r="AA63" s="208"/>
      <c r="AB63" s="208"/>
      <c r="AC63" s="208"/>
      <c r="AD63" s="208"/>
      <c r="AE63" s="208"/>
      <c r="AF63" s="208"/>
      <c r="AG63" s="208"/>
      <c r="AH63" s="208"/>
      <c r="AI63" s="208"/>
      <c r="AJ63" s="16" t="s">
        <v>22</v>
      </c>
      <c r="AK63" s="719" t="s">
        <v>946</v>
      </c>
      <c r="AL63" s="47"/>
      <c r="AM63" s="48"/>
      <c r="AN63" s="816"/>
      <c r="AO63" s="729"/>
    </row>
    <row r="64" spans="1:42" ht="15.75" customHeight="1">
      <c r="A64" s="796"/>
      <c r="B64" s="679"/>
      <c r="C64" s="679"/>
      <c r="D64" s="679"/>
      <c r="E64" s="679"/>
      <c r="F64" s="108"/>
      <c r="G64" s="116"/>
      <c r="I64" s="117"/>
      <c r="J64" s="59"/>
      <c r="K64" s="23"/>
      <c r="L64" s="23"/>
      <c r="M64" s="24"/>
      <c r="N64" s="691" t="s">
        <v>22</v>
      </c>
      <c r="O64" s="819" t="s">
        <v>949</v>
      </c>
      <c r="P64" s="819"/>
      <c r="Q64" s="819"/>
      <c r="R64" s="819"/>
      <c r="S64" s="819"/>
      <c r="T64" s="819"/>
      <c r="U64" s="819"/>
      <c r="V64" s="819"/>
      <c r="W64" s="819"/>
      <c r="X64" s="819"/>
      <c r="Y64" s="819"/>
      <c r="Z64" s="819"/>
      <c r="AA64" s="819"/>
      <c r="AB64" s="819"/>
      <c r="AC64" s="819"/>
      <c r="AD64" s="819"/>
      <c r="AE64" s="819"/>
      <c r="AF64" s="819"/>
      <c r="AG64" s="819"/>
      <c r="AH64" s="819"/>
      <c r="AI64" s="820"/>
      <c r="AJ64" s="16" t="s">
        <v>22</v>
      </c>
      <c r="AK64" s="1641"/>
      <c r="AL64" s="1641"/>
      <c r="AM64" s="1642"/>
      <c r="AN64" s="728"/>
      <c r="AO64" s="729"/>
    </row>
    <row r="65" spans="1:41" ht="15.75" customHeight="1">
      <c r="A65" s="796"/>
      <c r="B65" s="679"/>
      <c r="C65" s="679"/>
      <c r="D65" s="679"/>
      <c r="E65" s="679"/>
      <c r="F65" s="108"/>
      <c r="G65" s="116"/>
      <c r="I65" s="117"/>
      <c r="J65" s="1937" t="s">
        <v>952</v>
      </c>
      <c r="K65" s="1935"/>
      <c r="L65" s="1935"/>
      <c r="M65" s="1936"/>
      <c r="N65" s="41" t="s">
        <v>22</v>
      </c>
      <c r="O65" s="208" t="s">
        <v>954</v>
      </c>
      <c r="P65" s="208"/>
      <c r="Q65" s="208"/>
      <c r="R65" s="208"/>
      <c r="S65" s="208"/>
      <c r="T65" s="208"/>
      <c r="U65" s="208"/>
      <c r="V65" s="208"/>
      <c r="W65" s="208"/>
      <c r="X65" s="208"/>
      <c r="Y65" s="208"/>
      <c r="Z65" s="208"/>
      <c r="AA65" s="208"/>
      <c r="AB65" s="208"/>
      <c r="AC65" s="208"/>
      <c r="AD65" s="208"/>
      <c r="AE65" s="208"/>
      <c r="AF65" s="208"/>
      <c r="AG65" s="208"/>
      <c r="AH65" s="208"/>
      <c r="AI65" s="568"/>
      <c r="AJ65" s="16" t="s">
        <v>22</v>
      </c>
      <c r="AK65" s="1641"/>
      <c r="AL65" s="1641"/>
      <c r="AM65" s="1642"/>
      <c r="AN65" s="728"/>
      <c r="AO65" s="729"/>
    </row>
    <row r="66" spans="1:41" ht="15.75" customHeight="1">
      <c r="A66" s="796"/>
      <c r="B66" s="679"/>
      <c r="C66" s="679"/>
      <c r="D66" s="679"/>
      <c r="E66" s="679"/>
      <c r="F66" s="108"/>
      <c r="G66" s="116"/>
      <c r="I66" s="117"/>
      <c r="J66" s="1937" t="s">
        <v>944</v>
      </c>
      <c r="K66" s="1935"/>
      <c r="L66" s="1935"/>
      <c r="M66" s="1936"/>
      <c r="N66" s="58" t="s">
        <v>22</v>
      </c>
      <c r="O66" s="788" t="s">
        <v>955</v>
      </c>
      <c r="P66" s="788"/>
      <c r="Q66" s="788"/>
      <c r="R66" s="788"/>
      <c r="S66" s="788"/>
      <c r="T66" s="788"/>
      <c r="U66" s="788"/>
      <c r="V66" s="788"/>
      <c r="W66" s="788"/>
      <c r="X66" s="788"/>
      <c r="Y66" s="788"/>
      <c r="Z66" s="788"/>
      <c r="AA66" s="788"/>
      <c r="AB66" s="788"/>
      <c r="AC66" s="788"/>
      <c r="AD66" s="788"/>
      <c r="AE66" s="788"/>
      <c r="AF66" s="788"/>
      <c r="AG66" s="788"/>
      <c r="AH66" s="788"/>
      <c r="AI66" s="789"/>
      <c r="AJ66" s="30"/>
      <c r="AK66" s="18"/>
      <c r="AL66" s="18"/>
      <c r="AM66" s="18"/>
      <c r="AN66" s="728"/>
      <c r="AO66" s="729"/>
    </row>
    <row r="67" spans="1:41" ht="15.75" customHeight="1">
      <c r="A67" s="796"/>
      <c r="B67" s="679"/>
      <c r="C67" s="679"/>
      <c r="D67" s="679"/>
      <c r="E67" s="679"/>
      <c r="F67" s="206"/>
      <c r="G67" s="201"/>
      <c r="H67" s="40"/>
      <c r="I67" s="202"/>
      <c r="J67" s="1937" t="s">
        <v>953</v>
      </c>
      <c r="K67" s="1935"/>
      <c r="L67" s="1935"/>
      <c r="M67" s="1936"/>
      <c r="N67" s="41" t="s">
        <v>22</v>
      </c>
      <c r="O67" s="788" t="s">
        <v>956</v>
      </c>
      <c r="P67" s="788"/>
      <c r="Q67" s="788"/>
      <c r="R67" s="788"/>
      <c r="S67" s="788"/>
      <c r="T67" s="788"/>
      <c r="U67" s="788"/>
      <c r="V67" s="788"/>
      <c r="W67" s="788"/>
      <c r="X67" s="788"/>
      <c r="Y67" s="788"/>
      <c r="Z67" s="788"/>
      <c r="AA67" s="788"/>
      <c r="AB67" s="788"/>
      <c r="AC67" s="788"/>
      <c r="AD67" s="788"/>
      <c r="AE67" s="788"/>
      <c r="AF67" s="788"/>
      <c r="AG67" s="788"/>
      <c r="AH67" s="788"/>
      <c r="AI67" s="789"/>
      <c r="AJ67" s="30"/>
      <c r="AK67" s="18"/>
      <c r="AL67" s="18"/>
      <c r="AM67" s="18"/>
      <c r="AN67" s="728"/>
      <c r="AO67" s="729"/>
    </row>
    <row r="68" spans="1:41" ht="15.75" customHeight="1">
      <c r="A68" s="796"/>
      <c r="B68" s="679"/>
      <c r="C68" s="679"/>
      <c r="D68" s="679"/>
      <c r="E68" s="679"/>
      <c r="F68" s="1678" t="s">
        <v>947</v>
      </c>
      <c r="G68" s="1659"/>
      <c r="H68" s="1659"/>
      <c r="I68" s="1660"/>
      <c r="J68" s="1658" t="s">
        <v>957</v>
      </c>
      <c r="K68" s="1659"/>
      <c r="L68" s="1659"/>
      <c r="M68" s="1660"/>
      <c r="N68" s="41" t="s">
        <v>22</v>
      </c>
      <c r="O68" s="208" t="s">
        <v>974</v>
      </c>
      <c r="P68" s="208"/>
      <c r="Q68" s="208"/>
      <c r="R68" s="208"/>
      <c r="S68" s="208"/>
      <c r="T68" s="208"/>
      <c r="U68" s="208"/>
      <c r="V68" s="208"/>
      <c r="W68" s="208"/>
      <c r="X68" s="208"/>
      <c r="Y68" s="208"/>
      <c r="Z68" s="208"/>
      <c r="AA68" s="208"/>
      <c r="AB68" s="208"/>
      <c r="AC68" s="208"/>
      <c r="AD68" s="208"/>
      <c r="AE68" s="208"/>
      <c r="AF68" s="208"/>
      <c r="AG68" s="208"/>
      <c r="AH68" s="208"/>
      <c r="AI68" s="568"/>
      <c r="AJ68" s="30"/>
      <c r="AK68" s="18"/>
      <c r="AL68" s="18"/>
      <c r="AM68" s="18"/>
      <c r="AN68" s="728"/>
      <c r="AO68" s="729"/>
    </row>
    <row r="69" spans="1:41" ht="15.75" customHeight="1">
      <c r="A69" s="796"/>
      <c r="B69" s="679"/>
      <c r="C69" s="679"/>
      <c r="D69" s="679"/>
      <c r="E69" s="679"/>
      <c r="F69" s="817" t="s">
        <v>22</v>
      </c>
      <c r="G69" s="128" t="s">
        <v>943</v>
      </c>
      <c r="I69" s="117"/>
      <c r="J69" s="1979" t="s">
        <v>958</v>
      </c>
      <c r="K69" s="1691"/>
      <c r="L69" s="1691"/>
      <c r="M69" s="1692"/>
      <c r="N69" s="116"/>
      <c r="O69" s="208" t="s">
        <v>975</v>
      </c>
      <c r="P69" s="208"/>
      <c r="Q69" s="208"/>
      <c r="R69" s="208"/>
      <c r="S69" s="208"/>
      <c r="T69" s="208"/>
      <c r="U69" s="208"/>
      <c r="V69" s="208"/>
      <c r="W69" s="208"/>
      <c r="X69" s="208"/>
      <c r="Y69" s="208"/>
      <c r="Z69" s="208"/>
      <c r="AA69" s="208"/>
      <c r="AB69" s="208"/>
      <c r="AC69" s="208"/>
      <c r="AD69" s="208"/>
      <c r="AE69" s="208"/>
      <c r="AF69" s="208"/>
      <c r="AG69" s="208"/>
      <c r="AH69" s="208"/>
      <c r="AI69" s="568"/>
      <c r="AJ69" s="30"/>
      <c r="AK69" s="18"/>
      <c r="AL69" s="18"/>
      <c r="AM69" s="18"/>
      <c r="AN69" s="728"/>
      <c r="AO69" s="729"/>
    </row>
    <row r="70" spans="1:41" ht="15.75" customHeight="1">
      <c r="A70" s="796"/>
      <c r="B70" s="679"/>
      <c r="C70" s="679"/>
      <c r="D70" s="679"/>
      <c r="E70" s="679"/>
      <c r="F70" s="108"/>
      <c r="G70" s="116"/>
      <c r="I70" s="117"/>
      <c r="J70" s="1658" t="s">
        <v>957</v>
      </c>
      <c r="K70" s="1659"/>
      <c r="L70" s="1659"/>
      <c r="M70" s="1660"/>
      <c r="N70" s="41" t="s">
        <v>22</v>
      </c>
      <c r="O70" s="565" t="s">
        <v>961</v>
      </c>
      <c r="P70" s="565"/>
      <c r="Q70" s="565"/>
      <c r="R70" s="565"/>
      <c r="S70" s="565"/>
      <c r="T70" s="565"/>
      <c r="U70" s="565"/>
      <c r="V70" s="565"/>
      <c r="W70" s="565"/>
      <c r="X70" s="565"/>
      <c r="Y70" s="565"/>
      <c r="Z70" s="565"/>
      <c r="AA70" s="565"/>
      <c r="AB70" s="565"/>
      <c r="AC70" s="565"/>
      <c r="AD70" s="565"/>
      <c r="AE70" s="565"/>
      <c r="AF70" s="565"/>
      <c r="AG70" s="565"/>
      <c r="AH70" s="565"/>
      <c r="AI70" s="801"/>
      <c r="AJ70" s="30"/>
      <c r="AK70" s="18"/>
      <c r="AL70" s="18"/>
      <c r="AM70" s="18"/>
      <c r="AN70" s="728"/>
      <c r="AO70" s="729"/>
    </row>
    <row r="71" spans="1:41" ht="15.75" customHeight="1">
      <c r="A71" s="796"/>
      <c r="B71" s="679"/>
      <c r="C71" s="679"/>
      <c r="D71" s="679"/>
      <c r="E71" s="679"/>
      <c r="F71" s="108"/>
      <c r="G71" s="116"/>
      <c r="I71" s="117"/>
      <c r="J71" s="1979" t="s">
        <v>959</v>
      </c>
      <c r="K71" s="1691"/>
      <c r="L71" s="1691"/>
      <c r="M71" s="1692"/>
      <c r="N71" s="201"/>
      <c r="O71" s="692"/>
      <c r="P71" s="692"/>
      <c r="Q71" s="692"/>
      <c r="R71" s="692"/>
      <c r="S71" s="692"/>
      <c r="T71" s="692"/>
      <c r="U71" s="692"/>
      <c r="V71" s="692"/>
      <c r="W71" s="692"/>
      <c r="X71" s="692"/>
      <c r="Y71" s="692"/>
      <c r="Z71" s="692"/>
      <c r="AA71" s="692"/>
      <c r="AB71" s="692"/>
      <c r="AC71" s="692"/>
      <c r="AD71" s="692"/>
      <c r="AE71" s="692"/>
      <c r="AF71" s="692"/>
      <c r="AG71" s="692"/>
      <c r="AH71" s="692"/>
      <c r="AI71" s="794"/>
      <c r="AJ71" s="30"/>
      <c r="AK71" s="18"/>
      <c r="AL71" s="18"/>
      <c r="AM71" s="18"/>
      <c r="AN71" s="728"/>
      <c r="AO71" s="729"/>
    </row>
    <row r="72" spans="1:41" ht="15.75" customHeight="1">
      <c r="A72" s="796"/>
      <c r="B72" s="679"/>
      <c r="C72" s="679"/>
      <c r="D72" s="679"/>
      <c r="E72" s="679"/>
      <c r="F72" s="108"/>
      <c r="G72" s="116"/>
      <c r="I72" s="117"/>
      <c r="J72" s="1645" t="s">
        <v>957</v>
      </c>
      <c r="K72" s="1646"/>
      <c r="L72" s="1646"/>
      <c r="M72" s="1647"/>
      <c r="N72" s="41" t="s">
        <v>22</v>
      </c>
      <c r="O72" s="208" t="s">
        <v>962</v>
      </c>
      <c r="P72" s="208"/>
      <c r="Q72" s="208"/>
      <c r="R72" s="208"/>
      <c r="S72" s="208"/>
      <c r="T72" s="208"/>
      <c r="U72" s="208"/>
      <c r="V72" s="208"/>
      <c r="W72" s="208"/>
      <c r="X72" s="208"/>
      <c r="Y72" s="208"/>
      <c r="Z72" s="208"/>
      <c r="AA72" s="208"/>
      <c r="AB72" s="208"/>
      <c r="AC72" s="208"/>
      <c r="AD72" s="208"/>
      <c r="AE72" s="208"/>
      <c r="AF72" s="208"/>
      <c r="AG72" s="208"/>
      <c r="AH72" s="208"/>
      <c r="AI72" s="568"/>
      <c r="AJ72" s="30"/>
      <c r="AK72" s="18"/>
      <c r="AL72" s="18"/>
      <c r="AM72" s="18"/>
      <c r="AN72" s="728"/>
      <c r="AO72" s="729"/>
    </row>
    <row r="73" spans="1:41" ht="15.75" customHeight="1" thickBot="1">
      <c r="A73" s="13"/>
      <c r="B73" s="799"/>
      <c r="C73" s="799"/>
      <c r="D73" s="799"/>
      <c r="E73" s="799"/>
      <c r="F73" s="448"/>
      <c r="G73" s="438"/>
      <c r="H73" s="411"/>
      <c r="I73" s="439"/>
      <c r="J73" s="1963" t="s">
        <v>960</v>
      </c>
      <c r="K73" s="1964"/>
      <c r="L73" s="1964"/>
      <c r="M73" s="1965"/>
      <c r="N73" s="438"/>
      <c r="O73" s="806"/>
      <c r="P73" s="806"/>
      <c r="Q73" s="806"/>
      <c r="R73" s="806"/>
      <c r="S73" s="806"/>
      <c r="T73" s="806"/>
      <c r="U73" s="806"/>
      <c r="V73" s="806"/>
      <c r="W73" s="806"/>
      <c r="X73" s="806"/>
      <c r="Y73" s="806"/>
      <c r="Z73" s="806"/>
      <c r="AA73" s="806"/>
      <c r="AB73" s="806"/>
      <c r="AC73" s="806"/>
      <c r="AD73" s="806"/>
      <c r="AE73" s="806"/>
      <c r="AF73" s="806"/>
      <c r="AG73" s="806"/>
      <c r="AH73" s="806"/>
      <c r="AI73" s="807"/>
      <c r="AJ73" s="165"/>
      <c r="AK73" s="150"/>
      <c r="AL73" s="150"/>
      <c r="AM73" s="150"/>
      <c r="AN73" s="669"/>
      <c r="AO73" s="670"/>
    </row>
    <row r="74" spans="1:41" ht="15.75" customHeight="1">
      <c r="A74" s="796">
        <v>6</v>
      </c>
      <c r="B74" s="196" t="s">
        <v>972</v>
      </c>
      <c r="C74" s="196"/>
      <c r="D74" s="196"/>
      <c r="E74" s="196"/>
      <c r="F74" s="817" t="s">
        <v>22</v>
      </c>
      <c r="G74" s="18" t="s">
        <v>963</v>
      </c>
      <c r="I74" s="116"/>
      <c r="J74" s="14"/>
      <c r="K74" s="14"/>
      <c r="L74" s="14"/>
      <c r="M74" s="14"/>
      <c r="N74" s="116"/>
      <c r="O74" s="208"/>
      <c r="P74" s="208"/>
      <c r="Q74" s="208"/>
      <c r="R74" s="208"/>
      <c r="S74" s="208"/>
      <c r="T74" s="208"/>
      <c r="U74" s="208"/>
      <c r="V74" s="208"/>
      <c r="W74" s="208"/>
      <c r="X74" s="208"/>
      <c r="Y74" s="208"/>
      <c r="Z74" s="208"/>
      <c r="AA74" s="208"/>
      <c r="AB74" s="208"/>
      <c r="AC74" s="208"/>
      <c r="AD74" s="208"/>
      <c r="AE74" s="208"/>
      <c r="AF74" s="208"/>
      <c r="AG74" s="208"/>
      <c r="AH74" s="208"/>
      <c r="AI74" s="568"/>
      <c r="AJ74" s="30"/>
      <c r="AK74" s="18"/>
      <c r="AL74" s="18"/>
      <c r="AM74" s="18"/>
      <c r="AN74" s="1746" t="s">
        <v>25</v>
      </c>
      <c r="AO74" s="1747"/>
    </row>
    <row r="75" spans="1:41" ht="15.75" customHeight="1">
      <c r="A75" s="796"/>
      <c r="B75" s="679" t="s">
        <v>973</v>
      </c>
      <c r="C75" s="679"/>
      <c r="D75" s="679"/>
      <c r="E75" s="679"/>
      <c r="F75" s="108"/>
      <c r="G75" s="116"/>
      <c r="I75" s="116"/>
      <c r="J75" s="116"/>
      <c r="K75" s="116"/>
      <c r="M75" s="116"/>
      <c r="N75" s="116"/>
      <c r="O75" s="208"/>
      <c r="P75" s="208"/>
      <c r="Q75" s="208"/>
      <c r="R75" s="208"/>
      <c r="S75" s="208"/>
      <c r="T75" s="208"/>
      <c r="U75" s="208"/>
      <c r="V75" s="208"/>
      <c r="W75" s="208"/>
      <c r="X75" s="208"/>
      <c r="Y75" s="208"/>
      <c r="Z75" s="208"/>
      <c r="AA75" s="208"/>
      <c r="AB75" s="208"/>
      <c r="AC75" s="208"/>
      <c r="AD75" s="208"/>
      <c r="AE75" s="208"/>
      <c r="AF75" s="208"/>
      <c r="AG75" s="208"/>
      <c r="AH75" s="208"/>
      <c r="AI75" s="568"/>
      <c r="AJ75" s="30"/>
      <c r="AK75" s="18"/>
      <c r="AL75" s="18"/>
      <c r="AM75" s="18"/>
      <c r="AN75" s="1746"/>
      <c r="AO75" s="1747"/>
    </row>
    <row r="76" spans="1:41" ht="15.75" customHeight="1">
      <c r="A76" s="796"/>
      <c r="B76" s="679"/>
      <c r="C76" s="679"/>
      <c r="D76" s="679"/>
      <c r="E76" s="679"/>
      <c r="F76" s="108"/>
      <c r="G76" s="116"/>
      <c r="I76" s="116"/>
      <c r="J76" s="116"/>
      <c r="K76" s="116"/>
      <c r="M76" s="116"/>
      <c r="N76" s="116"/>
      <c r="O76" s="208"/>
      <c r="P76" s="208"/>
      <c r="Q76" s="208"/>
      <c r="R76" s="208"/>
      <c r="S76" s="208"/>
      <c r="T76" s="208"/>
      <c r="U76" s="208"/>
      <c r="V76" s="208"/>
      <c r="W76" s="208"/>
      <c r="X76" s="208"/>
      <c r="Y76" s="208"/>
      <c r="Z76" s="208"/>
      <c r="AA76" s="208"/>
      <c r="AB76" s="208"/>
      <c r="AC76" s="208"/>
      <c r="AD76" s="208"/>
      <c r="AE76" s="208"/>
      <c r="AF76" s="208"/>
      <c r="AG76" s="208"/>
      <c r="AH76" s="208"/>
      <c r="AI76" s="568"/>
      <c r="AJ76" s="30"/>
      <c r="AK76" s="18"/>
      <c r="AL76" s="18"/>
      <c r="AM76" s="18"/>
      <c r="AN76" s="1744" t="s">
        <v>27</v>
      </c>
      <c r="AO76" s="1745"/>
    </row>
    <row r="77" spans="1:41" ht="15.75" customHeight="1" thickBot="1">
      <c r="A77" s="13"/>
      <c r="B77" s="799"/>
      <c r="C77" s="799"/>
      <c r="D77" s="799"/>
      <c r="E77" s="799"/>
      <c r="F77" s="448"/>
      <c r="G77" s="438"/>
      <c r="H77" s="411"/>
      <c r="I77" s="438"/>
      <c r="J77" s="438"/>
      <c r="K77" s="438"/>
      <c r="L77" s="411"/>
      <c r="M77" s="438"/>
      <c r="N77" s="438"/>
      <c r="O77" s="821"/>
      <c r="P77" s="821"/>
      <c r="Q77" s="195"/>
      <c r="R77" s="165"/>
      <c r="S77" s="165"/>
      <c r="T77" s="165"/>
      <c r="U77" s="165"/>
      <c r="V77" s="165"/>
      <c r="W77" s="165"/>
      <c r="X77" s="165"/>
      <c r="Y77" s="165"/>
      <c r="Z77" s="165"/>
      <c r="AA77" s="165"/>
      <c r="AB77" s="165"/>
      <c r="AC77" s="165"/>
      <c r="AD77" s="165"/>
      <c r="AE77" s="165"/>
      <c r="AF77" s="165"/>
      <c r="AG77" s="165"/>
      <c r="AH77" s="165"/>
      <c r="AI77" s="152"/>
      <c r="AJ77" s="165"/>
      <c r="AK77" s="150"/>
      <c r="AL77" s="150"/>
      <c r="AM77" s="151"/>
      <c r="AN77" s="411"/>
      <c r="AO77" s="701"/>
    </row>
    <row r="79" spans="1:41" ht="14.25" thickBot="1">
      <c r="A79" s="218" t="s">
        <v>175</v>
      </c>
      <c r="B79" s="107"/>
      <c r="C79" s="18"/>
      <c r="D79" s="18"/>
      <c r="E79" s="18"/>
      <c r="F79" s="116"/>
      <c r="G79" s="116"/>
      <c r="H79" s="116"/>
      <c r="I79" s="116"/>
      <c r="J79" s="116"/>
      <c r="K79" s="116"/>
      <c r="L79" s="116"/>
      <c r="M79" s="116"/>
      <c r="N79" s="30"/>
      <c r="O79" s="197"/>
      <c r="P79" s="128"/>
      <c r="Q79" s="128"/>
      <c r="R79" s="128"/>
      <c r="S79" s="18"/>
      <c r="T79" s="128"/>
      <c r="U79" s="128"/>
      <c r="V79" s="128"/>
      <c r="W79" s="18"/>
      <c r="X79" s="30"/>
      <c r="Y79" s="30"/>
      <c r="Z79" s="30"/>
      <c r="AA79" s="30"/>
      <c r="AB79" s="30"/>
      <c r="AC79" s="30"/>
      <c r="AD79" s="30"/>
      <c r="AE79" s="30"/>
      <c r="AF79" s="107"/>
      <c r="AG79" s="107"/>
      <c r="AH79" s="18"/>
      <c r="AI79" s="18"/>
      <c r="AJ79" s="18"/>
      <c r="AK79" s="107"/>
      <c r="AL79" s="107"/>
      <c r="AM79" s="107"/>
    </row>
    <row r="80" spans="1:41">
      <c r="A80" s="1897" t="s">
        <v>176</v>
      </c>
      <c r="B80" s="1894"/>
      <c r="C80" s="1894"/>
      <c r="D80" s="1894"/>
      <c r="E80" s="1894"/>
      <c r="F80" s="1738" t="s">
        <v>177</v>
      </c>
      <c r="G80" s="1739"/>
      <c r="H80" s="1739"/>
      <c r="I80" s="1739"/>
      <c r="J80" s="1739"/>
      <c r="K80" s="1739"/>
      <c r="L80" s="1739"/>
      <c r="M80" s="1739"/>
      <c r="N80" s="1739"/>
      <c r="O80" s="1739"/>
      <c r="P80" s="1739"/>
      <c r="Q80" s="1739"/>
      <c r="R80" s="1739"/>
      <c r="S80" s="1740"/>
      <c r="T80" s="1738" t="s">
        <v>178</v>
      </c>
      <c r="U80" s="1739"/>
      <c r="V80" s="1739"/>
      <c r="W80" s="1739"/>
      <c r="X80" s="1739"/>
      <c r="Y80" s="1739"/>
      <c r="Z80" s="1739"/>
      <c r="AA80" s="1739"/>
      <c r="AB80" s="1739"/>
      <c r="AC80" s="1739"/>
      <c r="AD80" s="1739"/>
      <c r="AE80" s="1740"/>
      <c r="AF80" s="1894" t="s">
        <v>179</v>
      </c>
      <c r="AG80" s="1894"/>
      <c r="AH80" s="1894"/>
      <c r="AI80" s="1894"/>
      <c r="AJ80" s="1894"/>
      <c r="AK80" s="1894"/>
      <c r="AL80" s="1894"/>
      <c r="AM80" s="1894"/>
      <c r="AN80" s="1894"/>
      <c r="AO80" s="1895"/>
    </row>
    <row r="81" spans="1:41">
      <c r="A81" s="1874"/>
      <c r="B81" s="1875"/>
      <c r="C81" s="1875"/>
      <c r="D81" s="1875"/>
      <c r="E81" s="1876"/>
      <c r="F81" s="41" t="s">
        <v>22</v>
      </c>
      <c r="G81" s="43" t="s">
        <v>180</v>
      </c>
      <c r="H81" s="124"/>
      <c r="I81" s="124"/>
      <c r="J81" s="124"/>
      <c r="K81" s="118" t="s">
        <v>22</v>
      </c>
      <c r="L81" s="43" t="s">
        <v>36</v>
      </c>
      <c r="M81" s="124"/>
      <c r="N81" s="124"/>
      <c r="O81" s="124"/>
      <c r="P81" s="111" t="s">
        <v>22</v>
      </c>
      <c r="Q81" s="43" t="s">
        <v>181</v>
      </c>
      <c r="R81" s="43"/>
      <c r="S81" s="180"/>
      <c r="T81" s="1880"/>
      <c r="U81" s="1881"/>
      <c r="V81" s="1881"/>
      <c r="W81" s="1881"/>
      <c r="X81" s="1881"/>
      <c r="Y81" s="1881"/>
      <c r="Z81" s="1881"/>
      <c r="AA81" s="1881"/>
      <c r="AB81" s="1881"/>
      <c r="AC81" s="1881"/>
      <c r="AD81" s="1881"/>
      <c r="AE81" s="1882"/>
      <c r="AF81" s="1886" t="s">
        <v>22</v>
      </c>
      <c r="AG81" s="1888" t="s">
        <v>182</v>
      </c>
      <c r="AH81" s="1888"/>
      <c r="AI81" s="1888"/>
      <c r="AJ81" s="1890" t="s">
        <v>22</v>
      </c>
      <c r="AK81" s="1868" t="s">
        <v>183</v>
      </c>
      <c r="AL81" s="1868"/>
      <c r="AM81" s="1868"/>
      <c r="AN81" s="1868"/>
      <c r="AO81" s="1872"/>
    </row>
    <row r="82" spans="1:41">
      <c r="A82" s="1896"/>
      <c r="B82" s="1855"/>
      <c r="C82" s="1855"/>
      <c r="D82" s="1855"/>
      <c r="E82" s="1856"/>
      <c r="F82" s="67" t="s">
        <v>22</v>
      </c>
      <c r="G82" s="126" t="s">
        <v>184</v>
      </c>
      <c r="H82" s="131"/>
      <c r="I82" s="131"/>
      <c r="J82" s="131"/>
      <c r="K82" s="109" t="s">
        <v>22</v>
      </c>
      <c r="L82" s="126" t="s">
        <v>185</v>
      </c>
      <c r="M82" s="131"/>
      <c r="N82" s="131"/>
      <c r="O82" s="131"/>
      <c r="P82" s="131"/>
      <c r="Q82" s="131"/>
      <c r="R82" s="131"/>
      <c r="S82" s="211"/>
      <c r="T82" s="1860"/>
      <c r="U82" s="1861"/>
      <c r="V82" s="1861"/>
      <c r="W82" s="1861"/>
      <c r="X82" s="1861"/>
      <c r="Y82" s="1861"/>
      <c r="Z82" s="1861"/>
      <c r="AA82" s="1861"/>
      <c r="AB82" s="1861"/>
      <c r="AC82" s="1861"/>
      <c r="AD82" s="1861"/>
      <c r="AE82" s="1862"/>
      <c r="AF82" s="1866"/>
      <c r="AG82" s="1868"/>
      <c r="AH82" s="1868"/>
      <c r="AI82" s="1868"/>
      <c r="AJ82" s="1870"/>
      <c r="AK82" s="1868"/>
      <c r="AL82" s="1868"/>
      <c r="AM82" s="1868"/>
      <c r="AN82" s="1868"/>
      <c r="AO82" s="1872"/>
    </row>
    <row r="83" spans="1:41">
      <c r="A83" s="1874"/>
      <c r="B83" s="1875"/>
      <c r="C83" s="1875"/>
      <c r="D83" s="1875"/>
      <c r="E83" s="1876"/>
      <c r="F83" s="41" t="s">
        <v>22</v>
      </c>
      <c r="G83" s="43" t="s">
        <v>180</v>
      </c>
      <c r="H83" s="124"/>
      <c r="I83" s="124"/>
      <c r="J83" s="124"/>
      <c r="K83" s="496" t="s">
        <v>22</v>
      </c>
      <c r="L83" s="43" t="s">
        <v>36</v>
      </c>
      <c r="M83" s="124"/>
      <c r="N83" s="124"/>
      <c r="O83" s="124"/>
      <c r="P83" s="130" t="s">
        <v>22</v>
      </c>
      <c r="Q83" s="43" t="s">
        <v>181</v>
      </c>
      <c r="R83" s="43"/>
      <c r="S83" s="180"/>
      <c r="T83" s="1880"/>
      <c r="U83" s="1881"/>
      <c r="V83" s="1881"/>
      <c r="W83" s="1881"/>
      <c r="X83" s="1881"/>
      <c r="Y83" s="1881"/>
      <c r="Z83" s="1881"/>
      <c r="AA83" s="1881"/>
      <c r="AB83" s="1881"/>
      <c r="AC83" s="1881"/>
      <c r="AD83" s="1881"/>
      <c r="AE83" s="1882"/>
      <c r="AF83" s="1886" t="s">
        <v>22</v>
      </c>
      <c r="AG83" s="1888" t="s">
        <v>182</v>
      </c>
      <c r="AH83" s="1888"/>
      <c r="AI83" s="1888"/>
      <c r="AJ83" s="1890" t="s">
        <v>22</v>
      </c>
      <c r="AK83" s="1888" t="s">
        <v>183</v>
      </c>
      <c r="AL83" s="1888"/>
      <c r="AM83" s="1888"/>
      <c r="AN83" s="1888"/>
      <c r="AO83" s="1892"/>
    </row>
    <row r="84" spans="1:41">
      <c r="A84" s="1877"/>
      <c r="B84" s="1878"/>
      <c r="C84" s="1878"/>
      <c r="D84" s="1878"/>
      <c r="E84" s="1879"/>
      <c r="F84" s="52" t="s">
        <v>22</v>
      </c>
      <c r="G84" s="54" t="s">
        <v>184</v>
      </c>
      <c r="H84" s="219"/>
      <c r="I84" s="219"/>
      <c r="J84" s="219"/>
      <c r="K84" s="220" t="s">
        <v>22</v>
      </c>
      <c r="L84" s="54" t="s">
        <v>185</v>
      </c>
      <c r="M84" s="219"/>
      <c r="N84" s="219"/>
      <c r="O84" s="219"/>
      <c r="P84" s="219"/>
      <c r="Q84" s="219"/>
      <c r="R84" s="219"/>
      <c r="S84" s="221"/>
      <c r="T84" s="1883"/>
      <c r="U84" s="1884"/>
      <c r="V84" s="1884"/>
      <c r="W84" s="1884"/>
      <c r="X84" s="1884"/>
      <c r="Y84" s="1884"/>
      <c r="Z84" s="1884"/>
      <c r="AA84" s="1884"/>
      <c r="AB84" s="1884"/>
      <c r="AC84" s="1884"/>
      <c r="AD84" s="1884"/>
      <c r="AE84" s="1885"/>
      <c r="AF84" s="1887"/>
      <c r="AG84" s="1889"/>
      <c r="AH84" s="1889"/>
      <c r="AI84" s="1889"/>
      <c r="AJ84" s="1891"/>
      <c r="AK84" s="1889"/>
      <c r="AL84" s="1889"/>
      <c r="AM84" s="1889"/>
      <c r="AN84" s="1889"/>
      <c r="AO84" s="1893"/>
    </row>
    <row r="85" spans="1:41">
      <c r="A85" s="1854"/>
      <c r="B85" s="1855"/>
      <c r="C85" s="1855"/>
      <c r="D85" s="1855"/>
      <c r="E85" s="1856"/>
      <c r="F85" s="16" t="s">
        <v>22</v>
      </c>
      <c r="G85" s="128" t="s">
        <v>180</v>
      </c>
      <c r="H85" s="107"/>
      <c r="I85" s="107"/>
      <c r="J85" s="107"/>
      <c r="K85" s="118" t="s">
        <v>22</v>
      </c>
      <c r="L85" s="128" t="s">
        <v>36</v>
      </c>
      <c r="M85" s="107"/>
      <c r="N85" s="107"/>
      <c r="O85" s="107"/>
      <c r="P85" s="111" t="s">
        <v>22</v>
      </c>
      <c r="Q85" s="128" t="s">
        <v>181</v>
      </c>
      <c r="R85" s="128"/>
      <c r="S85" s="115"/>
      <c r="T85" s="1860"/>
      <c r="U85" s="1861"/>
      <c r="V85" s="1861"/>
      <c r="W85" s="1861"/>
      <c r="X85" s="1861"/>
      <c r="Y85" s="1861"/>
      <c r="Z85" s="1861"/>
      <c r="AA85" s="1861"/>
      <c r="AB85" s="1861"/>
      <c r="AC85" s="1861"/>
      <c r="AD85" s="1861"/>
      <c r="AE85" s="1862"/>
      <c r="AF85" s="1866" t="s">
        <v>22</v>
      </c>
      <c r="AG85" s="1868" t="s">
        <v>182</v>
      </c>
      <c r="AH85" s="1868"/>
      <c r="AI85" s="1868"/>
      <c r="AJ85" s="1870" t="s">
        <v>22</v>
      </c>
      <c r="AK85" s="1868" t="s">
        <v>183</v>
      </c>
      <c r="AL85" s="1868"/>
      <c r="AM85" s="1868"/>
      <c r="AN85" s="1868"/>
      <c r="AO85" s="1872"/>
    </row>
    <row r="86" spans="1:41">
      <c r="A86" s="1896"/>
      <c r="B86" s="1855"/>
      <c r="C86" s="1855"/>
      <c r="D86" s="1855"/>
      <c r="E86" s="1856"/>
      <c r="F86" s="67" t="s">
        <v>22</v>
      </c>
      <c r="G86" s="126" t="s">
        <v>184</v>
      </c>
      <c r="H86" s="131"/>
      <c r="I86" s="131"/>
      <c r="J86" s="131"/>
      <c r="K86" s="109" t="s">
        <v>22</v>
      </c>
      <c r="L86" s="126" t="s">
        <v>185</v>
      </c>
      <c r="M86" s="131"/>
      <c r="N86" s="131"/>
      <c r="O86" s="131"/>
      <c r="P86" s="131"/>
      <c r="Q86" s="131"/>
      <c r="R86" s="131"/>
      <c r="S86" s="211"/>
      <c r="T86" s="1860"/>
      <c r="U86" s="1861"/>
      <c r="V86" s="1861"/>
      <c r="W86" s="1861"/>
      <c r="X86" s="1861"/>
      <c r="Y86" s="1861"/>
      <c r="Z86" s="1861"/>
      <c r="AA86" s="1861"/>
      <c r="AB86" s="1861"/>
      <c r="AC86" s="1861"/>
      <c r="AD86" s="1861"/>
      <c r="AE86" s="1862"/>
      <c r="AF86" s="1866"/>
      <c r="AG86" s="1868"/>
      <c r="AH86" s="1868"/>
      <c r="AI86" s="1868"/>
      <c r="AJ86" s="1870"/>
      <c r="AK86" s="1868"/>
      <c r="AL86" s="1868"/>
      <c r="AM86" s="1868"/>
      <c r="AN86" s="1868"/>
      <c r="AO86" s="1872"/>
    </row>
    <row r="87" spans="1:41">
      <c r="A87" s="1874"/>
      <c r="B87" s="1875"/>
      <c r="C87" s="1875"/>
      <c r="D87" s="1875"/>
      <c r="E87" s="1876"/>
      <c r="F87" s="41" t="s">
        <v>22</v>
      </c>
      <c r="G87" s="43" t="s">
        <v>180</v>
      </c>
      <c r="H87" s="124"/>
      <c r="I87" s="124"/>
      <c r="J87" s="124"/>
      <c r="K87" s="496" t="s">
        <v>22</v>
      </c>
      <c r="L87" s="43" t="s">
        <v>36</v>
      </c>
      <c r="M87" s="124"/>
      <c r="N87" s="124"/>
      <c r="O87" s="124"/>
      <c r="P87" s="130" t="s">
        <v>22</v>
      </c>
      <c r="Q87" s="43" t="s">
        <v>181</v>
      </c>
      <c r="R87" s="43"/>
      <c r="S87" s="180"/>
      <c r="T87" s="1880"/>
      <c r="U87" s="1881"/>
      <c r="V87" s="1881"/>
      <c r="W87" s="1881"/>
      <c r="X87" s="1881"/>
      <c r="Y87" s="1881"/>
      <c r="Z87" s="1881"/>
      <c r="AA87" s="1881"/>
      <c r="AB87" s="1881"/>
      <c r="AC87" s="1881"/>
      <c r="AD87" s="1881"/>
      <c r="AE87" s="1882"/>
      <c r="AF87" s="1886" t="s">
        <v>22</v>
      </c>
      <c r="AG87" s="1888" t="s">
        <v>182</v>
      </c>
      <c r="AH87" s="1888"/>
      <c r="AI87" s="1888"/>
      <c r="AJ87" s="1890" t="s">
        <v>22</v>
      </c>
      <c r="AK87" s="1888" t="s">
        <v>183</v>
      </c>
      <c r="AL87" s="1888"/>
      <c r="AM87" s="1888"/>
      <c r="AN87" s="1888"/>
      <c r="AO87" s="1892"/>
    </row>
    <row r="88" spans="1:41">
      <c r="A88" s="1877"/>
      <c r="B88" s="1878"/>
      <c r="C88" s="1878"/>
      <c r="D88" s="1878"/>
      <c r="E88" s="1879"/>
      <c r="F88" s="52" t="s">
        <v>22</v>
      </c>
      <c r="G88" s="54" t="s">
        <v>184</v>
      </c>
      <c r="H88" s="219"/>
      <c r="I88" s="219"/>
      <c r="J88" s="219"/>
      <c r="K88" s="220" t="s">
        <v>22</v>
      </c>
      <c r="L88" s="54" t="s">
        <v>185</v>
      </c>
      <c r="M88" s="219"/>
      <c r="N88" s="219"/>
      <c r="O88" s="219"/>
      <c r="P88" s="219"/>
      <c r="Q88" s="219"/>
      <c r="R88" s="219"/>
      <c r="S88" s="221"/>
      <c r="T88" s="1883"/>
      <c r="U88" s="1884"/>
      <c r="V88" s="1884"/>
      <c r="W88" s="1884"/>
      <c r="X88" s="1884"/>
      <c r="Y88" s="1884"/>
      <c r="Z88" s="1884"/>
      <c r="AA88" s="1884"/>
      <c r="AB88" s="1884"/>
      <c r="AC88" s="1884"/>
      <c r="AD88" s="1884"/>
      <c r="AE88" s="1885"/>
      <c r="AF88" s="1887"/>
      <c r="AG88" s="1889"/>
      <c r="AH88" s="1889"/>
      <c r="AI88" s="1889"/>
      <c r="AJ88" s="1891"/>
      <c r="AK88" s="1889"/>
      <c r="AL88" s="1889"/>
      <c r="AM88" s="1889"/>
      <c r="AN88" s="1889"/>
      <c r="AO88" s="1893"/>
    </row>
    <row r="89" spans="1:41">
      <c r="A89" s="1874"/>
      <c r="B89" s="1875"/>
      <c r="C89" s="1875"/>
      <c r="D89" s="1875"/>
      <c r="E89" s="1876"/>
      <c r="F89" s="41" t="s">
        <v>22</v>
      </c>
      <c r="G89" s="43" t="s">
        <v>180</v>
      </c>
      <c r="H89" s="124"/>
      <c r="I89" s="124"/>
      <c r="J89" s="124"/>
      <c r="K89" s="496" t="s">
        <v>22</v>
      </c>
      <c r="L89" s="43" t="s">
        <v>36</v>
      </c>
      <c r="M89" s="124"/>
      <c r="N89" s="124"/>
      <c r="O89" s="124"/>
      <c r="P89" s="130" t="s">
        <v>22</v>
      </c>
      <c r="Q89" s="43" t="s">
        <v>181</v>
      </c>
      <c r="R89" s="43"/>
      <c r="S89" s="180"/>
      <c r="T89" s="1880"/>
      <c r="U89" s="1881"/>
      <c r="V89" s="1881"/>
      <c r="W89" s="1881"/>
      <c r="X89" s="1881"/>
      <c r="Y89" s="1881"/>
      <c r="Z89" s="1881"/>
      <c r="AA89" s="1881"/>
      <c r="AB89" s="1881"/>
      <c r="AC89" s="1881"/>
      <c r="AD89" s="1881"/>
      <c r="AE89" s="1882"/>
      <c r="AF89" s="1886" t="s">
        <v>22</v>
      </c>
      <c r="AG89" s="1888" t="s">
        <v>182</v>
      </c>
      <c r="AH89" s="1888"/>
      <c r="AI89" s="1888"/>
      <c r="AJ89" s="1890" t="s">
        <v>22</v>
      </c>
      <c r="AK89" s="1888" t="s">
        <v>183</v>
      </c>
      <c r="AL89" s="1888"/>
      <c r="AM89" s="1888"/>
      <c r="AN89" s="1888"/>
      <c r="AO89" s="1892"/>
    </row>
    <row r="90" spans="1:41">
      <c r="A90" s="1877"/>
      <c r="B90" s="1878"/>
      <c r="C90" s="1878"/>
      <c r="D90" s="1878"/>
      <c r="E90" s="1879"/>
      <c r="F90" s="52" t="s">
        <v>22</v>
      </c>
      <c r="G90" s="54" t="s">
        <v>184</v>
      </c>
      <c r="H90" s="219"/>
      <c r="I90" s="219"/>
      <c r="J90" s="219"/>
      <c r="K90" s="220" t="s">
        <v>22</v>
      </c>
      <c r="L90" s="54" t="s">
        <v>185</v>
      </c>
      <c r="M90" s="219"/>
      <c r="N90" s="219"/>
      <c r="O90" s="219"/>
      <c r="P90" s="219"/>
      <c r="Q90" s="219"/>
      <c r="R90" s="219"/>
      <c r="S90" s="221"/>
      <c r="T90" s="1883"/>
      <c r="U90" s="1884"/>
      <c r="V90" s="1884"/>
      <c r="W90" s="1884"/>
      <c r="X90" s="1884"/>
      <c r="Y90" s="1884"/>
      <c r="Z90" s="1884"/>
      <c r="AA90" s="1884"/>
      <c r="AB90" s="1884"/>
      <c r="AC90" s="1884"/>
      <c r="AD90" s="1884"/>
      <c r="AE90" s="1885"/>
      <c r="AF90" s="1887"/>
      <c r="AG90" s="1889"/>
      <c r="AH90" s="1889"/>
      <c r="AI90" s="1889"/>
      <c r="AJ90" s="1891"/>
      <c r="AK90" s="1889"/>
      <c r="AL90" s="1889"/>
      <c r="AM90" s="1889"/>
      <c r="AN90" s="1889"/>
      <c r="AO90" s="1893"/>
    </row>
    <row r="91" spans="1:41">
      <c r="A91" s="1854"/>
      <c r="B91" s="1855"/>
      <c r="C91" s="1855"/>
      <c r="D91" s="1855"/>
      <c r="E91" s="1856"/>
      <c r="F91" s="16" t="s">
        <v>22</v>
      </c>
      <c r="G91" s="128" t="s">
        <v>180</v>
      </c>
      <c r="H91" s="107"/>
      <c r="I91" s="107"/>
      <c r="J91" s="107"/>
      <c r="K91" s="118" t="s">
        <v>22</v>
      </c>
      <c r="L91" s="128" t="s">
        <v>36</v>
      </c>
      <c r="M91" s="107"/>
      <c r="N91" s="107"/>
      <c r="O91" s="107"/>
      <c r="P91" s="111" t="s">
        <v>22</v>
      </c>
      <c r="Q91" s="128" t="s">
        <v>181</v>
      </c>
      <c r="R91" s="128"/>
      <c r="S91" s="115"/>
      <c r="T91" s="1860"/>
      <c r="U91" s="1861"/>
      <c r="V91" s="1861"/>
      <c r="W91" s="1861"/>
      <c r="X91" s="1861"/>
      <c r="Y91" s="1861"/>
      <c r="Z91" s="1861"/>
      <c r="AA91" s="1861"/>
      <c r="AB91" s="1861"/>
      <c r="AC91" s="1861"/>
      <c r="AD91" s="1861"/>
      <c r="AE91" s="1862"/>
      <c r="AF91" s="1866" t="s">
        <v>22</v>
      </c>
      <c r="AG91" s="1868" t="s">
        <v>182</v>
      </c>
      <c r="AH91" s="1868"/>
      <c r="AI91" s="1868"/>
      <c r="AJ91" s="1870" t="s">
        <v>22</v>
      </c>
      <c r="AK91" s="1868" t="s">
        <v>183</v>
      </c>
      <c r="AL91" s="1868"/>
      <c r="AM91" s="1868"/>
      <c r="AN91" s="1868"/>
      <c r="AO91" s="1872"/>
    </row>
    <row r="92" spans="1:41" ht="14.25" thickBot="1">
      <c r="A92" s="1857"/>
      <c r="B92" s="1858"/>
      <c r="C92" s="1858"/>
      <c r="D92" s="1858"/>
      <c r="E92" s="1859"/>
      <c r="F92" s="216" t="s">
        <v>22</v>
      </c>
      <c r="G92" s="222" t="s">
        <v>184</v>
      </c>
      <c r="H92" s="223"/>
      <c r="I92" s="223"/>
      <c r="J92" s="223"/>
      <c r="K92" s="224" t="s">
        <v>22</v>
      </c>
      <c r="L92" s="222" t="s">
        <v>185</v>
      </c>
      <c r="M92" s="223"/>
      <c r="N92" s="223"/>
      <c r="O92" s="223"/>
      <c r="P92" s="223"/>
      <c r="Q92" s="223"/>
      <c r="R92" s="223"/>
      <c r="S92" s="225"/>
      <c r="T92" s="1863"/>
      <c r="U92" s="1864"/>
      <c r="V92" s="1864"/>
      <c r="W92" s="1864"/>
      <c r="X92" s="1864"/>
      <c r="Y92" s="1864"/>
      <c r="Z92" s="1864"/>
      <c r="AA92" s="1864"/>
      <c r="AB92" s="1864"/>
      <c r="AC92" s="1864"/>
      <c r="AD92" s="1864"/>
      <c r="AE92" s="1865"/>
      <c r="AF92" s="1867"/>
      <c r="AG92" s="1869"/>
      <c r="AH92" s="1869"/>
      <c r="AI92" s="1869"/>
      <c r="AJ92" s="1871"/>
      <c r="AK92" s="1869"/>
      <c r="AL92" s="1869"/>
      <c r="AM92" s="1869"/>
      <c r="AN92" s="1869"/>
      <c r="AO92" s="1873"/>
    </row>
  </sheetData>
  <sheetProtection algorithmName="SHA-512" hashValue="JpOEjwOTjC/CoXRC/IfMH693jx6XZBy9PkyRtqngsONDhkzp7MHr76B2ROc8DPxT1anibXcb0FiAKU2KgjW6Rg==" saltValue="gW9CP43Fhh+Feak4YLqa7A==" spinCount="100000" sheet="1" objects="1" scenarios="1"/>
  <mergeCells count="156">
    <mergeCell ref="A87:E88"/>
    <mergeCell ref="T87:AE88"/>
    <mergeCell ref="AF87:AF88"/>
    <mergeCell ref="AG87:AI88"/>
    <mergeCell ref="AJ87:AJ88"/>
    <mergeCell ref="AK87:AO88"/>
    <mergeCell ref="O14:Q17"/>
    <mergeCell ref="O18:Q21"/>
    <mergeCell ref="R14:W15"/>
    <mergeCell ref="R16:W17"/>
    <mergeCell ref="R18:Z19"/>
    <mergeCell ref="R20:Z21"/>
    <mergeCell ref="AE18:AH19"/>
    <mergeCell ref="AE20:AH21"/>
    <mergeCell ref="AA14:AD14"/>
    <mergeCell ref="AA15:AD15"/>
    <mergeCell ref="AA16:AD16"/>
    <mergeCell ref="AA17:AD17"/>
    <mergeCell ref="AE14:AH14"/>
    <mergeCell ref="AE15:AH15"/>
    <mergeCell ref="AE16:AH16"/>
    <mergeCell ref="AE17:AH17"/>
    <mergeCell ref="A85:E86"/>
    <mergeCell ref="T85:AE86"/>
    <mergeCell ref="A91:E92"/>
    <mergeCell ref="T91:AE92"/>
    <mergeCell ref="AF91:AF92"/>
    <mergeCell ref="AG91:AI92"/>
    <mergeCell ref="AJ91:AJ92"/>
    <mergeCell ref="AK91:AO92"/>
    <mergeCell ref="A89:E90"/>
    <mergeCell ref="T89:AE90"/>
    <mergeCell ref="AF89:AF90"/>
    <mergeCell ref="AG89:AI90"/>
    <mergeCell ref="AJ89:AJ90"/>
    <mergeCell ref="AK89:AO90"/>
    <mergeCell ref="AF85:AF86"/>
    <mergeCell ref="AG85:AI86"/>
    <mergeCell ref="AJ85:AJ86"/>
    <mergeCell ref="AK85:AO86"/>
    <mergeCell ref="AK81:AO82"/>
    <mergeCell ref="A83:E84"/>
    <mergeCell ref="T83:AE84"/>
    <mergeCell ref="AF83:AF84"/>
    <mergeCell ref="AG83:AI84"/>
    <mergeCell ref="AJ83:AJ84"/>
    <mergeCell ref="AK83:AO84"/>
    <mergeCell ref="A80:E80"/>
    <mergeCell ref="F80:S80"/>
    <mergeCell ref="T80:AE80"/>
    <mergeCell ref="AF80:AO80"/>
    <mergeCell ref="A81:E82"/>
    <mergeCell ref="T81:AE82"/>
    <mergeCell ref="AF81:AF82"/>
    <mergeCell ref="AG81:AI82"/>
    <mergeCell ref="AJ81:AJ82"/>
    <mergeCell ref="J71:M71"/>
    <mergeCell ref="J72:M72"/>
    <mergeCell ref="J73:M73"/>
    <mergeCell ref="AN74:AO75"/>
    <mergeCell ref="AN76:AO76"/>
    <mergeCell ref="J66:M66"/>
    <mergeCell ref="J67:M67"/>
    <mergeCell ref="F68:I68"/>
    <mergeCell ref="J68:M68"/>
    <mergeCell ref="J69:M69"/>
    <mergeCell ref="J70:M70"/>
    <mergeCell ref="AN62:AO62"/>
    <mergeCell ref="J63:M63"/>
    <mergeCell ref="AK64:AM64"/>
    <mergeCell ref="J65:M65"/>
    <mergeCell ref="AK65:AM65"/>
    <mergeCell ref="F59:I59"/>
    <mergeCell ref="J59:M59"/>
    <mergeCell ref="AN60:AO61"/>
    <mergeCell ref="F61:I61"/>
    <mergeCell ref="J61:M61"/>
    <mergeCell ref="A57:E58"/>
    <mergeCell ref="AN57:AO58"/>
    <mergeCell ref="AJ58:AM58"/>
    <mergeCell ref="F57:AM57"/>
    <mergeCell ref="F58:AI58"/>
    <mergeCell ref="F49:I50"/>
    <mergeCell ref="J49:M50"/>
    <mergeCell ref="AN49:AO50"/>
    <mergeCell ref="F51:M52"/>
    <mergeCell ref="AN51:AO51"/>
    <mergeCell ref="AK52:AM52"/>
    <mergeCell ref="J43:M44"/>
    <mergeCell ref="F45:I47"/>
    <mergeCell ref="J45:M47"/>
    <mergeCell ref="AK45:AM45"/>
    <mergeCell ref="AN45:AO46"/>
    <mergeCell ref="AK46:AM46"/>
    <mergeCell ref="AK47:AM47"/>
    <mergeCell ref="AN47:AO47"/>
    <mergeCell ref="F37:I44"/>
    <mergeCell ref="J37:M40"/>
    <mergeCell ref="AK37:AM37"/>
    <mergeCell ref="AN37:AO38"/>
    <mergeCell ref="AK38:AM38"/>
    <mergeCell ref="AK39:AM39"/>
    <mergeCell ref="AN39:AO39"/>
    <mergeCell ref="J41:M42"/>
    <mergeCell ref="F33:M33"/>
    <mergeCell ref="F34:M34"/>
    <mergeCell ref="F35:M35"/>
    <mergeCell ref="F36:M36"/>
    <mergeCell ref="F28:M28"/>
    <mergeCell ref="F29:M29"/>
    <mergeCell ref="F30:M30"/>
    <mergeCell ref="F31:M31"/>
    <mergeCell ref="F32:M32"/>
    <mergeCell ref="F24:M24"/>
    <mergeCell ref="F25:M25"/>
    <mergeCell ref="F26:M26"/>
    <mergeCell ref="F27:M27"/>
    <mergeCell ref="AA18:AD19"/>
    <mergeCell ref="AA20:AD21"/>
    <mergeCell ref="AK15:AM15"/>
    <mergeCell ref="AK13:AM13"/>
    <mergeCell ref="AN13:AO13"/>
    <mergeCell ref="J14:M14"/>
    <mergeCell ref="AK14:AM14"/>
    <mergeCell ref="X15:Z15"/>
    <mergeCell ref="X14:Z14"/>
    <mergeCell ref="X16:Z16"/>
    <mergeCell ref="X17:Z17"/>
    <mergeCell ref="O12:Z13"/>
    <mergeCell ref="AB12:AD13"/>
    <mergeCell ref="AF12:AH13"/>
    <mergeCell ref="AN11:AO12"/>
    <mergeCell ref="F12:I12"/>
    <mergeCell ref="J12:M12"/>
    <mergeCell ref="AA12:AA13"/>
    <mergeCell ref="AE12:AE13"/>
    <mergeCell ref="F13:I13"/>
    <mergeCell ref="A2:O2"/>
    <mergeCell ref="P2:AO2"/>
    <mergeCell ref="A3:O3"/>
    <mergeCell ref="P3:AO3"/>
    <mergeCell ref="A4:O4"/>
    <mergeCell ref="P4:AO4"/>
    <mergeCell ref="J8:AM8"/>
    <mergeCell ref="J13:M13"/>
    <mergeCell ref="AJ9:AM9"/>
    <mergeCell ref="F10:M10"/>
    <mergeCell ref="F11:I11"/>
    <mergeCell ref="J11:M11"/>
    <mergeCell ref="N9:AI9"/>
    <mergeCell ref="A5:O5"/>
    <mergeCell ref="P5:AO5"/>
    <mergeCell ref="A8:E9"/>
    <mergeCell ref="F8:I9"/>
    <mergeCell ref="AN8:AO9"/>
    <mergeCell ref="J9:M9"/>
  </mergeCells>
  <phoneticPr fontId="3"/>
  <dataValidations count="3">
    <dataValidation type="list" allowBlank="1" showInputMessage="1" showErrorMessage="1" sqref="AJ81:AJ92 P85 P83 P91 P81 P89 P87 AF81:AF92 K81:K92 F81:F92 AN13:AO13 AN39:AO39 AE12:AE13 AN51:AO51 AN62:AO62 AN76:AO76 AA12:AA13 AN47:AO47" xr:uid="{494A22D1-F7DD-4FD2-89DF-76D44EE692DF}">
      <formula1>"□,■"</formula1>
    </dataValidation>
    <dataValidation type="list" showInputMessage="1" showErrorMessage="1" sqref="N10 AJ10:AJ15 N24:N29 N31:N37 A25 A32 N39 N41 N43 AJ37:AJ39 AJ45:AJ46 N45 N49 N51 AJ49:AJ52 N59 AJ59:AJ65 F60 F62 N61:N68 F69 N70 N72 F74 A13" xr:uid="{556F9B93-8B97-4462-99CD-A64D9A6556AD}">
      <formula1>"□,■"</formula1>
    </dataValidation>
    <dataValidation type="list" allowBlank="1" showInputMessage="1" showErrorMessage="1" sqref="A81:E92" xr:uid="{768964FB-306C-41E3-A904-3953BE2AB4AE}">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83" orientation="portrait" blackAndWhite="1" r:id="rId1"/>
  <rowBreaks count="1" manualBreakCount="1">
    <brk id="54"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88A0C-A177-46A9-AECD-CA245302C9BE}">
  <sheetPr>
    <tabColor rgb="FFFF0000"/>
  </sheetPr>
  <dimension ref="A1:M40"/>
  <sheetViews>
    <sheetView view="pageBreakPreview" zoomScale="115" zoomScaleNormal="100" zoomScaleSheetLayoutView="115" workbookViewId="0"/>
  </sheetViews>
  <sheetFormatPr defaultRowHeight="13.5"/>
  <cols>
    <col min="1" max="1" width="17.375" customWidth="1"/>
    <col min="2" max="2" width="2.25" customWidth="1"/>
    <col min="3" max="3" width="18.125" customWidth="1"/>
    <col min="4" max="4" width="2.625" customWidth="1"/>
    <col min="5" max="5" width="21.75" bestFit="1" customWidth="1"/>
    <col min="6" max="6" width="7" style="458" bestFit="1" customWidth="1"/>
    <col min="7" max="10" width="5.625" style="458" customWidth="1"/>
    <col min="11" max="12" width="5.625" customWidth="1"/>
  </cols>
  <sheetData>
    <row r="1" spans="1:13" ht="14.25">
      <c r="A1" s="1206" t="s">
        <v>1638</v>
      </c>
    </row>
    <row r="3" spans="1:13" ht="14.25" thickBot="1">
      <c r="A3" s="1205" t="s">
        <v>1639</v>
      </c>
      <c r="B3" s="1205"/>
      <c r="C3" s="1205"/>
      <c r="D3" s="1205"/>
      <c r="E3" s="1205"/>
      <c r="F3" s="1207"/>
      <c r="G3" s="1207"/>
      <c r="H3" s="1207"/>
      <c r="I3" s="1207"/>
      <c r="J3" s="1207"/>
      <c r="K3" s="1205"/>
      <c r="L3" s="1205"/>
      <c r="M3" s="1205"/>
    </row>
    <row r="4" spans="1:13" s="1202" customFormat="1" ht="18.75" customHeight="1">
      <c r="A4" s="2045"/>
      <c r="B4" s="2046"/>
      <c r="C4" s="1208" t="s">
        <v>1640</v>
      </c>
      <c r="D4" s="1209"/>
      <c r="E4" s="1210"/>
      <c r="F4" s="1211" t="s">
        <v>1641</v>
      </c>
      <c r="G4" s="1212" t="s">
        <v>1642</v>
      </c>
      <c r="H4" s="1212"/>
      <c r="I4" s="1212"/>
      <c r="J4" s="1212"/>
      <c r="K4" s="1212"/>
      <c r="L4" s="1213"/>
      <c r="M4" s="1214"/>
    </row>
    <row r="5" spans="1:13" s="1202" customFormat="1" ht="12.75" customHeight="1">
      <c r="A5" s="1215" t="s">
        <v>1643</v>
      </c>
      <c r="B5" s="1214"/>
      <c r="C5" s="1216" t="s">
        <v>1644</v>
      </c>
      <c r="D5" s="1217"/>
      <c r="E5" s="1218"/>
      <c r="F5" s="1232" t="s">
        <v>1645</v>
      </c>
      <c r="G5" s="2047"/>
      <c r="H5" s="2048"/>
      <c r="I5" s="2048"/>
      <c r="J5" s="2048"/>
      <c r="K5" s="2048"/>
      <c r="L5" s="2049"/>
      <c r="M5" s="1214"/>
    </row>
    <row r="6" spans="1:13" s="1202" customFormat="1" ht="10.5">
      <c r="A6" s="1215" t="s">
        <v>1646</v>
      </c>
      <c r="B6" s="1214"/>
      <c r="C6" s="1216" t="s">
        <v>1647</v>
      </c>
      <c r="D6" s="1217"/>
      <c r="E6" s="1218"/>
      <c r="F6" s="1232" t="s">
        <v>1645</v>
      </c>
      <c r="G6" s="2047"/>
      <c r="H6" s="2048"/>
      <c r="I6" s="2048"/>
      <c r="J6" s="2048"/>
      <c r="K6" s="2048"/>
      <c r="L6" s="2049"/>
      <c r="M6" s="1214"/>
    </row>
    <row r="7" spans="1:13" s="1202" customFormat="1" ht="10.5">
      <c r="A7" s="1215"/>
      <c r="B7" s="1214"/>
      <c r="C7" s="1216" t="s">
        <v>1648</v>
      </c>
      <c r="D7" s="1217"/>
      <c r="E7" s="1218"/>
      <c r="F7" s="1232" t="s">
        <v>1645</v>
      </c>
      <c r="G7" s="2047"/>
      <c r="H7" s="2048"/>
      <c r="I7" s="2048"/>
      <c r="J7" s="2048"/>
      <c r="K7" s="2048"/>
      <c r="L7" s="2049"/>
      <c r="M7" s="1214"/>
    </row>
    <row r="8" spans="1:13" s="1202" customFormat="1" ht="10.5">
      <c r="A8" s="1215"/>
      <c r="B8" s="1214"/>
      <c r="C8" s="1216" t="s">
        <v>1649</v>
      </c>
      <c r="D8" s="1217"/>
      <c r="E8" s="1218"/>
      <c r="F8" s="1232" t="s">
        <v>1645</v>
      </c>
      <c r="G8" s="2047"/>
      <c r="H8" s="2048"/>
      <c r="I8" s="2048"/>
      <c r="J8" s="2048"/>
      <c r="K8" s="2048"/>
      <c r="L8" s="2049"/>
      <c r="M8" s="1214"/>
    </row>
    <row r="9" spans="1:13" s="1202" customFormat="1" ht="10.5">
      <c r="A9" s="1215"/>
      <c r="B9" s="1214"/>
      <c r="C9" s="1216" t="s">
        <v>1650</v>
      </c>
      <c r="D9" s="1217"/>
      <c r="E9" s="1218"/>
      <c r="F9" s="1232" t="s">
        <v>1645</v>
      </c>
      <c r="G9" s="2047"/>
      <c r="H9" s="2048"/>
      <c r="I9" s="2048"/>
      <c r="J9" s="2048"/>
      <c r="K9" s="2048"/>
      <c r="L9" s="2049"/>
      <c r="M9" s="1214"/>
    </row>
    <row r="10" spans="1:13" s="1202" customFormat="1" ht="10.5">
      <c r="A10" s="1219" t="s">
        <v>1651</v>
      </c>
      <c r="B10" s="1220"/>
      <c r="C10" s="1216" t="s">
        <v>1652</v>
      </c>
      <c r="D10" s="1217"/>
      <c r="E10" s="1218"/>
      <c r="F10" s="1232" t="s">
        <v>1645</v>
      </c>
      <c r="G10" s="2047"/>
      <c r="H10" s="2048"/>
      <c r="I10" s="2048"/>
      <c r="J10" s="2048"/>
      <c r="K10" s="2048"/>
      <c r="L10" s="2049"/>
      <c r="M10" s="1214"/>
    </row>
    <row r="11" spans="1:13" s="1202" customFormat="1" ht="10.5">
      <c r="A11" s="1221" t="s">
        <v>1653</v>
      </c>
      <c r="B11" s="1222"/>
      <c r="C11" s="1216" t="s">
        <v>1654</v>
      </c>
      <c r="D11" s="1217"/>
      <c r="E11" s="1218"/>
      <c r="F11" s="1232" t="s">
        <v>1645</v>
      </c>
      <c r="G11" s="2047"/>
      <c r="H11" s="2048"/>
      <c r="I11" s="2048"/>
      <c r="J11" s="2048"/>
      <c r="K11" s="2048"/>
      <c r="L11" s="2049"/>
      <c r="M11" s="1214"/>
    </row>
    <row r="12" spans="1:13" s="1202" customFormat="1" ht="10.5">
      <c r="A12" s="1215" t="s">
        <v>1655</v>
      </c>
      <c r="B12" s="1214"/>
      <c r="C12" s="1216" t="s">
        <v>1656</v>
      </c>
      <c r="D12" s="1217"/>
      <c r="E12" s="1218"/>
      <c r="F12" s="1232" t="s">
        <v>1645</v>
      </c>
      <c r="G12" s="2047"/>
      <c r="H12" s="2048"/>
      <c r="I12" s="2048"/>
      <c r="J12" s="2048"/>
      <c r="K12" s="2048"/>
      <c r="L12" s="2049"/>
      <c r="M12" s="1214"/>
    </row>
    <row r="13" spans="1:13" s="1202" customFormat="1" ht="10.5">
      <c r="A13" s="1215" t="s">
        <v>1657</v>
      </c>
      <c r="B13" s="1214"/>
      <c r="C13" s="1216" t="s">
        <v>1658</v>
      </c>
      <c r="D13" s="1217"/>
      <c r="E13" s="1218"/>
      <c r="F13" s="1232" t="s">
        <v>1645</v>
      </c>
      <c r="G13" s="2047"/>
      <c r="H13" s="2048"/>
      <c r="I13" s="2048"/>
      <c r="J13" s="2048"/>
      <c r="K13" s="2048"/>
      <c r="L13" s="2049"/>
      <c r="M13" s="1214"/>
    </row>
    <row r="14" spans="1:13" s="1202" customFormat="1" ht="10.5">
      <c r="A14" s="1219" t="s">
        <v>1659</v>
      </c>
      <c r="B14" s="1220"/>
      <c r="C14" s="1216" t="s">
        <v>1660</v>
      </c>
      <c r="D14" s="1217"/>
      <c r="E14" s="1218"/>
      <c r="F14" s="1232" t="s">
        <v>1645</v>
      </c>
      <c r="G14" s="2047"/>
      <c r="H14" s="2048"/>
      <c r="I14" s="2048"/>
      <c r="J14" s="2048"/>
      <c r="K14" s="2048"/>
      <c r="L14" s="2049"/>
      <c r="M14" s="1214"/>
    </row>
    <row r="15" spans="1:13" s="1202" customFormat="1" ht="10.5">
      <c r="A15" s="1221"/>
      <c r="B15" s="1222"/>
      <c r="C15" s="1216" t="s">
        <v>1661</v>
      </c>
      <c r="D15" s="1217"/>
      <c r="E15" s="1218"/>
      <c r="F15" s="1232" t="s">
        <v>1645</v>
      </c>
      <c r="G15" s="2047"/>
      <c r="H15" s="2048"/>
      <c r="I15" s="2048"/>
      <c r="J15" s="2048"/>
      <c r="K15" s="2048"/>
      <c r="L15" s="2049"/>
      <c r="M15" s="1214"/>
    </row>
    <row r="16" spans="1:13" s="1202" customFormat="1" ht="10.5">
      <c r="A16" s="1215" t="s">
        <v>1662</v>
      </c>
      <c r="B16" s="1214"/>
      <c r="C16" s="1216" t="s">
        <v>1663</v>
      </c>
      <c r="D16" s="1217"/>
      <c r="E16" s="1218"/>
      <c r="F16" s="1232" t="s">
        <v>1645</v>
      </c>
      <c r="G16" s="2047"/>
      <c r="H16" s="2048"/>
      <c r="I16" s="2048"/>
      <c r="J16" s="2048"/>
      <c r="K16" s="2048"/>
      <c r="L16" s="2049"/>
      <c r="M16" s="1214"/>
    </row>
    <row r="17" spans="1:13" s="1202" customFormat="1" ht="10.5">
      <c r="A17" s="1215" t="s">
        <v>1646</v>
      </c>
      <c r="B17" s="1214"/>
      <c r="C17" s="1216" t="s">
        <v>1664</v>
      </c>
      <c r="D17" s="1217"/>
      <c r="E17" s="1218"/>
      <c r="F17" s="1232" t="s">
        <v>1645</v>
      </c>
      <c r="G17" s="2047"/>
      <c r="H17" s="2048"/>
      <c r="I17" s="2048"/>
      <c r="J17" s="2048"/>
      <c r="K17" s="2048"/>
      <c r="L17" s="2049"/>
      <c r="M17" s="1214"/>
    </row>
    <row r="18" spans="1:13" s="1202" customFormat="1" ht="10.5">
      <c r="A18" s="1219" t="s">
        <v>1665</v>
      </c>
      <c r="B18" s="1220"/>
      <c r="C18" s="1216" t="s">
        <v>1666</v>
      </c>
      <c r="D18" s="1231" t="s">
        <v>22</v>
      </c>
      <c r="E18" s="1218" t="s">
        <v>1667</v>
      </c>
      <c r="F18" s="1232" t="s">
        <v>1645</v>
      </c>
      <c r="G18" s="2047"/>
      <c r="H18" s="2048"/>
      <c r="I18" s="2048"/>
      <c r="J18" s="2048"/>
      <c r="K18" s="2048"/>
      <c r="L18" s="2049"/>
      <c r="M18" s="1214"/>
    </row>
    <row r="19" spans="1:13" s="1202" customFormat="1" ht="10.5">
      <c r="A19" s="1215"/>
      <c r="B19" s="1214"/>
      <c r="C19" s="1216"/>
      <c r="D19" s="1231" t="s">
        <v>22</v>
      </c>
      <c r="E19" s="1218" t="s">
        <v>1696</v>
      </c>
      <c r="F19" s="1232" t="s">
        <v>1645</v>
      </c>
      <c r="G19" s="2047"/>
      <c r="H19" s="2048"/>
      <c r="I19" s="2048"/>
      <c r="J19" s="2048"/>
      <c r="K19" s="2048"/>
      <c r="L19" s="2049"/>
      <c r="M19" s="1214"/>
    </row>
    <row r="20" spans="1:13" s="1202" customFormat="1" ht="10.5">
      <c r="A20" s="1215"/>
      <c r="B20" s="1214"/>
      <c r="C20" s="1216"/>
      <c r="D20" s="1231" t="s">
        <v>22</v>
      </c>
      <c r="E20" s="1218" t="s">
        <v>1668</v>
      </c>
      <c r="F20" s="1232" t="s">
        <v>1645</v>
      </c>
      <c r="G20" s="2047"/>
      <c r="H20" s="2048"/>
      <c r="I20" s="2048"/>
      <c r="J20" s="2048"/>
      <c r="K20" s="2048"/>
      <c r="L20" s="2049"/>
      <c r="M20" s="1214"/>
    </row>
    <row r="21" spans="1:13" s="1202" customFormat="1" ht="10.5">
      <c r="A21" s="1215"/>
      <c r="B21" s="1214"/>
      <c r="C21" s="1216" t="s">
        <v>1669</v>
      </c>
      <c r="D21" s="1231" t="s">
        <v>22</v>
      </c>
      <c r="E21" s="1218" t="s">
        <v>1670</v>
      </c>
      <c r="F21" s="1232" t="s">
        <v>1645</v>
      </c>
      <c r="G21" s="2047"/>
      <c r="H21" s="2048"/>
      <c r="I21" s="2048"/>
      <c r="J21" s="2048"/>
      <c r="K21" s="2048"/>
      <c r="L21" s="2049"/>
      <c r="M21" s="1214"/>
    </row>
    <row r="22" spans="1:13" s="1202" customFormat="1" ht="10.5">
      <c r="A22" s="1215"/>
      <c r="B22" s="1214"/>
      <c r="C22" s="1216"/>
      <c r="D22" s="1231" t="s">
        <v>22</v>
      </c>
      <c r="E22" s="1218" t="s">
        <v>1671</v>
      </c>
      <c r="F22" s="1232" t="s">
        <v>1645</v>
      </c>
      <c r="G22" s="2047"/>
      <c r="H22" s="2048"/>
      <c r="I22" s="2048"/>
      <c r="J22" s="2048"/>
      <c r="K22" s="2048"/>
      <c r="L22" s="2049"/>
      <c r="M22" s="1214"/>
    </row>
    <row r="23" spans="1:13" s="1202" customFormat="1" ht="10.5">
      <c r="A23" s="1215"/>
      <c r="B23" s="1214"/>
      <c r="C23" s="1216" t="s">
        <v>1672</v>
      </c>
      <c r="D23" s="1217"/>
      <c r="E23" s="1218"/>
      <c r="F23" s="1232" t="s">
        <v>1645</v>
      </c>
      <c r="G23" s="2047"/>
      <c r="H23" s="2048"/>
      <c r="I23" s="2048"/>
      <c r="J23" s="2048"/>
      <c r="K23" s="2048"/>
      <c r="L23" s="2049"/>
      <c r="M23" s="1214"/>
    </row>
    <row r="24" spans="1:13" s="1202" customFormat="1" ht="10.5">
      <c r="A24" s="1221"/>
      <c r="B24" s="1222"/>
      <c r="C24" s="1216" t="s">
        <v>1673</v>
      </c>
      <c r="D24" s="1217"/>
      <c r="E24" s="1218"/>
      <c r="F24" s="1232" t="s">
        <v>1645</v>
      </c>
      <c r="G24" s="2047"/>
      <c r="H24" s="2048"/>
      <c r="I24" s="2048"/>
      <c r="J24" s="2048"/>
      <c r="K24" s="2048"/>
      <c r="L24" s="2049"/>
      <c r="M24" s="1214"/>
    </row>
    <row r="25" spans="1:13" s="1202" customFormat="1" ht="10.5">
      <c r="A25" s="1219" t="s">
        <v>1674</v>
      </c>
      <c r="B25" s="1220"/>
      <c r="C25" s="1216" t="s">
        <v>1675</v>
      </c>
      <c r="D25" s="1217"/>
      <c r="E25" s="1218"/>
      <c r="F25" s="1232" t="s">
        <v>1645</v>
      </c>
      <c r="G25" s="2047"/>
      <c r="H25" s="2048"/>
      <c r="I25" s="2048"/>
      <c r="J25" s="2048"/>
      <c r="K25" s="2048"/>
      <c r="L25" s="2049"/>
      <c r="M25" s="1214"/>
    </row>
    <row r="26" spans="1:13" s="1202" customFormat="1" ht="10.5">
      <c r="A26" s="1221" t="s">
        <v>1646</v>
      </c>
      <c r="B26" s="1222"/>
      <c r="C26" s="1216" t="s">
        <v>1676</v>
      </c>
      <c r="D26" s="1217"/>
      <c r="E26" s="1218"/>
      <c r="F26" s="1232" t="s">
        <v>1645</v>
      </c>
      <c r="G26" s="2047"/>
      <c r="H26" s="2048"/>
      <c r="I26" s="2048"/>
      <c r="J26" s="2048"/>
      <c r="K26" s="2048"/>
      <c r="L26" s="2049"/>
      <c r="M26" s="1214"/>
    </row>
    <row r="27" spans="1:13" s="1202" customFormat="1" ht="14.25" customHeight="1" thickBot="1">
      <c r="A27" s="1223" t="s">
        <v>1677</v>
      </c>
      <c r="B27" s="1224"/>
      <c r="C27" s="1225" t="s">
        <v>1678</v>
      </c>
      <c r="D27" s="1226"/>
      <c r="E27" s="1227"/>
      <c r="F27" s="1233" t="s">
        <v>1645</v>
      </c>
      <c r="G27" s="2050"/>
      <c r="H27" s="2051"/>
      <c r="I27" s="2051"/>
      <c r="J27" s="2051"/>
      <c r="K27" s="2051"/>
      <c r="L27" s="2052"/>
      <c r="M27" s="1214"/>
    </row>
    <row r="28" spans="1:13" s="1203" customFormat="1" ht="12">
      <c r="A28" s="1228"/>
      <c r="B28" s="1228"/>
      <c r="C28" s="1228"/>
      <c r="D28" s="1228"/>
      <c r="E28" s="1228"/>
      <c r="F28" s="1229"/>
      <c r="G28" s="1229"/>
      <c r="H28" s="1229"/>
      <c r="I28" s="1229"/>
      <c r="J28" s="1229"/>
      <c r="K28" s="1228"/>
      <c r="L28" s="1228"/>
      <c r="M28" s="1228"/>
    </row>
    <row r="29" spans="1:13" s="1203" customFormat="1" ht="12">
      <c r="A29" s="1228" t="s">
        <v>1679</v>
      </c>
      <c r="B29" s="1228"/>
      <c r="C29" s="1228"/>
      <c r="D29" s="1228"/>
      <c r="E29" s="1228"/>
      <c r="F29" s="1229"/>
      <c r="G29" s="1229"/>
      <c r="H29" s="1229"/>
      <c r="I29" s="1229"/>
      <c r="J29" s="1229"/>
      <c r="K29" s="1228"/>
      <c r="L29" s="1228"/>
      <c r="M29" s="1228"/>
    </row>
    <row r="30" spans="1:13" s="1202" customFormat="1" ht="10.5">
      <c r="A30" s="1214" t="s">
        <v>1680</v>
      </c>
      <c r="B30" s="1214" t="s">
        <v>1681</v>
      </c>
      <c r="C30" s="1214" t="s">
        <v>1682</v>
      </c>
      <c r="D30" s="1214"/>
      <c r="E30" s="1214"/>
      <c r="F30" s="1230"/>
      <c r="G30" s="1230"/>
      <c r="H30" s="1230"/>
      <c r="I30" s="1230"/>
      <c r="J30" s="1230"/>
      <c r="K30" s="1214"/>
      <c r="L30" s="1214"/>
      <c r="M30" s="1214"/>
    </row>
    <row r="31" spans="1:13" s="1202" customFormat="1" ht="10.5">
      <c r="A31" s="1214"/>
      <c r="B31" s="1214"/>
      <c r="C31" s="1214"/>
      <c r="D31" s="1214"/>
      <c r="E31" s="1214"/>
      <c r="F31" s="1230"/>
      <c r="G31" s="1230"/>
      <c r="H31" s="1230"/>
      <c r="I31" s="1230"/>
      <c r="J31" s="1230"/>
      <c r="K31" s="1214"/>
      <c r="L31" s="1214"/>
      <c r="M31" s="1214"/>
    </row>
    <row r="32" spans="1:13" s="1202" customFormat="1" ht="10.5">
      <c r="A32" s="1214" t="s">
        <v>1683</v>
      </c>
      <c r="B32" s="1214" t="s">
        <v>1681</v>
      </c>
      <c r="C32" s="1214" t="s">
        <v>1684</v>
      </c>
      <c r="D32" s="1214"/>
      <c r="E32" s="1214"/>
      <c r="F32" s="1230"/>
      <c r="G32" s="1230"/>
      <c r="H32" s="1230"/>
      <c r="I32" s="1230"/>
      <c r="J32" s="1230"/>
      <c r="K32" s="1214"/>
      <c r="L32" s="1214"/>
      <c r="M32" s="1214"/>
    </row>
    <row r="33" spans="1:13" s="1202" customFormat="1" ht="10.5">
      <c r="A33" s="1214"/>
      <c r="B33" s="1214"/>
      <c r="C33" s="1214" t="s">
        <v>1685</v>
      </c>
      <c r="D33" s="1214"/>
      <c r="E33" s="1214"/>
      <c r="F33" s="1230"/>
      <c r="G33" s="1230"/>
      <c r="H33" s="1230"/>
      <c r="I33" s="1230"/>
      <c r="J33" s="1230"/>
      <c r="K33" s="1214"/>
      <c r="L33" s="1214"/>
      <c r="M33" s="1214"/>
    </row>
    <row r="34" spans="1:13" s="1202" customFormat="1" ht="10.5">
      <c r="A34" s="1214"/>
      <c r="B34" s="1214"/>
      <c r="C34" s="1214" t="s">
        <v>1686</v>
      </c>
      <c r="D34" s="1214"/>
      <c r="E34" s="1214"/>
      <c r="F34" s="1230"/>
      <c r="G34" s="1230"/>
      <c r="H34" s="1230"/>
      <c r="I34" s="1230"/>
      <c r="J34" s="1230"/>
      <c r="K34" s="1214"/>
      <c r="L34" s="1214"/>
      <c r="M34" s="1214"/>
    </row>
    <row r="35" spans="1:13" s="1202" customFormat="1" ht="10.5">
      <c r="A35" s="1214" t="s">
        <v>1687</v>
      </c>
      <c r="B35" s="1214" t="s">
        <v>1681</v>
      </c>
      <c r="C35" s="1214" t="s">
        <v>1688</v>
      </c>
      <c r="D35" s="1214"/>
      <c r="E35" s="1214"/>
      <c r="F35" s="1230"/>
      <c r="G35" s="1230"/>
      <c r="H35" s="1230"/>
      <c r="I35" s="1230"/>
      <c r="J35" s="1230"/>
      <c r="K35" s="1214"/>
      <c r="L35" s="1214"/>
      <c r="M35" s="1214"/>
    </row>
    <row r="36" spans="1:13" s="1202" customFormat="1" ht="10.5">
      <c r="A36" s="1214"/>
      <c r="B36" s="1214"/>
      <c r="C36" s="1214" t="s">
        <v>1689</v>
      </c>
      <c r="D36" s="1214"/>
      <c r="E36" s="1214"/>
      <c r="F36" s="1230"/>
      <c r="G36" s="1230"/>
      <c r="H36" s="1230"/>
      <c r="I36" s="1230"/>
      <c r="J36" s="1230"/>
      <c r="K36" s="1214"/>
      <c r="L36" s="1214"/>
      <c r="M36" s="1214"/>
    </row>
    <row r="37" spans="1:13" s="1202" customFormat="1" ht="10.5">
      <c r="A37" s="1214"/>
      <c r="B37" s="1214"/>
      <c r="C37" s="1214" t="s">
        <v>1690</v>
      </c>
      <c r="D37" s="1214"/>
      <c r="E37" s="1214"/>
      <c r="F37" s="1230"/>
      <c r="G37" s="1230"/>
      <c r="H37" s="1230"/>
      <c r="I37" s="1230"/>
      <c r="J37" s="1230"/>
      <c r="K37" s="1214"/>
      <c r="L37" s="1214"/>
      <c r="M37" s="1214"/>
    </row>
    <row r="38" spans="1:13" s="1202" customFormat="1" ht="10.5">
      <c r="A38" s="1214" t="s">
        <v>1691</v>
      </c>
      <c r="B38" s="1214" t="s">
        <v>1681</v>
      </c>
      <c r="C38" s="1214" t="s">
        <v>1692</v>
      </c>
      <c r="D38" s="1214"/>
      <c r="E38" s="1214"/>
      <c r="F38" s="1230"/>
      <c r="G38" s="1230"/>
      <c r="H38" s="1230"/>
      <c r="I38" s="1230"/>
      <c r="J38" s="1230"/>
      <c r="K38" s="1214"/>
      <c r="L38" s="1214"/>
      <c r="M38" s="1214"/>
    </row>
    <row r="39" spans="1:13" s="1202" customFormat="1" ht="10.5">
      <c r="A39" s="1214" t="s">
        <v>1693</v>
      </c>
      <c r="B39" s="1214"/>
      <c r="C39" s="1214" t="s">
        <v>1694</v>
      </c>
      <c r="D39" s="1214"/>
      <c r="E39" s="1214"/>
      <c r="F39" s="1230"/>
      <c r="G39" s="1230"/>
      <c r="H39" s="1230"/>
      <c r="I39" s="1230"/>
      <c r="J39" s="1230"/>
      <c r="K39" s="1214"/>
      <c r="L39" s="1214"/>
      <c r="M39" s="1214"/>
    </row>
    <row r="40" spans="1:13" s="1202" customFormat="1" ht="10.5">
      <c r="A40" s="1214"/>
      <c r="B40" s="1214"/>
      <c r="C40" s="1214" t="s">
        <v>1695</v>
      </c>
      <c r="D40" s="1214"/>
      <c r="E40" s="1214"/>
      <c r="F40" s="1230"/>
      <c r="G40" s="1230"/>
      <c r="H40" s="1230"/>
      <c r="I40" s="1230"/>
      <c r="J40" s="1230"/>
      <c r="K40" s="1214"/>
      <c r="L40" s="1214"/>
      <c r="M40" s="1214"/>
    </row>
  </sheetData>
  <sheetProtection algorithmName="SHA-512" hashValue="JG6m/PxagdFcG7rUuHZhRz6vSkiFoibrsKRMvXmEMPTGRnzKC/W1n7T550FMeLU9Y/cY3l8Mfj6zImpCJpDkPw==" saltValue="nHnCQtsg33RF1+yLay5ngA==" spinCount="100000" sheet="1" objects="1" scenarios="1"/>
  <mergeCells count="24">
    <mergeCell ref="G24:L24"/>
    <mergeCell ref="G25:L25"/>
    <mergeCell ref="G26:L26"/>
    <mergeCell ref="G19:L19"/>
    <mergeCell ref="G20:L20"/>
    <mergeCell ref="G21:L21"/>
    <mergeCell ref="G22:L22"/>
    <mergeCell ref="G23:L23"/>
    <mergeCell ref="A4:B4"/>
    <mergeCell ref="G5:L5"/>
    <mergeCell ref="G27:L27"/>
    <mergeCell ref="G6:L6"/>
    <mergeCell ref="G7:L7"/>
    <mergeCell ref="G8:L8"/>
    <mergeCell ref="G9:L9"/>
    <mergeCell ref="G10:L10"/>
    <mergeCell ref="G11:L11"/>
    <mergeCell ref="G12:L12"/>
    <mergeCell ref="G13:L13"/>
    <mergeCell ref="G14:L14"/>
    <mergeCell ref="G15:L15"/>
    <mergeCell ref="G16:L16"/>
    <mergeCell ref="G17:L17"/>
    <mergeCell ref="G18:L18"/>
  </mergeCells>
  <phoneticPr fontId="3"/>
  <dataValidations disablePrompts="1" count="2">
    <dataValidation type="list" allowBlank="1" showInputMessage="1" showErrorMessage="1" sqref="F5:F27" xr:uid="{7AA512C1-1E12-4601-A441-18FF150F8FD8}">
      <formula1>"―,A,B,C,D"</formula1>
    </dataValidation>
    <dataValidation type="list" allowBlank="1" showInputMessage="1" showErrorMessage="1" sqref="D18:D22" xr:uid="{6C6AEDD6-AD1A-4AF0-B77F-7648F75BC46C}">
      <formula1>"□,■"</formula1>
    </dataValidation>
  </dataValidations>
  <pageMargins left="0.70866141732283472" right="0.51181102362204722" top="0.74803149606299213" bottom="0.74803149606299213" header="0.31496062992125984" footer="0.31496062992125984"/>
  <pageSetup paperSize="9" orientation="landscape" blackAndWhite="1"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0D8C4-2A0E-4981-AAA4-965DEE12E667}">
  <sheetPr>
    <tabColor rgb="FFFF0000"/>
  </sheetPr>
  <dimension ref="A1:BY117"/>
  <sheetViews>
    <sheetView view="pageBreakPreview" topLeftCell="A21" zoomScale="110" zoomScaleNormal="100" zoomScaleSheetLayoutView="110" workbookViewId="0">
      <selection activeCell="P2" sqref="P2:AO2"/>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1078</v>
      </c>
    </row>
    <row r="2" spans="1:76" ht="15.75" customHeight="1" thickBot="1">
      <c r="A2" s="2069" t="s">
        <v>1</v>
      </c>
      <c r="B2" s="2070"/>
      <c r="C2" s="2070"/>
      <c r="D2" s="2070"/>
      <c r="E2" s="2070"/>
      <c r="F2" s="2070"/>
      <c r="G2" s="2070"/>
      <c r="H2" s="2070"/>
      <c r="I2" s="2070"/>
      <c r="J2" s="2070"/>
      <c r="K2" s="2070"/>
      <c r="L2" s="2070"/>
      <c r="M2" s="2070"/>
      <c r="N2" s="2070"/>
      <c r="O2" s="2071"/>
      <c r="P2" s="2072" t="str">
        <f>IF(自己評価書!H2="","",自己評価書!H2)</f>
        <v>○○共同住宅新築工事</v>
      </c>
      <c r="Q2" s="2073"/>
      <c r="R2" s="2073"/>
      <c r="S2" s="2073"/>
      <c r="T2" s="2073"/>
      <c r="U2" s="2073"/>
      <c r="V2" s="2073"/>
      <c r="W2" s="2073"/>
      <c r="X2" s="2073"/>
      <c r="Y2" s="2073"/>
      <c r="Z2" s="2073"/>
      <c r="AA2" s="2073"/>
      <c r="AB2" s="2073"/>
      <c r="AC2" s="2073"/>
      <c r="AD2" s="2073"/>
      <c r="AE2" s="2073"/>
      <c r="AF2" s="2073"/>
      <c r="AG2" s="2073"/>
      <c r="AH2" s="2073"/>
      <c r="AI2" s="2073"/>
      <c r="AJ2" s="2073"/>
      <c r="AK2" s="2073"/>
      <c r="AL2" s="2073"/>
      <c r="AM2" s="2073"/>
      <c r="AN2" s="2073"/>
      <c r="AO2" s="2074"/>
    </row>
    <row r="3" spans="1:76" ht="14.25" thickBo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24.95" customHeight="1">
      <c r="A4" s="8" t="s">
        <v>6</v>
      </c>
      <c r="AE4" s="1738" t="s">
        <v>1063</v>
      </c>
      <c r="AF4" s="1739"/>
      <c r="AG4" s="1739"/>
      <c r="AH4" s="1739"/>
      <c r="AI4" s="1739"/>
      <c r="AJ4" s="1739"/>
      <c r="AK4" s="1739"/>
      <c r="AL4" s="1739"/>
      <c r="AM4" s="1739"/>
      <c r="AN4" s="1739"/>
      <c r="AO4" s="1739"/>
      <c r="AP4" s="1739"/>
      <c r="AQ4" s="1739"/>
      <c r="AR4" s="1739"/>
      <c r="AS4" s="1739"/>
      <c r="AT4" s="1739"/>
      <c r="AU4" s="1739"/>
      <c r="AV4" s="1739"/>
      <c r="AW4" s="1739"/>
      <c r="AX4" s="1739"/>
      <c r="AY4" s="1739"/>
      <c r="AZ4" s="1739"/>
      <c r="BA4" s="1739"/>
      <c r="BB4" s="1739"/>
      <c r="BC4" s="1739"/>
      <c r="BD4" s="1739"/>
      <c r="BE4" s="1739"/>
      <c r="BF4" s="1739"/>
      <c r="BG4" s="1739"/>
      <c r="BH4" s="1739"/>
      <c r="BI4" s="1739"/>
      <c r="BJ4" s="1739"/>
      <c r="BK4" s="1739"/>
      <c r="BL4" s="1739"/>
      <c r="BM4" s="1739"/>
      <c r="BN4" s="1739"/>
      <c r="BO4" s="1739"/>
      <c r="BP4" s="1739"/>
      <c r="BQ4" s="1739"/>
      <c r="BR4" s="1740"/>
    </row>
    <row r="5" spans="1:76" ht="24.95" customHeight="1" thickBot="1">
      <c r="AE5" s="2063">
        <v>101</v>
      </c>
      <c r="AF5" s="2063"/>
      <c r="AG5" s="2063"/>
      <c r="AH5" s="2063"/>
      <c r="AI5" s="2063"/>
      <c r="AJ5" s="2063"/>
      <c r="AK5" s="2063"/>
      <c r="AL5" s="2063"/>
      <c r="AM5" s="2063"/>
      <c r="AN5" s="2063"/>
      <c r="AO5" s="2063"/>
      <c r="AP5" s="2063"/>
      <c r="AQ5" s="2063"/>
      <c r="AR5" s="2063"/>
      <c r="AS5" s="2063"/>
      <c r="AT5" s="2063"/>
      <c r="AU5" s="2063"/>
      <c r="AV5" s="2063"/>
      <c r="AW5" s="2063"/>
      <c r="AX5" s="2063"/>
      <c r="AY5" s="2063"/>
      <c r="AZ5" s="2063"/>
      <c r="BA5" s="2063"/>
      <c r="BB5" s="2063"/>
      <c r="BC5" s="2063"/>
      <c r="BD5" s="2063"/>
      <c r="BE5" s="2063"/>
      <c r="BF5" s="2063"/>
      <c r="BG5" s="2063"/>
      <c r="BH5" s="2063"/>
      <c r="BI5" s="2063"/>
      <c r="BJ5" s="2063"/>
      <c r="BK5" s="2063"/>
      <c r="BL5" s="2063"/>
      <c r="BM5" s="2063"/>
      <c r="BN5" s="2063"/>
      <c r="BO5" s="2063"/>
      <c r="BP5" s="2063"/>
      <c r="BQ5" s="2063"/>
      <c r="BR5" s="2063"/>
    </row>
    <row r="6" spans="1:76" ht="24.95" customHeight="1">
      <c r="A6" s="158"/>
      <c r="B6" s="1772" t="s">
        <v>8</v>
      </c>
      <c r="C6" s="1736"/>
      <c r="D6" s="1736"/>
      <c r="E6" s="2081"/>
      <c r="F6" s="1736" t="s">
        <v>11</v>
      </c>
      <c r="G6" s="1736"/>
      <c r="H6" s="1737"/>
      <c r="I6" s="1738" t="s">
        <v>12</v>
      </c>
      <c r="J6" s="1739"/>
      <c r="K6" s="1739"/>
      <c r="L6" s="1739"/>
      <c r="M6" s="1739"/>
      <c r="N6" s="1739"/>
      <c r="O6" s="1739"/>
      <c r="P6" s="1739"/>
      <c r="Q6" s="1739"/>
      <c r="R6" s="1739"/>
      <c r="S6" s="1739"/>
      <c r="T6" s="1739"/>
      <c r="U6" s="1739"/>
      <c r="V6" s="1739"/>
      <c r="W6" s="1739"/>
      <c r="X6" s="1739"/>
      <c r="Y6" s="1739"/>
      <c r="Z6" s="1739"/>
      <c r="AA6" s="1739"/>
      <c r="AB6" s="1739"/>
      <c r="AC6" s="1739"/>
      <c r="AD6" s="1740"/>
      <c r="AE6" s="2084"/>
      <c r="AF6" s="2084"/>
      <c r="AG6" s="2084"/>
      <c r="AH6" s="2084"/>
      <c r="AI6" s="2084"/>
      <c r="AJ6" s="2084"/>
      <c r="AK6" s="2084"/>
      <c r="AL6" s="2084"/>
      <c r="AM6" s="2084"/>
      <c r="AN6" s="2084"/>
      <c r="AO6" s="2084"/>
      <c r="AP6" s="2084"/>
      <c r="AQ6" s="2084"/>
      <c r="AR6" s="2084"/>
      <c r="AS6" s="2084"/>
      <c r="AT6" s="2084"/>
      <c r="AU6" s="2084"/>
      <c r="AV6" s="2084"/>
      <c r="AW6" s="2084"/>
      <c r="AX6" s="2084"/>
      <c r="AY6" s="2084"/>
      <c r="AZ6" s="2084"/>
      <c r="BA6" s="2084"/>
      <c r="BB6" s="2084"/>
      <c r="BC6" s="2084"/>
      <c r="BD6" s="2084"/>
      <c r="BE6" s="2084"/>
      <c r="BF6" s="2084"/>
      <c r="BG6" s="2084"/>
      <c r="BH6" s="2084"/>
      <c r="BI6" s="2084"/>
      <c r="BJ6" s="2084"/>
      <c r="BK6" s="2084"/>
      <c r="BL6" s="2084"/>
      <c r="BM6" s="2084"/>
      <c r="BN6" s="2084"/>
      <c r="BO6" s="2084"/>
      <c r="BP6" s="2084"/>
      <c r="BQ6" s="2084"/>
      <c r="BR6" s="2084"/>
      <c r="BS6" s="1696" t="s">
        <v>17</v>
      </c>
      <c r="BT6" s="1688"/>
      <c r="BU6" s="1688"/>
      <c r="BV6" s="1689"/>
      <c r="BW6" s="1749" t="s">
        <v>13</v>
      </c>
      <c r="BX6" s="1750"/>
    </row>
    <row r="7" spans="1:76" ht="24.95" customHeight="1" thickBot="1">
      <c r="A7" s="159"/>
      <c r="B7" s="1775" t="s">
        <v>14</v>
      </c>
      <c r="C7" s="1673"/>
      <c r="D7" s="1673"/>
      <c r="E7" s="2088"/>
      <c r="F7" s="1673" t="s">
        <v>15</v>
      </c>
      <c r="G7" s="1673"/>
      <c r="H7" s="1674"/>
      <c r="I7" s="1675" t="s">
        <v>15</v>
      </c>
      <c r="J7" s="1676"/>
      <c r="K7" s="1676"/>
      <c r="L7" s="1677"/>
      <c r="M7" s="1741" t="s">
        <v>16</v>
      </c>
      <c r="N7" s="1742"/>
      <c r="O7" s="1742"/>
      <c r="P7" s="1742"/>
      <c r="Q7" s="1742"/>
      <c r="R7" s="1742"/>
      <c r="S7" s="1742"/>
      <c r="T7" s="1742"/>
      <c r="U7" s="1742"/>
      <c r="V7" s="1742"/>
      <c r="W7" s="1742"/>
      <c r="X7" s="1742"/>
      <c r="Y7" s="1742"/>
      <c r="Z7" s="1742"/>
      <c r="AA7" s="1742"/>
      <c r="AB7" s="1742"/>
      <c r="AC7" s="1742"/>
      <c r="AD7" s="1743"/>
      <c r="AE7" s="2085" t="s">
        <v>1535</v>
      </c>
      <c r="AF7" s="2086"/>
      <c r="AG7" s="2086"/>
      <c r="AH7" s="2086"/>
      <c r="AI7" s="2086"/>
      <c r="AJ7" s="2086"/>
      <c r="AK7" s="2086"/>
      <c r="AL7" s="2087"/>
      <c r="AM7" s="2085" t="s">
        <v>1535</v>
      </c>
      <c r="AN7" s="2086"/>
      <c r="AO7" s="2086"/>
      <c r="AP7" s="2086"/>
      <c r="AQ7" s="2086"/>
      <c r="AR7" s="2086"/>
      <c r="AS7" s="2086"/>
      <c r="AT7" s="2087"/>
      <c r="AU7" s="2085" t="s">
        <v>1535</v>
      </c>
      <c r="AV7" s="2086"/>
      <c r="AW7" s="2086"/>
      <c r="AX7" s="2086"/>
      <c r="AY7" s="2086"/>
      <c r="AZ7" s="2086"/>
      <c r="BA7" s="2086"/>
      <c r="BB7" s="2087"/>
      <c r="BC7" s="2085" t="s">
        <v>1535</v>
      </c>
      <c r="BD7" s="2086"/>
      <c r="BE7" s="2086"/>
      <c r="BF7" s="2086"/>
      <c r="BG7" s="2086"/>
      <c r="BH7" s="2086"/>
      <c r="BI7" s="2086"/>
      <c r="BJ7" s="2087"/>
      <c r="BK7" s="2085" t="s">
        <v>1535</v>
      </c>
      <c r="BL7" s="2086"/>
      <c r="BM7" s="2086"/>
      <c r="BN7" s="2086"/>
      <c r="BO7" s="2086"/>
      <c r="BP7" s="2086"/>
      <c r="BQ7" s="2086"/>
      <c r="BR7" s="2087"/>
      <c r="BS7" s="1963"/>
      <c r="BT7" s="1964"/>
      <c r="BU7" s="1964"/>
      <c r="BV7" s="1965"/>
      <c r="BW7" s="1751"/>
      <c r="BX7" s="1752"/>
    </row>
    <row r="8" spans="1:76" ht="13.5" customHeight="1">
      <c r="A8" s="1693" t="s">
        <v>113</v>
      </c>
      <c r="B8" s="98" t="s">
        <v>737</v>
      </c>
      <c r="C8" s="99"/>
      <c r="D8" s="99"/>
      <c r="E8" s="103"/>
      <c r="F8" s="1736" t="s">
        <v>114</v>
      </c>
      <c r="G8" s="1736"/>
      <c r="H8" s="1737"/>
      <c r="I8" s="1772" t="s">
        <v>978</v>
      </c>
      <c r="J8" s="1736"/>
      <c r="K8" s="1736"/>
      <c r="L8" s="1737"/>
      <c r="M8" s="2089" t="s">
        <v>1064</v>
      </c>
      <c r="N8" s="2090"/>
      <c r="O8" s="2090"/>
      <c r="P8" s="2090"/>
      <c r="Q8" s="2090"/>
      <c r="R8" s="2090"/>
      <c r="S8" s="2090"/>
      <c r="T8" s="2090"/>
      <c r="U8" s="2090"/>
      <c r="V8" s="2090"/>
      <c r="W8" s="2090"/>
      <c r="X8" s="2090"/>
      <c r="Y8" s="2090"/>
      <c r="Z8" s="2090"/>
      <c r="AA8" s="2090"/>
      <c r="AB8" s="2090"/>
      <c r="AC8" s="2090"/>
      <c r="AD8" s="2091"/>
      <c r="AE8" s="2082" t="s">
        <v>596</v>
      </c>
      <c r="AF8" s="2083"/>
      <c r="AG8" s="2083"/>
      <c r="AH8" s="2083"/>
      <c r="AI8" s="2083"/>
      <c r="AJ8" s="2083"/>
      <c r="AK8" s="2083"/>
      <c r="AL8" s="2083"/>
      <c r="AM8" s="2082" t="s">
        <v>596</v>
      </c>
      <c r="AN8" s="2083"/>
      <c r="AO8" s="2083"/>
      <c r="AP8" s="2083"/>
      <c r="AQ8" s="2083"/>
      <c r="AR8" s="2083"/>
      <c r="AS8" s="2083"/>
      <c r="AT8" s="2083"/>
      <c r="AU8" s="2082" t="s">
        <v>596</v>
      </c>
      <c r="AV8" s="2083"/>
      <c r="AW8" s="2083"/>
      <c r="AX8" s="2083"/>
      <c r="AY8" s="2083"/>
      <c r="AZ8" s="2083"/>
      <c r="BA8" s="2083"/>
      <c r="BB8" s="2083"/>
      <c r="BC8" s="2082" t="s">
        <v>596</v>
      </c>
      <c r="BD8" s="2083"/>
      <c r="BE8" s="2083"/>
      <c r="BF8" s="2083"/>
      <c r="BG8" s="2083"/>
      <c r="BH8" s="2083"/>
      <c r="BI8" s="2083"/>
      <c r="BJ8" s="2083"/>
      <c r="BK8" s="2082" t="s">
        <v>596</v>
      </c>
      <c r="BL8" s="2083"/>
      <c r="BM8" s="2083"/>
      <c r="BN8" s="2083"/>
      <c r="BO8" s="2083"/>
      <c r="BP8" s="2083"/>
      <c r="BQ8" s="2083"/>
      <c r="BR8" s="2083"/>
      <c r="BS8" s="104" t="s">
        <v>22</v>
      </c>
      <c r="BT8" s="18" t="s">
        <v>132</v>
      </c>
      <c r="BU8" s="99"/>
      <c r="BV8" s="100"/>
      <c r="BW8" s="105"/>
      <c r="BX8" s="106"/>
    </row>
    <row r="9" spans="1:76">
      <c r="A9" s="1694"/>
      <c r="B9" s="1645" t="s">
        <v>115</v>
      </c>
      <c r="C9" s="1646"/>
      <c r="D9" s="1646"/>
      <c r="E9" s="2101"/>
      <c r="F9" s="116"/>
      <c r="G9" s="116"/>
      <c r="H9" s="117"/>
      <c r="I9" s="1671" t="s">
        <v>979</v>
      </c>
      <c r="J9" s="1669"/>
      <c r="K9" s="1669"/>
      <c r="L9" s="1670"/>
      <c r="M9" s="2092"/>
      <c r="N9" s="2093"/>
      <c r="O9" s="2093"/>
      <c r="P9" s="2093"/>
      <c r="Q9" s="2093"/>
      <c r="R9" s="2093"/>
      <c r="S9" s="2093"/>
      <c r="T9" s="2093"/>
      <c r="U9" s="2093"/>
      <c r="V9" s="2093"/>
      <c r="W9" s="2093"/>
      <c r="X9" s="2093"/>
      <c r="Y9" s="2093"/>
      <c r="Z9" s="2093"/>
      <c r="AA9" s="2093"/>
      <c r="AB9" s="2093"/>
      <c r="AC9" s="2093"/>
      <c r="AD9" s="2094"/>
      <c r="AE9" s="1866"/>
      <c r="AF9" s="1870"/>
      <c r="AG9" s="1870"/>
      <c r="AH9" s="1870"/>
      <c r="AI9" s="1870"/>
      <c r="AJ9" s="1870"/>
      <c r="AK9" s="1870"/>
      <c r="AL9" s="1870"/>
      <c r="AM9" s="1866"/>
      <c r="AN9" s="1870"/>
      <c r="AO9" s="1870"/>
      <c r="AP9" s="1870"/>
      <c r="AQ9" s="1870"/>
      <c r="AR9" s="1870"/>
      <c r="AS9" s="1870"/>
      <c r="AT9" s="1870"/>
      <c r="AU9" s="1866"/>
      <c r="AV9" s="1870"/>
      <c r="AW9" s="1870"/>
      <c r="AX9" s="1870"/>
      <c r="AY9" s="1870"/>
      <c r="AZ9" s="1870"/>
      <c r="BA9" s="1870"/>
      <c r="BB9" s="1870"/>
      <c r="BC9" s="1866"/>
      <c r="BD9" s="1870"/>
      <c r="BE9" s="1870"/>
      <c r="BF9" s="1870"/>
      <c r="BG9" s="1870"/>
      <c r="BH9" s="1870"/>
      <c r="BI9" s="1870"/>
      <c r="BJ9" s="1870"/>
      <c r="BK9" s="1866"/>
      <c r="BL9" s="1870"/>
      <c r="BM9" s="1870"/>
      <c r="BN9" s="1870"/>
      <c r="BO9" s="1870"/>
      <c r="BP9" s="1870"/>
      <c r="BQ9" s="1870"/>
      <c r="BR9" s="1870"/>
      <c r="BS9" s="16" t="s">
        <v>22</v>
      </c>
      <c r="BT9" s="1643"/>
      <c r="BU9" s="1643"/>
      <c r="BV9" s="1644"/>
      <c r="BW9" s="1746" t="s">
        <v>25</v>
      </c>
      <c r="BX9" s="1747"/>
    </row>
    <row r="10" spans="1:76">
      <c r="A10" s="1694"/>
      <c r="B10" s="122"/>
      <c r="C10" s="116"/>
      <c r="D10" s="116"/>
      <c r="E10" s="859"/>
      <c r="F10" s="116"/>
      <c r="G10" s="116"/>
      <c r="H10" s="117"/>
      <c r="I10" s="1658" t="s">
        <v>980</v>
      </c>
      <c r="J10" s="1659"/>
      <c r="K10" s="1659"/>
      <c r="L10" s="1660"/>
      <c r="M10" s="2095" t="s">
        <v>1065</v>
      </c>
      <c r="N10" s="2096"/>
      <c r="O10" s="2096"/>
      <c r="P10" s="2096"/>
      <c r="Q10" s="2096"/>
      <c r="R10" s="2096"/>
      <c r="S10" s="2096"/>
      <c r="T10" s="2096"/>
      <c r="U10" s="2096"/>
      <c r="V10" s="2096"/>
      <c r="W10" s="2096"/>
      <c r="X10" s="2096"/>
      <c r="Y10" s="2096"/>
      <c r="Z10" s="2096"/>
      <c r="AA10" s="2096"/>
      <c r="AB10" s="2096"/>
      <c r="AC10" s="2096"/>
      <c r="AD10" s="2097"/>
      <c r="AE10" s="2060" t="s">
        <v>596</v>
      </c>
      <c r="AF10" s="2061"/>
      <c r="AG10" s="2061"/>
      <c r="AH10" s="2061"/>
      <c r="AI10" s="2061"/>
      <c r="AJ10" s="2061"/>
      <c r="AK10" s="2061"/>
      <c r="AL10" s="2062"/>
      <c r="AM10" s="2060" t="s">
        <v>596</v>
      </c>
      <c r="AN10" s="2061"/>
      <c r="AO10" s="2061"/>
      <c r="AP10" s="2061"/>
      <c r="AQ10" s="2061"/>
      <c r="AR10" s="2061"/>
      <c r="AS10" s="2061"/>
      <c r="AT10" s="2062"/>
      <c r="AU10" s="2060" t="s">
        <v>596</v>
      </c>
      <c r="AV10" s="2061"/>
      <c r="AW10" s="2061"/>
      <c r="AX10" s="2061"/>
      <c r="AY10" s="2061"/>
      <c r="AZ10" s="2061"/>
      <c r="BA10" s="2061"/>
      <c r="BB10" s="2062"/>
      <c r="BC10" s="2060" t="s">
        <v>596</v>
      </c>
      <c r="BD10" s="2061"/>
      <c r="BE10" s="2061"/>
      <c r="BF10" s="2061"/>
      <c r="BG10" s="2061"/>
      <c r="BH10" s="2061"/>
      <c r="BI10" s="2061"/>
      <c r="BJ10" s="2062"/>
      <c r="BK10" s="2060" t="s">
        <v>596</v>
      </c>
      <c r="BL10" s="2061"/>
      <c r="BM10" s="2061"/>
      <c r="BN10" s="2061"/>
      <c r="BO10" s="2061"/>
      <c r="BP10" s="2061"/>
      <c r="BQ10" s="2061"/>
      <c r="BR10" s="2062"/>
      <c r="BS10" s="16" t="s">
        <v>22</v>
      </c>
      <c r="BT10" s="1643"/>
      <c r="BU10" s="1643"/>
      <c r="BV10" s="1644"/>
      <c r="BW10" s="1746"/>
      <c r="BX10" s="1747"/>
    </row>
    <row r="11" spans="1:76">
      <c r="A11" s="1694"/>
      <c r="B11" s="1645" t="s">
        <v>120</v>
      </c>
      <c r="C11" s="1646"/>
      <c r="D11" s="1646"/>
      <c r="E11" s="2101"/>
      <c r="F11" s="116"/>
      <c r="G11" s="116"/>
      <c r="H11" s="117"/>
      <c r="I11" s="2113" t="s">
        <v>981</v>
      </c>
      <c r="J11" s="2114"/>
      <c r="K11" s="2114"/>
      <c r="L11" s="2115"/>
      <c r="M11" s="2092"/>
      <c r="N11" s="2093"/>
      <c r="O11" s="2093"/>
      <c r="P11" s="2093"/>
      <c r="Q11" s="2093"/>
      <c r="R11" s="2093"/>
      <c r="S11" s="2093"/>
      <c r="T11" s="2093"/>
      <c r="U11" s="2093"/>
      <c r="V11" s="2093"/>
      <c r="W11" s="2093"/>
      <c r="X11" s="2093"/>
      <c r="Y11" s="2093"/>
      <c r="Z11" s="2093"/>
      <c r="AA11" s="2093"/>
      <c r="AB11" s="2093"/>
      <c r="AC11" s="2093"/>
      <c r="AD11" s="2094"/>
      <c r="AE11" s="2060"/>
      <c r="AF11" s="2061"/>
      <c r="AG11" s="2061"/>
      <c r="AH11" s="2061"/>
      <c r="AI11" s="2061"/>
      <c r="AJ11" s="2061"/>
      <c r="AK11" s="2061"/>
      <c r="AL11" s="2062"/>
      <c r="AM11" s="2060"/>
      <c r="AN11" s="2061"/>
      <c r="AO11" s="2061"/>
      <c r="AP11" s="2061"/>
      <c r="AQ11" s="2061"/>
      <c r="AR11" s="2061"/>
      <c r="AS11" s="2061"/>
      <c r="AT11" s="2062"/>
      <c r="AU11" s="2060"/>
      <c r="AV11" s="2061"/>
      <c r="AW11" s="2061"/>
      <c r="AX11" s="2061"/>
      <c r="AY11" s="2061"/>
      <c r="AZ11" s="2061"/>
      <c r="BA11" s="2061"/>
      <c r="BB11" s="2062"/>
      <c r="BC11" s="2060"/>
      <c r="BD11" s="2061"/>
      <c r="BE11" s="2061"/>
      <c r="BF11" s="2061"/>
      <c r="BG11" s="2061"/>
      <c r="BH11" s="2061"/>
      <c r="BI11" s="2061"/>
      <c r="BJ11" s="2062"/>
      <c r="BK11" s="2060"/>
      <c r="BL11" s="2061"/>
      <c r="BM11" s="2061"/>
      <c r="BN11" s="2061"/>
      <c r="BO11" s="2061"/>
      <c r="BP11" s="2061"/>
      <c r="BQ11" s="2061"/>
      <c r="BR11" s="2062"/>
      <c r="BS11" s="210"/>
      <c r="BV11" s="129"/>
      <c r="BW11" s="1744" t="s">
        <v>27</v>
      </c>
      <c r="BX11" s="1745"/>
    </row>
    <row r="12" spans="1:76">
      <c r="A12" s="1694"/>
      <c r="B12" s="1650" t="s">
        <v>124</v>
      </c>
      <c r="C12" s="1651"/>
      <c r="D12" s="1651"/>
      <c r="E12" s="2116"/>
      <c r="F12" s="1659" t="s">
        <v>116</v>
      </c>
      <c r="G12" s="1659"/>
      <c r="H12" s="1660"/>
      <c r="I12" s="1658" t="s">
        <v>117</v>
      </c>
      <c r="J12" s="1659"/>
      <c r="K12" s="1659"/>
      <c r="L12" s="1660"/>
      <c r="M12" s="2102" t="s">
        <v>1066</v>
      </c>
      <c r="N12" s="2103"/>
      <c r="O12" s="2103"/>
      <c r="P12" s="2103"/>
      <c r="Q12" s="2103"/>
      <c r="R12" s="2103"/>
      <c r="S12" s="2103"/>
      <c r="T12" s="2103"/>
      <c r="U12" s="2103"/>
      <c r="V12" s="2103"/>
      <c r="W12" s="2103"/>
      <c r="X12" s="2103"/>
      <c r="Y12" s="2103"/>
      <c r="Z12" s="2103"/>
      <c r="AA12" s="2103"/>
      <c r="AB12" s="2103"/>
      <c r="AC12" s="2103"/>
      <c r="AD12" s="2104"/>
      <c r="AE12" s="2060" t="s">
        <v>596</v>
      </c>
      <c r="AF12" s="2061"/>
      <c r="AG12" s="2061"/>
      <c r="AH12" s="2061"/>
      <c r="AI12" s="2061"/>
      <c r="AJ12" s="2061"/>
      <c r="AK12" s="2061"/>
      <c r="AL12" s="2062"/>
      <c r="AM12" s="2060" t="s">
        <v>596</v>
      </c>
      <c r="AN12" s="2061"/>
      <c r="AO12" s="2061"/>
      <c r="AP12" s="2061"/>
      <c r="AQ12" s="2061"/>
      <c r="AR12" s="2061"/>
      <c r="AS12" s="2061"/>
      <c r="AT12" s="2062"/>
      <c r="AU12" s="2060" t="s">
        <v>596</v>
      </c>
      <c r="AV12" s="2061"/>
      <c r="AW12" s="2061"/>
      <c r="AX12" s="2061"/>
      <c r="AY12" s="2061"/>
      <c r="AZ12" s="2061"/>
      <c r="BA12" s="2061"/>
      <c r="BB12" s="2062"/>
      <c r="BC12" s="2060" t="s">
        <v>596</v>
      </c>
      <c r="BD12" s="2061"/>
      <c r="BE12" s="2061"/>
      <c r="BF12" s="2061"/>
      <c r="BG12" s="2061"/>
      <c r="BH12" s="2061"/>
      <c r="BI12" s="2061"/>
      <c r="BJ12" s="2062"/>
      <c r="BK12" s="2060" t="s">
        <v>596</v>
      </c>
      <c r="BL12" s="2061"/>
      <c r="BM12" s="2061"/>
      <c r="BN12" s="2061"/>
      <c r="BO12" s="2061"/>
      <c r="BP12" s="2061"/>
      <c r="BQ12" s="2061"/>
      <c r="BR12" s="2062"/>
      <c r="BS12" s="114"/>
      <c r="BT12" s="107"/>
      <c r="BU12" s="18"/>
      <c r="BV12" s="20"/>
      <c r="BW12" s="210"/>
      <c r="BX12" s="403"/>
    </row>
    <row r="13" spans="1:76">
      <c r="A13" s="1694"/>
      <c r="B13" s="36"/>
      <c r="C13" s="18"/>
      <c r="D13" s="18"/>
      <c r="E13" s="123"/>
      <c r="F13" s="1646" t="s">
        <v>121</v>
      </c>
      <c r="G13" s="1646"/>
      <c r="H13" s="1647"/>
      <c r="I13" s="1645" t="s">
        <v>122</v>
      </c>
      <c r="J13" s="1646"/>
      <c r="K13" s="1646"/>
      <c r="L13" s="1647"/>
      <c r="M13" s="2105"/>
      <c r="N13" s="2106"/>
      <c r="O13" s="2106"/>
      <c r="P13" s="2106"/>
      <c r="Q13" s="2106"/>
      <c r="R13" s="2106"/>
      <c r="S13" s="2106"/>
      <c r="T13" s="2106"/>
      <c r="U13" s="2106"/>
      <c r="V13" s="2106"/>
      <c r="W13" s="2106"/>
      <c r="X13" s="2106"/>
      <c r="Y13" s="2106"/>
      <c r="Z13" s="2106"/>
      <c r="AA13" s="2106"/>
      <c r="AB13" s="2106"/>
      <c r="AC13" s="2106"/>
      <c r="AD13" s="2107"/>
      <c r="AE13" s="2060"/>
      <c r="AF13" s="2061"/>
      <c r="AG13" s="2061"/>
      <c r="AH13" s="2061"/>
      <c r="AI13" s="2061"/>
      <c r="AJ13" s="2061"/>
      <c r="AK13" s="2061"/>
      <c r="AL13" s="2062"/>
      <c r="AM13" s="2060"/>
      <c r="AN13" s="2061"/>
      <c r="AO13" s="2061"/>
      <c r="AP13" s="2061"/>
      <c r="AQ13" s="2061"/>
      <c r="AR13" s="2061"/>
      <c r="AS13" s="2061"/>
      <c r="AT13" s="2062"/>
      <c r="AU13" s="2060"/>
      <c r="AV13" s="2061"/>
      <c r="AW13" s="2061"/>
      <c r="AX13" s="2061"/>
      <c r="AY13" s="2061"/>
      <c r="AZ13" s="2061"/>
      <c r="BA13" s="2061"/>
      <c r="BB13" s="2062"/>
      <c r="BC13" s="2060"/>
      <c r="BD13" s="2061"/>
      <c r="BE13" s="2061"/>
      <c r="BF13" s="2061"/>
      <c r="BG13" s="2061"/>
      <c r="BH13" s="2061"/>
      <c r="BI13" s="2061"/>
      <c r="BJ13" s="2062"/>
      <c r="BK13" s="2060"/>
      <c r="BL13" s="2061"/>
      <c r="BM13" s="2061"/>
      <c r="BN13" s="2061"/>
      <c r="BO13" s="2061"/>
      <c r="BP13" s="2061"/>
      <c r="BQ13" s="2061"/>
      <c r="BR13" s="2062"/>
      <c r="BS13" s="114"/>
      <c r="BT13" s="107"/>
      <c r="BU13" s="18"/>
      <c r="BV13" s="20"/>
      <c r="BW13" s="210"/>
      <c r="BX13" s="403"/>
    </row>
    <row r="14" spans="1:76">
      <c r="A14" s="1694"/>
      <c r="B14" s="36"/>
      <c r="C14" s="18"/>
      <c r="D14" s="18"/>
      <c r="E14" s="20"/>
      <c r="F14" s="1678" t="s">
        <v>125</v>
      </c>
      <c r="G14" s="2117"/>
      <c r="H14" s="2118"/>
      <c r="I14" s="1937" t="s">
        <v>126</v>
      </c>
      <c r="J14" s="2119"/>
      <c r="K14" s="2119"/>
      <c r="L14" s="2120"/>
      <c r="M14" s="2108" t="s">
        <v>127</v>
      </c>
      <c r="N14" s="2109"/>
      <c r="O14" s="2109"/>
      <c r="P14" s="2109"/>
      <c r="Q14" s="2109"/>
      <c r="R14" s="2109"/>
      <c r="S14" s="2109"/>
      <c r="T14" s="2109"/>
      <c r="U14" s="2109"/>
      <c r="V14" s="2109"/>
      <c r="W14" s="2109"/>
      <c r="X14" s="2109"/>
      <c r="Y14" s="2109"/>
      <c r="Z14" s="2109"/>
      <c r="AA14" s="2109"/>
      <c r="AB14" s="2109"/>
      <c r="AC14" s="2109"/>
      <c r="AD14" s="2110"/>
      <c r="AE14" s="2060" t="s">
        <v>22</v>
      </c>
      <c r="AF14" s="2061"/>
      <c r="AG14" s="2061"/>
      <c r="AH14" s="2061"/>
      <c r="AI14" s="2061"/>
      <c r="AJ14" s="2061"/>
      <c r="AK14" s="2061"/>
      <c r="AL14" s="2062"/>
      <c r="AM14" s="2060" t="s">
        <v>22</v>
      </c>
      <c r="AN14" s="2061"/>
      <c r="AO14" s="2061"/>
      <c r="AP14" s="2061"/>
      <c r="AQ14" s="2061"/>
      <c r="AR14" s="2061"/>
      <c r="AS14" s="2061"/>
      <c r="AT14" s="2062"/>
      <c r="AU14" s="2060" t="s">
        <v>22</v>
      </c>
      <c r="AV14" s="2061"/>
      <c r="AW14" s="2061"/>
      <c r="AX14" s="2061"/>
      <c r="AY14" s="2061"/>
      <c r="AZ14" s="2061"/>
      <c r="BA14" s="2061"/>
      <c r="BB14" s="2062"/>
      <c r="BC14" s="2060" t="s">
        <v>22</v>
      </c>
      <c r="BD14" s="2061"/>
      <c r="BE14" s="2061"/>
      <c r="BF14" s="2061"/>
      <c r="BG14" s="2061"/>
      <c r="BH14" s="2061"/>
      <c r="BI14" s="2061"/>
      <c r="BJ14" s="2062"/>
      <c r="BK14" s="2060" t="s">
        <v>22</v>
      </c>
      <c r="BL14" s="2061"/>
      <c r="BM14" s="2061"/>
      <c r="BN14" s="2061"/>
      <c r="BO14" s="2061"/>
      <c r="BP14" s="2061"/>
      <c r="BQ14" s="2061"/>
      <c r="BR14" s="2062"/>
      <c r="BS14" s="114"/>
      <c r="BT14" s="107"/>
      <c r="BU14" s="18"/>
      <c r="BV14" s="20"/>
      <c r="BW14" s="210"/>
      <c r="BX14" s="403"/>
    </row>
    <row r="15" spans="1:76">
      <c r="A15" s="1694"/>
      <c r="B15" s="36"/>
      <c r="C15" s="18"/>
      <c r="D15" s="18"/>
      <c r="E15" s="20"/>
      <c r="F15" s="1667" t="s">
        <v>129</v>
      </c>
      <c r="G15" s="2125"/>
      <c r="H15" s="2126"/>
      <c r="I15" s="1671" t="s">
        <v>130</v>
      </c>
      <c r="J15" s="2127"/>
      <c r="K15" s="2127"/>
      <c r="L15" s="2128"/>
      <c r="M15" s="2108" t="s">
        <v>131</v>
      </c>
      <c r="N15" s="2109"/>
      <c r="O15" s="2109"/>
      <c r="P15" s="2109"/>
      <c r="Q15" s="2109"/>
      <c r="R15" s="2109"/>
      <c r="S15" s="2109"/>
      <c r="T15" s="2109"/>
      <c r="U15" s="2109"/>
      <c r="V15" s="2109"/>
      <c r="W15" s="2109"/>
      <c r="X15" s="2109"/>
      <c r="Y15" s="2109"/>
      <c r="Z15" s="2109"/>
      <c r="AA15" s="2109"/>
      <c r="AB15" s="2109"/>
      <c r="AC15" s="2109"/>
      <c r="AD15" s="2110"/>
      <c r="AE15" s="2060" t="s">
        <v>22</v>
      </c>
      <c r="AF15" s="2061"/>
      <c r="AG15" s="2061"/>
      <c r="AH15" s="2061"/>
      <c r="AI15" s="2061"/>
      <c r="AJ15" s="2061"/>
      <c r="AK15" s="2061"/>
      <c r="AL15" s="2062"/>
      <c r="AM15" s="2060" t="s">
        <v>22</v>
      </c>
      <c r="AN15" s="2061"/>
      <c r="AO15" s="2061"/>
      <c r="AP15" s="2061"/>
      <c r="AQ15" s="2061"/>
      <c r="AR15" s="2061"/>
      <c r="AS15" s="2061"/>
      <c r="AT15" s="2062"/>
      <c r="AU15" s="2060" t="s">
        <v>22</v>
      </c>
      <c r="AV15" s="2061"/>
      <c r="AW15" s="2061"/>
      <c r="AX15" s="2061"/>
      <c r="AY15" s="2061"/>
      <c r="AZ15" s="2061"/>
      <c r="BA15" s="2061"/>
      <c r="BB15" s="2062"/>
      <c r="BC15" s="2060" t="s">
        <v>22</v>
      </c>
      <c r="BD15" s="2061"/>
      <c r="BE15" s="2061"/>
      <c r="BF15" s="2061"/>
      <c r="BG15" s="2061"/>
      <c r="BH15" s="2061"/>
      <c r="BI15" s="2061"/>
      <c r="BJ15" s="2062"/>
      <c r="BK15" s="2060" t="s">
        <v>22</v>
      </c>
      <c r="BL15" s="2061"/>
      <c r="BM15" s="2061"/>
      <c r="BN15" s="2061"/>
      <c r="BO15" s="2061"/>
      <c r="BP15" s="2061"/>
      <c r="BQ15" s="2061"/>
      <c r="BR15" s="2062"/>
      <c r="BS15" s="210"/>
      <c r="BV15" s="129"/>
      <c r="BW15" s="114"/>
      <c r="BX15" s="119"/>
    </row>
    <row r="16" spans="1:76">
      <c r="A16" s="1694"/>
      <c r="B16" s="36"/>
      <c r="C16" s="18"/>
      <c r="D16" s="18"/>
      <c r="E16" s="20"/>
      <c r="F16" s="1678" t="s">
        <v>133</v>
      </c>
      <c r="G16" s="1659"/>
      <c r="H16" s="1660"/>
      <c r="I16" s="1658" t="s">
        <v>125</v>
      </c>
      <c r="J16" s="1659"/>
      <c r="K16" s="1659"/>
      <c r="L16" s="1660"/>
      <c r="M16" s="2129" t="s">
        <v>134</v>
      </c>
      <c r="N16" s="2130"/>
      <c r="O16" s="2130"/>
      <c r="P16" s="2130"/>
      <c r="Q16" s="2130"/>
      <c r="R16" s="2130"/>
      <c r="S16" s="2130"/>
      <c r="T16" s="2130"/>
      <c r="U16" s="2130"/>
      <c r="V16" s="2130"/>
      <c r="W16" s="2130"/>
      <c r="X16" s="2130"/>
      <c r="Y16" s="2130"/>
      <c r="Z16" s="2130"/>
      <c r="AA16" s="2130"/>
      <c r="AB16" s="2130"/>
      <c r="AC16" s="2130"/>
      <c r="AD16" s="2131"/>
      <c r="AE16" s="2060" t="s">
        <v>596</v>
      </c>
      <c r="AF16" s="2061"/>
      <c r="AG16" s="2061"/>
      <c r="AH16" s="2061"/>
      <c r="AI16" s="2061"/>
      <c r="AJ16" s="2061"/>
      <c r="AK16" s="2061"/>
      <c r="AL16" s="2062"/>
      <c r="AM16" s="2060" t="s">
        <v>596</v>
      </c>
      <c r="AN16" s="2061"/>
      <c r="AO16" s="2061"/>
      <c r="AP16" s="2061"/>
      <c r="AQ16" s="2061"/>
      <c r="AR16" s="2061"/>
      <c r="AS16" s="2061"/>
      <c r="AT16" s="2062"/>
      <c r="AU16" s="2060" t="s">
        <v>596</v>
      </c>
      <c r="AV16" s="2061"/>
      <c r="AW16" s="2061"/>
      <c r="AX16" s="2061"/>
      <c r="AY16" s="2061"/>
      <c r="AZ16" s="2061"/>
      <c r="BA16" s="2061"/>
      <c r="BB16" s="2062"/>
      <c r="BC16" s="2060" t="s">
        <v>596</v>
      </c>
      <c r="BD16" s="2061"/>
      <c r="BE16" s="2061"/>
      <c r="BF16" s="2061"/>
      <c r="BG16" s="2061"/>
      <c r="BH16" s="2061"/>
      <c r="BI16" s="2061"/>
      <c r="BJ16" s="2062"/>
      <c r="BK16" s="2060" t="s">
        <v>596</v>
      </c>
      <c r="BL16" s="2061"/>
      <c r="BM16" s="2061"/>
      <c r="BN16" s="2061"/>
      <c r="BO16" s="2061"/>
      <c r="BP16" s="2061"/>
      <c r="BQ16" s="2061"/>
      <c r="BR16" s="2062"/>
      <c r="BS16" s="114"/>
      <c r="BT16" s="107"/>
      <c r="BU16" s="18"/>
      <c r="BV16" s="20"/>
      <c r="BW16" s="114"/>
      <c r="BX16" s="119"/>
    </row>
    <row r="17" spans="1:76">
      <c r="A17" s="1694"/>
      <c r="B17" s="18"/>
      <c r="C17" s="128"/>
      <c r="D17" s="18"/>
      <c r="E17" s="18"/>
      <c r="F17" s="1667" t="s">
        <v>135</v>
      </c>
      <c r="G17" s="1646"/>
      <c r="H17" s="1647"/>
      <c r="I17" s="1645" t="s">
        <v>136</v>
      </c>
      <c r="J17" s="1646"/>
      <c r="K17" s="1646"/>
      <c r="L17" s="1647"/>
      <c r="M17" s="2132"/>
      <c r="N17" s="1999"/>
      <c r="O17" s="1999"/>
      <c r="P17" s="1999"/>
      <c r="Q17" s="1999"/>
      <c r="R17" s="1999"/>
      <c r="S17" s="1999"/>
      <c r="T17" s="1999"/>
      <c r="U17" s="1999"/>
      <c r="V17" s="1999"/>
      <c r="W17" s="1999"/>
      <c r="X17" s="1999"/>
      <c r="Y17" s="1999"/>
      <c r="Z17" s="1999"/>
      <c r="AA17" s="1999"/>
      <c r="AB17" s="1999"/>
      <c r="AC17" s="1999"/>
      <c r="AD17" s="2000"/>
      <c r="AE17" s="2060"/>
      <c r="AF17" s="2061"/>
      <c r="AG17" s="2061"/>
      <c r="AH17" s="2061"/>
      <c r="AI17" s="2061"/>
      <c r="AJ17" s="2061"/>
      <c r="AK17" s="2061"/>
      <c r="AL17" s="2062"/>
      <c r="AM17" s="2060"/>
      <c r="AN17" s="2061"/>
      <c r="AO17" s="2061"/>
      <c r="AP17" s="2061"/>
      <c r="AQ17" s="2061"/>
      <c r="AR17" s="2061"/>
      <c r="AS17" s="2061"/>
      <c r="AT17" s="2062"/>
      <c r="AU17" s="2060"/>
      <c r="AV17" s="2061"/>
      <c r="AW17" s="2061"/>
      <c r="AX17" s="2061"/>
      <c r="AY17" s="2061"/>
      <c r="AZ17" s="2061"/>
      <c r="BA17" s="2061"/>
      <c r="BB17" s="2062"/>
      <c r="BC17" s="2060"/>
      <c r="BD17" s="2061"/>
      <c r="BE17" s="2061"/>
      <c r="BF17" s="2061"/>
      <c r="BG17" s="2061"/>
      <c r="BH17" s="2061"/>
      <c r="BI17" s="2061"/>
      <c r="BJ17" s="2062"/>
      <c r="BK17" s="2060"/>
      <c r="BL17" s="2061"/>
      <c r="BM17" s="2061"/>
      <c r="BN17" s="2061"/>
      <c r="BO17" s="2061"/>
      <c r="BP17" s="2061"/>
      <c r="BQ17" s="2061"/>
      <c r="BR17" s="2062"/>
      <c r="BS17" s="114"/>
      <c r="BT17" s="107"/>
      <c r="BU17" s="18"/>
      <c r="BV17" s="20"/>
      <c r="BW17" s="114"/>
      <c r="BX17" s="119"/>
    </row>
    <row r="18" spans="1:76">
      <c r="A18" s="1694"/>
      <c r="B18" s="36"/>
      <c r="C18" s="18"/>
      <c r="D18" s="18"/>
      <c r="E18" s="20"/>
      <c r="F18" s="1678" t="s">
        <v>137</v>
      </c>
      <c r="G18" s="1659"/>
      <c r="H18" s="1660"/>
      <c r="I18" s="1658" t="s">
        <v>138</v>
      </c>
      <c r="J18" s="1659"/>
      <c r="K18" s="1659"/>
      <c r="L18" s="1660"/>
      <c r="M18" s="2129" t="s">
        <v>139</v>
      </c>
      <c r="N18" s="2130"/>
      <c r="O18" s="2130"/>
      <c r="P18" s="2130"/>
      <c r="Q18" s="2130"/>
      <c r="R18" s="2130"/>
      <c r="S18" s="2130"/>
      <c r="T18" s="2130"/>
      <c r="U18" s="2130"/>
      <c r="V18" s="2130"/>
      <c r="W18" s="2130"/>
      <c r="X18" s="2130"/>
      <c r="Y18" s="2130"/>
      <c r="Z18" s="2130"/>
      <c r="AA18" s="2130"/>
      <c r="AB18" s="2130"/>
      <c r="AC18" s="2130"/>
      <c r="AD18" s="2131"/>
      <c r="AE18" s="2060" t="s">
        <v>596</v>
      </c>
      <c r="AF18" s="2061"/>
      <c r="AG18" s="2061"/>
      <c r="AH18" s="2061"/>
      <c r="AI18" s="2061"/>
      <c r="AJ18" s="2061"/>
      <c r="AK18" s="2061"/>
      <c r="AL18" s="2062"/>
      <c r="AM18" s="2060" t="s">
        <v>596</v>
      </c>
      <c r="AN18" s="2061"/>
      <c r="AO18" s="2061"/>
      <c r="AP18" s="2061"/>
      <c r="AQ18" s="2061"/>
      <c r="AR18" s="2061"/>
      <c r="AS18" s="2061"/>
      <c r="AT18" s="2062"/>
      <c r="AU18" s="2060" t="s">
        <v>596</v>
      </c>
      <c r="AV18" s="2061"/>
      <c r="AW18" s="2061"/>
      <c r="AX18" s="2061"/>
      <c r="AY18" s="2061"/>
      <c r="AZ18" s="2061"/>
      <c r="BA18" s="2061"/>
      <c r="BB18" s="2062"/>
      <c r="BC18" s="2060" t="s">
        <v>596</v>
      </c>
      <c r="BD18" s="2061"/>
      <c r="BE18" s="2061"/>
      <c r="BF18" s="2061"/>
      <c r="BG18" s="2061"/>
      <c r="BH18" s="2061"/>
      <c r="BI18" s="2061"/>
      <c r="BJ18" s="2062"/>
      <c r="BK18" s="2060" t="s">
        <v>596</v>
      </c>
      <c r="BL18" s="2061"/>
      <c r="BM18" s="2061"/>
      <c r="BN18" s="2061"/>
      <c r="BO18" s="2061"/>
      <c r="BP18" s="2061"/>
      <c r="BQ18" s="2061"/>
      <c r="BR18" s="2062"/>
      <c r="BS18" s="114"/>
      <c r="BT18" s="107"/>
      <c r="BU18" s="18"/>
      <c r="BV18" s="20"/>
      <c r="BW18" s="114"/>
      <c r="BX18" s="119"/>
    </row>
    <row r="19" spans="1:76">
      <c r="A19" s="1694"/>
      <c r="B19" s="36"/>
      <c r="C19" s="18"/>
      <c r="D19" s="18"/>
      <c r="E19" s="123"/>
      <c r="F19" s="1646" t="s">
        <v>140</v>
      </c>
      <c r="G19" s="1646"/>
      <c r="H19" s="1647"/>
      <c r="I19" s="1645" t="s">
        <v>141</v>
      </c>
      <c r="J19" s="1902"/>
      <c r="K19" s="1902"/>
      <c r="L19" s="1903"/>
      <c r="M19" s="2132"/>
      <c r="N19" s="1999"/>
      <c r="O19" s="1999"/>
      <c r="P19" s="1999"/>
      <c r="Q19" s="1999"/>
      <c r="R19" s="1999"/>
      <c r="S19" s="1999"/>
      <c r="T19" s="1999"/>
      <c r="U19" s="1999"/>
      <c r="V19" s="1999"/>
      <c r="W19" s="1999"/>
      <c r="X19" s="1999"/>
      <c r="Y19" s="1999"/>
      <c r="Z19" s="1999"/>
      <c r="AA19" s="1999"/>
      <c r="AB19" s="1999"/>
      <c r="AC19" s="1999"/>
      <c r="AD19" s="2000"/>
      <c r="AE19" s="2060"/>
      <c r="AF19" s="2061"/>
      <c r="AG19" s="2061"/>
      <c r="AH19" s="2061"/>
      <c r="AI19" s="2061"/>
      <c r="AJ19" s="2061"/>
      <c r="AK19" s="2061"/>
      <c r="AL19" s="2062"/>
      <c r="AM19" s="2060"/>
      <c r="AN19" s="2061"/>
      <c r="AO19" s="2061"/>
      <c r="AP19" s="2061"/>
      <c r="AQ19" s="2061"/>
      <c r="AR19" s="2061"/>
      <c r="AS19" s="2061"/>
      <c r="AT19" s="2062"/>
      <c r="AU19" s="2060"/>
      <c r="AV19" s="2061"/>
      <c r="AW19" s="2061"/>
      <c r="AX19" s="2061"/>
      <c r="AY19" s="2061"/>
      <c r="AZ19" s="2061"/>
      <c r="BA19" s="2061"/>
      <c r="BB19" s="2062"/>
      <c r="BC19" s="2060"/>
      <c r="BD19" s="2061"/>
      <c r="BE19" s="2061"/>
      <c r="BF19" s="2061"/>
      <c r="BG19" s="2061"/>
      <c r="BH19" s="2061"/>
      <c r="BI19" s="2061"/>
      <c r="BJ19" s="2062"/>
      <c r="BK19" s="2060"/>
      <c r="BL19" s="2061"/>
      <c r="BM19" s="2061"/>
      <c r="BN19" s="2061"/>
      <c r="BO19" s="2061"/>
      <c r="BP19" s="2061"/>
      <c r="BQ19" s="2061"/>
      <c r="BR19" s="2062"/>
      <c r="BS19" s="114"/>
      <c r="BT19" s="107"/>
      <c r="BU19" s="18"/>
      <c r="BV19" s="20"/>
      <c r="BW19" s="114"/>
      <c r="BX19" s="119"/>
    </row>
    <row r="20" spans="1:76" ht="14.25" thickBot="1">
      <c r="A20" s="1695"/>
      <c r="B20" s="149"/>
      <c r="C20" s="150"/>
      <c r="D20" s="150"/>
      <c r="E20" s="215"/>
      <c r="F20" s="2025" t="s">
        <v>1061</v>
      </c>
      <c r="G20" s="1742"/>
      <c r="H20" s="1742"/>
      <c r="I20" s="1742"/>
      <c r="J20" s="1742"/>
      <c r="K20" s="1742"/>
      <c r="L20" s="1742"/>
      <c r="M20" s="1742"/>
      <c r="N20" s="1742"/>
      <c r="O20" s="1742"/>
      <c r="P20" s="1742"/>
      <c r="Q20" s="1742"/>
      <c r="R20" s="1742"/>
      <c r="S20" s="1742"/>
      <c r="T20" s="1742"/>
      <c r="U20" s="1742"/>
      <c r="V20" s="1742"/>
      <c r="W20" s="1742"/>
      <c r="X20" s="1742"/>
      <c r="Y20" s="1742"/>
      <c r="Z20" s="1742"/>
      <c r="AA20" s="1742"/>
      <c r="AB20" s="1741" t="s">
        <v>1062</v>
      </c>
      <c r="AC20" s="1742"/>
      <c r="AD20" s="1743"/>
      <c r="AE20" s="2134" t="str">
        <f>IF($AE$5="","",IFERROR(IF(VLOOKUP($AE$5,自己評価書!$B$35:$FY500,46,FALSE)=0,"",VLOOKUP($AE$5,自己評価書!$B$35:$FY500,46,FALSE)),""))</f>
        <v/>
      </c>
      <c r="AF20" s="2111"/>
      <c r="AG20" s="2111"/>
      <c r="AH20" s="2111"/>
      <c r="AI20" s="2111"/>
      <c r="AJ20" s="2111"/>
      <c r="AK20" s="2111"/>
      <c r="AL20" s="2111"/>
      <c r="AM20" s="2134" t="str">
        <f>IF($AM$5="","",IFERROR(IF(VLOOKUP($AM$5,自己評価書!$B$35:$FY500,46,FALSE)=0,"",VLOOKUP($AM$5,自己評価書!$B$35:$FY500,46,FALSE)),""))</f>
        <v/>
      </c>
      <c r="AN20" s="2111"/>
      <c r="AO20" s="2111"/>
      <c r="AP20" s="2111"/>
      <c r="AQ20" s="2111"/>
      <c r="AR20" s="2111"/>
      <c r="AS20" s="2111"/>
      <c r="AT20" s="2111"/>
      <c r="AU20" s="2112" t="str">
        <f>IF($AU$5="","",IFERROR(IF(VLOOKUP($AU$5,自己評価書!$B$35:$FY500,46,FALSE)=0,"",VLOOKUP($AU$5,自己評価書!$B$35:$FY500,46,FALSE)),""))</f>
        <v/>
      </c>
      <c r="AV20" s="2112"/>
      <c r="AW20" s="2112"/>
      <c r="AX20" s="2112"/>
      <c r="AY20" s="2112"/>
      <c r="AZ20" s="2112"/>
      <c r="BA20" s="2112"/>
      <c r="BB20" s="2112"/>
      <c r="BC20" s="2112" t="str">
        <f>IF($BC$5="","",IFERROR(IF(VLOOKUP($BC$5,自己評価書!$B$35:$FY500,46,FALSE)=0,"",VLOOKUP($BC$5,自己評価書!$B$35:$FY500,46,FALSE)),""))</f>
        <v/>
      </c>
      <c r="BD20" s="2112"/>
      <c r="BE20" s="2112"/>
      <c r="BF20" s="2112"/>
      <c r="BG20" s="2112"/>
      <c r="BH20" s="2112"/>
      <c r="BI20" s="2112"/>
      <c r="BJ20" s="2112"/>
      <c r="BK20" s="2111" t="str">
        <f>IF($BK$5="","",IFERROR(IF(VLOOKUP($BK$5,自己評価書!$B$35:$FY500,46,FALSE)=0,"",VLOOKUP($BK$5,自己評価書!$B$35:$FY500,46,FALSE)),""))</f>
        <v/>
      </c>
      <c r="BL20" s="2111"/>
      <c r="BM20" s="2111"/>
      <c r="BN20" s="2111"/>
      <c r="BO20" s="2111"/>
      <c r="BP20" s="2111"/>
      <c r="BQ20" s="2111"/>
      <c r="BR20" s="2111"/>
      <c r="BS20" s="853"/>
      <c r="BT20" s="854"/>
      <c r="BU20" s="852"/>
      <c r="BV20" s="855"/>
      <c r="BW20" s="853"/>
      <c r="BX20" s="856"/>
    </row>
    <row r="21" spans="1:76" ht="14.25" thickBot="1">
      <c r="A21" s="199"/>
      <c r="B21" s="18"/>
      <c r="C21" s="18"/>
      <c r="D21" s="18"/>
      <c r="E21" s="18"/>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02"/>
      <c r="BT21" s="107"/>
      <c r="BU21" s="18"/>
      <c r="BV21" s="18"/>
      <c r="BW21" s="107"/>
      <c r="BX21" s="107"/>
    </row>
    <row r="22" spans="1:76" ht="24.95" customHeight="1">
      <c r="A22" s="8" t="s">
        <v>6</v>
      </c>
      <c r="AE22" s="1738" t="s">
        <v>1063</v>
      </c>
      <c r="AF22" s="1739"/>
      <c r="AG22" s="1739"/>
      <c r="AH22" s="1739"/>
      <c r="AI22" s="1739"/>
      <c r="AJ22" s="1739"/>
      <c r="AK22" s="1739"/>
      <c r="AL22" s="1739"/>
      <c r="AM22" s="1739"/>
      <c r="AN22" s="1739"/>
      <c r="AO22" s="1739"/>
      <c r="AP22" s="1739"/>
      <c r="AQ22" s="1739"/>
      <c r="AR22" s="1739"/>
      <c r="AS22" s="1739"/>
      <c r="AT22" s="1739"/>
      <c r="AU22" s="1739"/>
      <c r="AV22" s="1739"/>
      <c r="AW22" s="1739"/>
      <c r="AX22" s="1739"/>
      <c r="AY22" s="1739"/>
      <c r="AZ22" s="1739"/>
      <c r="BA22" s="1739"/>
      <c r="BB22" s="1739"/>
      <c r="BC22" s="1739"/>
      <c r="BD22" s="1739"/>
      <c r="BE22" s="1739"/>
      <c r="BF22" s="1739"/>
      <c r="BG22" s="1739"/>
      <c r="BH22" s="1739"/>
      <c r="BI22" s="1739"/>
      <c r="BJ22" s="1739"/>
      <c r="BK22" s="1739"/>
      <c r="BL22" s="1739"/>
      <c r="BM22" s="1739"/>
      <c r="BN22" s="1739"/>
      <c r="BO22" s="1739"/>
      <c r="BP22" s="1739"/>
      <c r="BQ22" s="1739"/>
      <c r="BR22" s="1740"/>
    </row>
    <row r="23" spans="1:76" ht="24.95" customHeight="1" thickBot="1">
      <c r="AE23" s="2063">
        <v>101</v>
      </c>
      <c r="AF23" s="2063"/>
      <c r="AG23" s="2063"/>
      <c r="AH23" s="2063"/>
      <c r="AI23" s="2063"/>
      <c r="AJ23" s="2063"/>
      <c r="AK23" s="2063"/>
      <c r="AL23" s="2063"/>
      <c r="AM23" s="2063"/>
      <c r="AN23" s="2063"/>
      <c r="AO23" s="2063"/>
      <c r="AP23" s="2063"/>
      <c r="AQ23" s="2063"/>
      <c r="AR23" s="2063"/>
      <c r="AS23" s="2063"/>
      <c r="AT23" s="2063"/>
      <c r="AU23" s="2063"/>
      <c r="AV23" s="2063"/>
      <c r="AW23" s="2063"/>
      <c r="AX23" s="2063"/>
      <c r="AY23" s="2063"/>
      <c r="AZ23" s="2063"/>
      <c r="BA23" s="2063"/>
      <c r="BB23" s="2063"/>
      <c r="BC23" s="2063"/>
      <c r="BD23" s="2063"/>
      <c r="BE23" s="2063"/>
      <c r="BF23" s="2063"/>
      <c r="BG23" s="2063"/>
      <c r="BH23" s="2063"/>
      <c r="BI23" s="2063"/>
      <c r="BJ23" s="2063"/>
      <c r="BK23" s="2063"/>
      <c r="BL23" s="2063"/>
      <c r="BM23" s="2063"/>
      <c r="BN23" s="2063"/>
      <c r="BO23" s="2063"/>
      <c r="BP23" s="2063"/>
      <c r="BQ23" s="2063"/>
      <c r="BR23" s="2063"/>
    </row>
    <row r="24" spans="1:76" ht="24.95" customHeight="1">
      <c r="A24" s="158"/>
      <c r="B24" s="1772" t="s">
        <v>8</v>
      </c>
      <c r="C24" s="1736"/>
      <c r="D24" s="1736"/>
      <c r="E24" s="2081"/>
      <c r="F24" s="1736" t="s">
        <v>11</v>
      </c>
      <c r="G24" s="1736"/>
      <c r="H24" s="1737"/>
      <c r="I24" s="1738" t="s">
        <v>12</v>
      </c>
      <c r="J24" s="1739"/>
      <c r="K24" s="1739"/>
      <c r="L24" s="1739"/>
      <c r="M24" s="1739"/>
      <c r="N24" s="1739"/>
      <c r="O24" s="1739"/>
      <c r="P24" s="1739"/>
      <c r="Q24" s="1739"/>
      <c r="R24" s="1739"/>
      <c r="S24" s="1739"/>
      <c r="T24" s="1739"/>
      <c r="U24" s="1739"/>
      <c r="V24" s="1739"/>
      <c r="W24" s="1739"/>
      <c r="X24" s="1739"/>
      <c r="Y24" s="1739"/>
      <c r="Z24" s="1739"/>
      <c r="AA24" s="1739"/>
      <c r="AB24" s="1739"/>
      <c r="AC24" s="1739"/>
      <c r="AD24" s="1740"/>
      <c r="AE24" s="2084"/>
      <c r="AF24" s="2084"/>
      <c r="AG24" s="2084"/>
      <c r="AH24" s="2084"/>
      <c r="AI24" s="2084"/>
      <c r="AJ24" s="2084"/>
      <c r="AK24" s="2084"/>
      <c r="AL24" s="2084"/>
      <c r="AM24" s="2084"/>
      <c r="AN24" s="2084"/>
      <c r="AO24" s="2084"/>
      <c r="AP24" s="2084"/>
      <c r="AQ24" s="2084"/>
      <c r="AR24" s="2084"/>
      <c r="AS24" s="2084"/>
      <c r="AT24" s="2084"/>
      <c r="AU24" s="2084"/>
      <c r="AV24" s="2084"/>
      <c r="AW24" s="2084"/>
      <c r="AX24" s="2084"/>
      <c r="AY24" s="2084"/>
      <c r="AZ24" s="2084"/>
      <c r="BA24" s="2084"/>
      <c r="BB24" s="2084"/>
      <c r="BC24" s="2084"/>
      <c r="BD24" s="2084"/>
      <c r="BE24" s="2084"/>
      <c r="BF24" s="2084"/>
      <c r="BG24" s="2084"/>
      <c r="BH24" s="2084"/>
      <c r="BI24" s="2084"/>
      <c r="BJ24" s="2084"/>
      <c r="BK24" s="2084"/>
      <c r="BL24" s="2084"/>
      <c r="BM24" s="2084"/>
      <c r="BN24" s="2084"/>
      <c r="BO24" s="2084"/>
      <c r="BP24" s="2084"/>
      <c r="BQ24" s="2084"/>
      <c r="BR24" s="2084"/>
      <c r="BS24" s="1696" t="s">
        <v>17</v>
      </c>
      <c r="BT24" s="1688"/>
      <c r="BU24" s="1688"/>
      <c r="BV24" s="1689"/>
      <c r="BW24" s="1749" t="s">
        <v>13</v>
      </c>
      <c r="BX24" s="1750"/>
    </row>
    <row r="25" spans="1:76" ht="24.95" customHeight="1" thickBot="1">
      <c r="A25" s="159"/>
      <c r="B25" s="1775" t="s">
        <v>14</v>
      </c>
      <c r="C25" s="1673"/>
      <c r="D25" s="1673"/>
      <c r="E25" s="2088"/>
      <c r="F25" s="1673" t="s">
        <v>15</v>
      </c>
      <c r="G25" s="1673"/>
      <c r="H25" s="1674"/>
      <c r="I25" s="1675" t="s">
        <v>15</v>
      </c>
      <c r="J25" s="1676"/>
      <c r="K25" s="1676"/>
      <c r="L25" s="1677"/>
      <c r="M25" s="1741" t="s">
        <v>16</v>
      </c>
      <c r="N25" s="1742"/>
      <c r="O25" s="1742"/>
      <c r="P25" s="1742"/>
      <c r="Q25" s="1742"/>
      <c r="R25" s="1742"/>
      <c r="S25" s="1742"/>
      <c r="T25" s="1742"/>
      <c r="U25" s="1742"/>
      <c r="V25" s="1742"/>
      <c r="W25" s="1742"/>
      <c r="X25" s="1742"/>
      <c r="Y25" s="1742"/>
      <c r="Z25" s="1742"/>
      <c r="AA25" s="1742"/>
      <c r="AB25" s="1742"/>
      <c r="AC25" s="1742"/>
      <c r="AD25" s="1743"/>
      <c r="AE25" s="2085" t="s">
        <v>1535</v>
      </c>
      <c r="AF25" s="2086"/>
      <c r="AG25" s="2086"/>
      <c r="AH25" s="2086"/>
      <c r="AI25" s="2086"/>
      <c r="AJ25" s="2086"/>
      <c r="AK25" s="2086"/>
      <c r="AL25" s="2087"/>
      <c r="AM25" s="2085" t="s">
        <v>1535</v>
      </c>
      <c r="AN25" s="2086"/>
      <c r="AO25" s="2086"/>
      <c r="AP25" s="2086"/>
      <c r="AQ25" s="2086"/>
      <c r="AR25" s="2086"/>
      <c r="AS25" s="2086"/>
      <c r="AT25" s="2087"/>
      <c r="AU25" s="2085" t="s">
        <v>1535</v>
      </c>
      <c r="AV25" s="2086"/>
      <c r="AW25" s="2086"/>
      <c r="AX25" s="2086"/>
      <c r="AY25" s="2086"/>
      <c r="AZ25" s="2086"/>
      <c r="BA25" s="2086"/>
      <c r="BB25" s="2087"/>
      <c r="BC25" s="2085" t="s">
        <v>1535</v>
      </c>
      <c r="BD25" s="2086"/>
      <c r="BE25" s="2086"/>
      <c r="BF25" s="2086"/>
      <c r="BG25" s="2086"/>
      <c r="BH25" s="2086"/>
      <c r="BI25" s="2086"/>
      <c r="BJ25" s="2087"/>
      <c r="BK25" s="2085" t="s">
        <v>1535</v>
      </c>
      <c r="BL25" s="2086"/>
      <c r="BM25" s="2086"/>
      <c r="BN25" s="2086"/>
      <c r="BO25" s="2086"/>
      <c r="BP25" s="2086"/>
      <c r="BQ25" s="2086"/>
      <c r="BR25" s="2087"/>
      <c r="BS25" s="1963"/>
      <c r="BT25" s="1964"/>
      <c r="BU25" s="1964"/>
      <c r="BV25" s="1965"/>
      <c r="BW25" s="1751"/>
      <c r="BX25" s="1752"/>
    </row>
    <row r="26" spans="1:76" ht="13.5" customHeight="1">
      <c r="A26" s="1693" t="s">
        <v>756</v>
      </c>
      <c r="B26" s="98" t="s">
        <v>738</v>
      </c>
      <c r="C26" s="99"/>
      <c r="D26" s="99"/>
      <c r="E26" s="100"/>
      <c r="F26" s="1667" t="s">
        <v>1001</v>
      </c>
      <c r="G26" s="1646"/>
      <c r="H26" s="1646"/>
      <c r="I26" s="1646"/>
      <c r="J26" s="1646"/>
      <c r="K26" s="1646"/>
      <c r="L26" s="1647"/>
      <c r="M26" s="2098" t="s">
        <v>1003</v>
      </c>
      <c r="N26" s="2099"/>
      <c r="O26" s="2099"/>
      <c r="P26" s="2099"/>
      <c r="Q26" s="2099"/>
      <c r="R26" s="2099"/>
      <c r="S26" s="2099"/>
      <c r="T26" s="2099"/>
      <c r="U26" s="2099"/>
      <c r="V26" s="2099"/>
      <c r="W26" s="2099"/>
      <c r="X26" s="2099"/>
      <c r="Y26" s="2099"/>
      <c r="Z26" s="2099"/>
      <c r="AA26" s="2099"/>
      <c r="AB26" s="2099"/>
      <c r="AC26" s="2099"/>
      <c r="AD26" s="2100"/>
      <c r="AE26" s="2078" t="s">
        <v>22</v>
      </c>
      <c r="AF26" s="2079"/>
      <c r="AG26" s="2079"/>
      <c r="AH26" s="2079"/>
      <c r="AI26" s="2079"/>
      <c r="AJ26" s="2079"/>
      <c r="AK26" s="2079"/>
      <c r="AL26" s="2080"/>
      <c r="AM26" s="2078" t="s">
        <v>22</v>
      </c>
      <c r="AN26" s="2079"/>
      <c r="AO26" s="2079"/>
      <c r="AP26" s="2079"/>
      <c r="AQ26" s="2079"/>
      <c r="AR26" s="2079"/>
      <c r="AS26" s="2079"/>
      <c r="AT26" s="2080"/>
      <c r="AU26" s="2078" t="s">
        <v>22</v>
      </c>
      <c r="AV26" s="2079"/>
      <c r="AW26" s="2079"/>
      <c r="AX26" s="2079"/>
      <c r="AY26" s="2079"/>
      <c r="AZ26" s="2079"/>
      <c r="BA26" s="2079"/>
      <c r="BB26" s="2080"/>
      <c r="BC26" s="2078" t="s">
        <v>22</v>
      </c>
      <c r="BD26" s="2079"/>
      <c r="BE26" s="2079"/>
      <c r="BF26" s="2079"/>
      <c r="BG26" s="2079"/>
      <c r="BH26" s="2079"/>
      <c r="BI26" s="2079"/>
      <c r="BJ26" s="2080"/>
      <c r="BK26" s="2078" t="s">
        <v>22</v>
      </c>
      <c r="BL26" s="2079"/>
      <c r="BM26" s="2079"/>
      <c r="BN26" s="2079"/>
      <c r="BO26" s="2079"/>
      <c r="BP26" s="2079"/>
      <c r="BQ26" s="2079"/>
      <c r="BR26" s="2080"/>
      <c r="BS26" s="111" t="s">
        <v>22</v>
      </c>
      <c r="BT26" s="113" t="s">
        <v>142</v>
      </c>
      <c r="BU26" s="18"/>
      <c r="BV26" s="18"/>
      <c r="BW26" s="114"/>
      <c r="BX26" s="119"/>
    </row>
    <row r="27" spans="1:76" ht="14.25" thickBot="1">
      <c r="A27" s="1694"/>
      <c r="B27" s="1645" t="s">
        <v>739</v>
      </c>
      <c r="C27" s="1902"/>
      <c r="D27" s="1902"/>
      <c r="E27" s="1903"/>
      <c r="F27" s="1668"/>
      <c r="G27" s="1669"/>
      <c r="H27" s="1669"/>
      <c r="I27" s="1669"/>
      <c r="J27" s="1669"/>
      <c r="K27" s="1669"/>
      <c r="L27" s="1670"/>
      <c r="M27" s="2135" t="s">
        <v>1002</v>
      </c>
      <c r="N27" s="1889"/>
      <c r="O27" s="1889"/>
      <c r="P27" s="1889"/>
      <c r="Q27" s="1889"/>
      <c r="R27" s="1889"/>
      <c r="S27" s="1889"/>
      <c r="T27" s="1889"/>
      <c r="U27" s="1889"/>
      <c r="V27" s="1889"/>
      <c r="W27" s="1889"/>
      <c r="X27" s="1889"/>
      <c r="Y27" s="1889"/>
      <c r="Z27" s="1889"/>
      <c r="AA27" s="1889"/>
      <c r="AB27" s="1889"/>
      <c r="AC27" s="1889"/>
      <c r="AD27" s="1991"/>
      <c r="AE27" s="1887" t="s">
        <v>22</v>
      </c>
      <c r="AF27" s="1891"/>
      <c r="AG27" s="1891"/>
      <c r="AH27" s="1891"/>
      <c r="AI27" s="1891"/>
      <c r="AJ27" s="1891"/>
      <c r="AK27" s="1891"/>
      <c r="AL27" s="2121"/>
      <c r="AM27" s="1887" t="s">
        <v>22</v>
      </c>
      <c r="AN27" s="1891"/>
      <c r="AO27" s="1891"/>
      <c r="AP27" s="1891"/>
      <c r="AQ27" s="1891"/>
      <c r="AR27" s="1891"/>
      <c r="AS27" s="1891"/>
      <c r="AT27" s="2121"/>
      <c r="AU27" s="1887" t="s">
        <v>22</v>
      </c>
      <c r="AV27" s="1891"/>
      <c r="AW27" s="1891"/>
      <c r="AX27" s="1891"/>
      <c r="AY27" s="1891"/>
      <c r="AZ27" s="1891"/>
      <c r="BA27" s="1891"/>
      <c r="BB27" s="2121"/>
      <c r="BC27" s="1887" t="s">
        <v>22</v>
      </c>
      <c r="BD27" s="1891"/>
      <c r="BE27" s="1891"/>
      <c r="BF27" s="1891"/>
      <c r="BG27" s="1891"/>
      <c r="BH27" s="1891"/>
      <c r="BI27" s="1891"/>
      <c r="BJ27" s="2121"/>
      <c r="BK27" s="1887" t="s">
        <v>22</v>
      </c>
      <c r="BL27" s="1891"/>
      <c r="BM27" s="1891"/>
      <c r="BN27" s="1891"/>
      <c r="BO27" s="1891"/>
      <c r="BP27" s="1891"/>
      <c r="BQ27" s="1891"/>
      <c r="BR27" s="2121"/>
      <c r="BS27" s="111" t="s">
        <v>22</v>
      </c>
      <c r="BT27" s="837" t="s">
        <v>1006</v>
      </c>
      <c r="BU27" s="47"/>
      <c r="BV27" s="48"/>
      <c r="BW27" s="1746" t="s">
        <v>25</v>
      </c>
      <c r="BX27" s="1747"/>
    </row>
    <row r="28" spans="1:76" ht="13.5" customHeight="1">
      <c r="A28" s="1694"/>
      <c r="B28" s="1645" t="s">
        <v>740</v>
      </c>
      <c r="C28" s="1902"/>
      <c r="D28" s="1902"/>
      <c r="E28" s="1903"/>
      <c r="F28" s="2173" t="s">
        <v>1009</v>
      </c>
      <c r="G28" s="2174"/>
      <c r="H28" s="2175"/>
      <c r="I28" s="2155" t="s">
        <v>1010</v>
      </c>
      <c r="J28" s="2156"/>
      <c r="K28" s="2156"/>
      <c r="L28" s="2157"/>
      <c r="M28" s="1189" t="s">
        <v>1008</v>
      </c>
      <c r="N28" s="1190"/>
      <c r="O28" s="1190"/>
      <c r="P28" s="1190"/>
      <c r="Q28" s="1190"/>
      <c r="R28" s="1191"/>
      <c r="S28" s="2133" t="s">
        <v>1067</v>
      </c>
      <c r="T28" s="2133"/>
      <c r="U28" s="2133"/>
      <c r="V28" s="2133"/>
      <c r="W28" s="2133"/>
      <c r="X28" s="2133"/>
      <c r="Y28" s="2133"/>
      <c r="Z28" s="2133"/>
      <c r="AA28" s="2133"/>
      <c r="AB28" s="2133"/>
      <c r="AC28" s="2133"/>
      <c r="AD28" s="2133"/>
      <c r="AE28" s="2078" t="s">
        <v>22</v>
      </c>
      <c r="AF28" s="2079"/>
      <c r="AG28" s="2079"/>
      <c r="AH28" s="2079"/>
      <c r="AI28" s="2079"/>
      <c r="AJ28" s="2079"/>
      <c r="AK28" s="2079"/>
      <c r="AL28" s="2080"/>
      <c r="AM28" s="2078" t="s">
        <v>22</v>
      </c>
      <c r="AN28" s="2079"/>
      <c r="AO28" s="2079"/>
      <c r="AP28" s="2079"/>
      <c r="AQ28" s="2079"/>
      <c r="AR28" s="2079"/>
      <c r="AS28" s="2079"/>
      <c r="AT28" s="2080"/>
      <c r="AU28" s="2078" t="s">
        <v>22</v>
      </c>
      <c r="AV28" s="2079"/>
      <c r="AW28" s="2079"/>
      <c r="AX28" s="2079"/>
      <c r="AY28" s="2079"/>
      <c r="AZ28" s="2079"/>
      <c r="BA28" s="2079"/>
      <c r="BB28" s="2080"/>
      <c r="BC28" s="2078" t="s">
        <v>22</v>
      </c>
      <c r="BD28" s="2079"/>
      <c r="BE28" s="2079"/>
      <c r="BF28" s="2079"/>
      <c r="BG28" s="2079"/>
      <c r="BH28" s="2079"/>
      <c r="BI28" s="2079"/>
      <c r="BJ28" s="2080"/>
      <c r="BK28" s="2078" t="s">
        <v>22</v>
      </c>
      <c r="BL28" s="2079"/>
      <c r="BM28" s="2079"/>
      <c r="BN28" s="2079"/>
      <c r="BO28" s="2079"/>
      <c r="BP28" s="2079"/>
      <c r="BQ28" s="2079"/>
      <c r="BR28" s="2080"/>
      <c r="BS28" s="16" t="s">
        <v>22</v>
      </c>
      <c r="BT28" s="1643"/>
      <c r="BU28" s="1643"/>
      <c r="BV28" s="1644"/>
      <c r="BW28" s="1746"/>
      <c r="BX28" s="1747"/>
    </row>
    <row r="29" spans="1:76" ht="13.5" customHeight="1">
      <c r="A29" s="1694"/>
      <c r="B29" s="122"/>
      <c r="C29" s="487"/>
      <c r="D29" s="487"/>
      <c r="E29" s="488"/>
      <c r="F29" s="2176"/>
      <c r="G29" s="2177"/>
      <c r="H29" s="2178"/>
      <c r="I29" s="842"/>
      <c r="J29" s="843"/>
      <c r="K29" s="843"/>
      <c r="L29" s="844"/>
      <c r="M29" s="1192"/>
      <c r="N29" s="1193"/>
      <c r="O29" s="1193"/>
      <c r="P29" s="1193"/>
      <c r="Q29" s="1193"/>
      <c r="R29" s="1194"/>
      <c r="S29" s="2182" t="s">
        <v>1068</v>
      </c>
      <c r="T29" s="2182"/>
      <c r="U29" s="2182"/>
      <c r="V29" s="2182"/>
      <c r="W29" s="2182"/>
      <c r="X29" s="2182"/>
      <c r="Y29" s="2182"/>
      <c r="Z29" s="2182"/>
      <c r="AA29" s="2182"/>
      <c r="AB29" s="2182"/>
      <c r="AC29" s="2182"/>
      <c r="AD29" s="2182"/>
      <c r="AE29" s="2186" t="str">
        <f>IF($AE$23="","",IFERROR(IF(VLOOKUP($AE$23,自己評価書!$B$35:$FY500,76,FALSE)=0,"",VLOOKUP($AE$23,自己評価書!$B$35:$FY500,76,FALSE)),""))</f>
        <v/>
      </c>
      <c r="AF29" s="2187"/>
      <c r="AG29" s="2187"/>
      <c r="AH29" s="2187"/>
      <c r="AI29" s="2187"/>
      <c r="AJ29" s="2187"/>
      <c r="AK29" s="2187"/>
      <c r="AL29" s="2187"/>
      <c r="AM29" s="2273" t="str">
        <f>IF($AM$23="","",IFERROR(IF(VLOOKUP($AM$23,自己評価書!$B$35:$FY500,76,FALSE)=0,"",VLOOKUP($AM$23,自己評価書!$B$35:$FY500,76,FALSE)),""))</f>
        <v/>
      </c>
      <c r="AN29" s="2273"/>
      <c r="AO29" s="2273"/>
      <c r="AP29" s="2273"/>
      <c r="AQ29" s="2273"/>
      <c r="AR29" s="2273"/>
      <c r="AS29" s="2273"/>
      <c r="AT29" s="2273"/>
      <c r="AU29" s="2273" t="str">
        <f>IF($AU$23="","",IFERROR(IF(VLOOKUP($AU$23,自己評価書!$B$35:$FY500,76,FALSE)=0,"",VLOOKUP($AU$23,自己評価書!$B$35:$FY500,76,FALSE)),""))</f>
        <v/>
      </c>
      <c r="AV29" s="2273"/>
      <c r="AW29" s="2273"/>
      <c r="AX29" s="2273"/>
      <c r="AY29" s="2273"/>
      <c r="AZ29" s="2273"/>
      <c r="BA29" s="2273"/>
      <c r="BB29" s="2273"/>
      <c r="BC29" s="2273" t="str">
        <f>IF($BC$23="","",IFERROR(IF(VLOOKUP($BC$23,自己評価書!$B$35:$FY500,76,FALSE)=0,"",VLOOKUP($BC$23,自己評価書!$B$35:$FY500,76,FALSE)),""))</f>
        <v/>
      </c>
      <c r="BD29" s="2273"/>
      <c r="BE29" s="2273"/>
      <c r="BF29" s="2273"/>
      <c r="BG29" s="2273"/>
      <c r="BH29" s="2273"/>
      <c r="BI29" s="2273"/>
      <c r="BJ29" s="2273"/>
      <c r="BK29" s="2186" t="str">
        <f>IF($BK$23="","",IFERROR(IF(VLOOKUP($BK$23,自己評価書!$B$35:$FY500,76,FALSE)=0,"",VLOOKUP($BK$23,自己評価書!$B$35:$FY500,76,FALSE)),""))</f>
        <v/>
      </c>
      <c r="BL29" s="2187"/>
      <c r="BM29" s="2187"/>
      <c r="BN29" s="2187"/>
      <c r="BO29" s="2187"/>
      <c r="BP29" s="2187"/>
      <c r="BQ29" s="2187"/>
      <c r="BR29" s="2272"/>
      <c r="BS29" s="16" t="s">
        <v>22</v>
      </c>
      <c r="BT29" s="1643"/>
      <c r="BU29" s="1643"/>
      <c r="BV29" s="1644"/>
      <c r="BW29" s="429"/>
      <c r="BX29" s="430"/>
    </row>
    <row r="30" spans="1:76" ht="13.5" customHeight="1" thickBot="1">
      <c r="A30" s="1694"/>
      <c r="B30" s="35" t="s">
        <v>94</v>
      </c>
      <c r="C30" s="836">
        <f>IF($AE$5="","",IFERROR(VLOOKUP($AE$5,自己評価書!$B$35:$FY500,74,FALSE),""))</f>
        <v>0</v>
      </c>
      <c r="D30" s="18" t="s">
        <v>741</v>
      </c>
      <c r="E30" s="20"/>
      <c r="F30" s="2176"/>
      <c r="G30" s="2177"/>
      <c r="H30" s="2178"/>
      <c r="I30" s="842"/>
      <c r="J30" s="843"/>
      <c r="K30" s="843"/>
      <c r="L30" s="844"/>
      <c r="M30" s="1186"/>
      <c r="N30" s="1188"/>
      <c r="O30" s="1188"/>
      <c r="P30" s="1188"/>
      <c r="Q30" s="1188"/>
      <c r="R30" s="1187"/>
      <c r="S30" s="2184" t="s">
        <v>1632</v>
      </c>
      <c r="T30" s="2184"/>
      <c r="U30" s="2184"/>
      <c r="V30" s="2184"/>
      <c r="W30" s="2184"/>
      <c r="X30" s="2184"/>
      <c r="Y30" s="2184"/>
      <c r="Z30" s="2184"/>
      <c r="AA30" s="2184"/>
      <c r="AB30" s="2184"/>
      <c r="AC30" s="2184"/>
      <c r="AD30" s="2184"/>
      <c r="AE30" s="1887" t="s">
        <v>22</v>
      </c>
      <c r="AF30" s="1891"/>
      <c r="AG30" s="1891"/>
      <c r="AH30" s="1891"/>
      <c r="AI30" s="1891"/>
      <c r="AJ30" s="1891"/>
      <c r="AK30" s="1891"/>
      <c r="AL30" s="2121"/>
      <c r="AM30" s="1887" t="s">
        <v>22</v>
      </c>
      <c r="AN30" s="1891"/>
      <c r="AO30" s="1891"/>
      <c r="AP30" s="1891"/>
      <c r="AQ30" s="1891"/>
      <c r="AR30" s="1891"/>
      <c r="AS30" s="1891"/>
      <c r="AT30" s="2121"/>
      <c r="AU30" s="1887" t="s">
        <v>22</v>
      </c>
      <c r="AV30" s="1891"/>
      <c r="AW30" s="1891"/>
      <c r="AX30" s="1891"/>
      <c r="AY30" s="1891"/>
      <c r="AZ30" s="1891"/>
      <c r="BA30" s="1891"/>
      <c r="BB30" s="2121"/>
      <c r="BC30" s="1887" t="s">
        <v>22</v>
      </c>
      <c r="BD30" s="1891"/>
      <c r="BE30" s="1891"/>
      <c r="BF30" s="1891"/>
      <c r="BG30" s="1891"/>
      <c r="BH30" s="1891"/>
      <c r="BI30" s="1891"/>
      <c r="BJ30" s="2121"/>
      <c r="BK30" s="1887" t="s">
        <v>22</v>
      </c>
      <c r="BL30" s="1891"/>
      <c r="BM30" s="1891"/>
      <c r="BN30" s="1891"/>
      <c r="BO30" s="1891"/>
      <c r="BP30" s="1891"/>
      <c r="BQ30" s="1891"/>
      <c r="BR30" s="2121"/>
      <c r="BW30" s="1744" t="s">
        <v>27</v>
      </c>
      <c r="BX30" s="1745"/>
    </row>
    <row r="31" spans="1:76" ht="13.5" customHeight="1">
      <c r="A31" s="1694"/>
      <c r="F31" s="2176"/>
      <c r="G31" s="2177"/>
      <c r="H31" s="2178"/>
      <c r="I31" s="842"/>
      <c r="J31" s="843"/>
      <c r="K31" s="843"/>
      <c r="L31" s="844"/>
      <c r="M31" s="2207" t="s">
        <v>1069</v>
      </c>
      <c r="N31" s="2208"/>
      <c r="O31" s="2208"/>
      <c r="P31" s="2208"/>
      <c r="Q31" s="2208"/>
      <c r="R31" s="2209"/>
      <c r="S31" s="2213" t="s">
        <v>1070</v>
      </c>
      <c r="T31" s="2213"/>
      <c r="U31" s="2213"/>
      <c r="V31" s="2213"/>
      <c r="W31" s="2213"/>
      <c r="X31" s="2213"/>
      <c r="Y31" s="2213"/>
      <c r="Z31" s="2213"/>
      <c r="AA31" s="2213"/>
      <c r="AB31" s="2213"/>
      <c r="AC31" s="2213"/>
      <c r="AD31" s="2213"/>
      <c r="AE31" s="2078" t="s">
        <v>22</v>
      </c>
      <c r="AF31" s="2079"/>
      <c r="AG31" s="2079"/>
      <c r="AH31" s="2079"/>
      <c r="AI31" s="2079"/>
      <c r="AJ31" s="2079"/>
      <c r="AK31" s="2079"/>
      <c r="AL31" s="2080"/>
      <c r="AM31" s="2078" t="s">
        <v>22</v>
      </c>
      <c r="AN31" s="2079"/>
      <c r="AO31" s="2079"/>
      <c r="AP31" s="2079"/>
      <c r="AQ31" s="2079"/>
      <c r="AR31" s="2079"/>
      <c r="AS31" s="2079"/>
      <c r="AT31" s="2080"/>
      <c r="AU31" s="2078" t="s">
        <v>22</v>
      </c>
      <c r="AV31" s="2079"/>
      <c r="AW31" s="2079"/>
      <c r="AX31" s="2079"/>
      <c r="AY31" s="2079"/>
      <c r="AZ31" s="2079"/>
      <c r="BA31" s="2079"/>
      <c r="BB31" s="2080"/>
      <c r="BC31" s="2078" t="s">
        <v>22</v>
      </c>
      <c r="BD31" s="2079"/>
      <c r="BE31" s="2079"/>
      <c r="BF31" s="2079"/>
      <c r="BG31" s="2079"/>
      <c r="BH31" s="2079"/>
      <c r="BI31" s="2079"/>
      <c r="BJ31" s="2080"/>
      <c r="BK31" s="2078" t="s">
        <v>22</v>
      </c>
      <c r="BL31" s="2079"/>
      <c r="BM31" s="2079"/>
      <c r="BN31" s="2079"/>
      <c r="BO31" s="2079"/>
      <c r="BP31" s="2079"/>
      <c r="BQ31" s="2079"/>
      <c r="BR31" s="2080"/>
      <c r="BW31" s="114"/>
      <c r="BX31" s="119"/>
    </row>
    <row r="32" spans="1:76" ht="13.5" customHeight="1">
      <c r="A32" s="1694"/>
      <c r="B32" s="85"/>
      <c r="C32" s="18"/>
      <c r="D32" s="18"/>
      <c r="E32" s="20"/>
      <c r="F32" s="2176"/>
      <c r="G32" s="2177"/>
      <c r="H32" s="2178"/>
      <c r="I32" s="842"/>
      <c r="J32" s="843"/>
      <c r="K32" s="843"/>
      <c r="L32" s="844"/>
      <c r="M32" s="2210"/>
      <c r="N32" s="2211"/>
      <c r="O32" s="2211"/>
      <c r="P32" s="2211"/>
      <c r="Q32" s="2211"/>
      <c r="R32" s="2212"/>
      <c r="S32" s="2183" t="s">
        <v>1071</v>
      </c>
      <c r="T32" s="2183"/>
      <c r="U32" s="2183"/>
      <c r="V32" s="2183"/>
      <c r="W32" s="2183"/>
      <c r="X32" s="2183"/>
      <c r="Y32" s="2183"/>
      <c r="Z32" s="2183"/>
      <c r="AA32" s="2183"/>
      <c r="AB32" s="2183"/>
      <c r="AC32" s="2183"/>
      <c r="AD32" s="2183"/>
      <c r="AE32" s="2214" t="str">
        <f>IF($AE$23="","",IFERROR(IF(VLOOKUP($AE$23,自己評価書!$B$35:$FY500,78,FALSE)=0,"",VLOOKUP($AE$23,自己評価書!$B$35:$FY500,78,FALSE)),""))</f>
        <v/>
      </c>
      <c r="AF32" s="2215"/>
      <c r="AG32" s="2215"/>
      <c r="AH32" s="2215"/>
      <c r="AI32" s="2215"/>
      <c r="AJ32" s="2215"/>
      <c r="AK32" s="2215"/>
      <c r="AL32" s="2215"/>
      <c r="AM32" s="2216" t="str">
        <f>IF($AM$23="","",IFERROR(IF(VLOOKUP($AM$23,自己評価書!$B$35:$FY500,78,FALSE)=0,"",VLOOKUP($AM$23,自己評価書!$B$35:$FY500,78,FALSE)),""))</f>
        <v/>
      </c>
      <c r="AN32" s="2216"/>
      <c r="AO32" s="2216"/>
      <c r="AP32" s="2216"/>
      <c r="AQ32" s="2216"/>
      <c r="AR32" s="2216"/>
      <c r="AS32" s="2216"/>
      <c r="AT32" s="2216"/>
      <c r="AU32" s="2216" t="str">
        <f>IF($AU$23="","",IFERROR(IF(VLOOKUP($AU$23,自己評価書!$B$35:$FY500,78,FALSE)=0,"",VLOOKUP($AU$23,自己評価書!$B$35:$FY500,78,FALSE)),""))</f>
        <v/>
      </c>
      <c r="AV32" s="2216"/>
      <c r="AW32" s="2216"/>
      <c r="AX32" s="2216"/>
      <c r="AY32" s="2216"/>
      <c r="AZ32" s="2216"/>
      <c r="BA32" s="2216"/>
      <c r="BB32" s="2216"/>
      <c r="BC32" s="2216" t="str">
        <f>IF($BC$23="","",IFERROR(IF(VLOOKUP($BC$23,自己評価書!$B$35:$FY500,78,FALSE)=0,"",VLOOKUP($BC$23,自己評価書!$B$35:$FY500,78,FALSE)),""))</f>
        <v/>
      </c>
      <c r="BD32" s="2216"/>
      <c r="BE32" s="2216"/>
      <c r="BF32" s="2216"/>
      <c r="BG32" s="2216"/>
      <c r="BH32" s="2216"/>
      <c r="BI32" s="2216"/>
      <c r="BJ32" s="2216"/>
      <c r="BK32" s="2214" t="str">
        <f>IF($BK$23="","",IFERROR(IF(VLOOKUP($BK$23,自己評価書!$B$35:$FY500,78,FALSE)=0,"",VLOOKUP($BK$23,自己評価書!$B$35:$FY500,78,FALSE)),""))</f>
        <v/>
      </c>
      <c r="BL32" s="2215"/>
      <c r="BM32" s="2215"/>
      <c r="BN32" s="2215"/>
      <c r="BO32" s="2215"/>
      <c r="BP32" s="2215"/>
      <c r="BQ32" s="2215"/>
      <c r="BR32" s="2217"/>
      <c r="BW32" s="114"/>
      <c r="BX32" s="119"/>
    </row>
    <row r="33" spans="1:76" ht="13.5" customHeight="1">
      <c r="A33" s="1694"/>
      <c r="B33" s="1195"/>
      <c r="C33" s="1180"/>
      <c r="D33" s="1180"/>
      <c r="E33" s="1181"/>
      <c r="F33" s="2176"/>
      <c r="G33" s="2177"/>
      <c r="H33" s="2178"/>
      <c r="I33" s="842"/>
      <c r="J33" s="843"/>
      <c r="K33" s="843"/>
      <c r="L33" s="844"/>
      <c r="M33" s="1183"/>
      <c r="N33" s="1184"/>
      <c r="O33" s="1184"/>
      <c r="P33" s="1184"/>
      <c r="Q33" s="1184"/>
      <c r="R33" s="1185"/>
      <c r="S33" s="2185" t="s">
        <v>1633</v>
      </c>
      <c r="T33" s="2185"/>
      <c r="U33" s="2185"/>
      <c r="V33" s="2185"/>
      <c r="W33" s="2185"/>
      <c r="X33" s="2185"/>
      <c r="Y33" s="2185"/>
      <c r="Z33" s="2185"/>
      <c r="AA33" s="2185"/>
      <c r="AB33" s="2185"/>
      <c r="AC33" s="2185"/>
      <c r="AD33" s="2185"/>
      <c r="AE33" s="2056" t="s">
        <v>22</v>
      </c>
      <c r="AF33" s="2057"/>
      <c r="AG33" s="2057"/>
      <c r="AH33" s="2057"/>
      <c r="AI33" s="2057"/>
      <c r="AJ33" s="2057"/>
      <c r="AK33" s="2057"/>
      <c r="AL33" s="2058"/>
      <c r="AM33" s="2056" t="s">
        <v>22</v>
      </c>
      <c r="AN33" s="2057"/>
      <c r="AO33" s="2057"/>
      <c r="AP33" s="2057"/>
      <c r="AQ33" s="2057"/>
      <c r="AR33" s="2057"/>
      <c r="AS33" s="2057"/>
      <c r="AT33" s="2058"/>
      <c r="AU33" s="2056" t="s">
        <v>22</v>
      </c>
      <c r="AV33" s="2057"/>
      <c r="AW33" s="2057"/>
      <c r="AX33" s="2057"/>
      <c r="AY33" s="2057"/>
      <c r="AZ33" s="2057"/>
      <c r="BA33" s="2057"/>
      <c r="BB33" s="2058"/>
      <c r="BC33" s="2056" t="s">
        <v>22</v>
      </c>
      <c r="BD33" s="2057"/>
      <c r="BE33" s="2057"/>
      <c r="BF33" s="2057"/>
      <c r="BG33" s="2057"/>
      <c r="BH33" s="2057"/>
      <c r="BI33" s="2057"/>
      <c r="BJ33" s="2058"/>
      <c r="BK33" s="2056" t="s">
        <v>22</v>
      </c>
      <c r="BL33" s="2057"/>
      <c r="BM33" s="2057"/>
      <c r="BN33" s="2057"/>
      <c r="BO33" s="2057"/>
      <c r="BP33" s="2057"/>
      <c r="BQ33" s="2057"/>
      <c r="BR33" s="2058"/>
      <c r="BW33" s="114"/>
      <c r="BX33" s="119"/>
    </row>
    <row r="34" spans="1:76" ht="13.5" customHeight="1">
      <c r="A34" s="1694"/>
      <c r="B34" s="213"/>
      <c r="C34" s="18"/>
      <c r="D34" s="18"/>
      <c r="E34" s="20"/>
      <c r="F34" s="2176"/>
      <c r="G34" s="2177"/>
      <c r="H34" s="2178"/>
      <c r="I34" s="2155" t="s">
        <v>1616</v>
      </c>
      <c r="J34" s="2156"/>
      <c r="K34" s="2156"/>
      <c r="L34" s="2157"/>
      <c r="M34" s="1128"/>
      <c r="N34" s="1128"/>
      <c r="O34" s="1128"/>
      <c r="P34" s="1128"/>
      <c r="Q34" s="1128"/>
      <c r="R34" s="1128"/>
      <c r="S34" s="1158"/>
      <c r="T34" s="1158"/>
      <c r="U34" s="1158"/>
      <c r="V34" s="1158"/>
      <c r="W34" s="1158"/>
      <c r="X34" s="1158"/>
      <c r="Y34" s="1158"/>
      <c r="Z34" s="1158"/>
      <c r="AA34" s="1158"/>
      <c r="AB34" s="1158"/>
      <c r="AC34" s="1158"/>
      <c r="AD34" s="1158"/>
      <c r="AE34" s="1887" t="s">
        <v>22</v>
      </c>
      <c r="AF34" s="1891"/>
      <c r="AG34" s="1891"/>
      <c r="AH34" s="1891"/>
      <c r="AI34" s="1891"/>
      <c r="AJ34" s="1891"/>
      <c r="AK34" s="1891"/>
      <c r="AL34" s="2121"/>
      <c r="AM34" s="1887" t="s">
        <v>22</v>
      </c>
      <c r="AN34" s="1891"/>
      <c r="AO34" s="1891"/>
      <c r="AP34" s="1891"/>
      <c r="AQ34" s="1891"/>
      <c r="AR34" s="1891"/>
      <c r="AS34" s="1891"/>
      <c r="AT34" s="2121"/>
      <c r="AU34" s="1887" t="s">
        <v>22</v>
      </c>
      <c r="AV34" s="1891"/>
      <c r="AW34" s="1891"/>
      <c r="AX34" s="1891"/>
      <c r="AY34" s="1891"/>
      <c r="AZ34" s="1891"/>
      <c r="BA34" s="1891"/>
      <c r="BB34" s="2121"/>
      <c r="BC34" s="1887" t="s">
        <v>22</v>
      </c>
      <c r="BD34" s="1891"/>
      <c r="BE34" s="1891"/>
      <c r="BF34" s="1891"/>
      <c r="BG34" s="1891"/>
      <c r="BH34" s="1891"/>
      <c r="BI34" s="1891"/>
      <c r="BJ34" s="2121"/>
      <c r="BK34" s="1887" t="s">
        <v>22</v>
      </c>
      <c r="BL34" s="1891"/>
      <c r="BM34" s="1891"/>
      <c r="BN34" s="1891"/>
      <c r="BO34" s="1891"/>
      <c r="BP34" s="1891"/>
      <c r="BQ34" s="1891"/>
      <c r="BR34" s="2121"/>
      <c r="BW34" s="114"/>
      <c r="BX34" s="119"/>
    </row>
    <row r="35" spans="1:76" ht="13.5" customHeight="1">
      <c r="A35" s="1694"/>
      <c r="B35" s="107"/>
      <c r="C35" s="107"/>
      <c r="D35" s="107"/>
      <c r="E35" s="115"/>
      <c r="F35" s="2179"/>
      <c r="G35" s="2180"/>
      <c r="H35" s="2181"/>
      <c r="I35" s="2155" t="s">
        <v>1072</v>
      </c>
      <c r="J35" s="2156"/>
      <c r="K35" s="2156"/>
      <c r="L35" s="2157"/>
      <c r="M35" s="173"/>
      <c r="N35" s="173"/>
      <c r="O35" s="173"/>
      <c r="P35" s="173"/>
      <c r="Q35" s="174"/>
      <c r="R35" s="175"/>
      <c r="S35" s="176"/>
      <c r="T35" s="173"/>
      <c r="U35" s="173"/>
      <c r="V35" s="173"/>
      <c r="W35" s="173"/>
      <c r="X35" s="174"/>
      <c r="Y35" s="175"/>
      <c r="Z35" s="176"/>
      <c r="AA35" s="177"/>
      <c r="AB35" s="173"/>
      <c r="AC35" s="178"/>
      <c r="AD35" s="23"/>
      <c r="AE35" s="2060" t="s">
        <v>22</v>
      </c>
      <c r="AF35" s="2061"/>
      <c r="AG35" s="2061"/>
      <c r="AH35" s="2061"/>
      <c r="AI35" s="2061"/>
      <c r="AJ35" s="2061"/>
      <c r="AK35" s="2061"/>
      <c r="AL35" s="2062"/>
      <c r="AM35" s="2060" t="s">
        <v>22</v>
      </c>
      <c r="AN35" s="2061"/>
      <c r="AO35" s="2061"/>
      <c r="AP35" s="2061"/>
      <c r="AQ35" s="2061"/>
      <c r="AR35" s="2061"/>
      <c r="AS35" s="2061"/>
      <c r="AT35" s="2062"/>
      <c r="AU35" s="2060" t="s">
        <v>22</v>
      </c>
      <c r="AV35" s="2061"/>
      <c r="AW35" s="2061"/>
      <c r="AX35" s="2061"/>
      <c r="AY35" s="2061"/>
      <c r="AZ35" s="2061"/>
      <c r="BA35" s="2061"/>
      <c r="BB35" s="2062"/>
      <c r="BC35" s="2060" t="s">
        <v>22</v>
      </c>
      <c r="BD35" s="2061"/>
      <c r="BE35" s="2061"/>
      <c r="BF35" s="2061"/>
      <c r="BG35" s="2061"/>
      <c r="BH35" s="2061"/>
      <c r="BI35" s="2061"/>
      <c r="BJ35" s="2062"/>
      <c r="BK35" s="2060" t="s">
        <v>22</v>
      </c>
      <c r="BL35" s="2061"/>
      <c r="BM35" s="2061"/>
      <c r="BN35" s="2061"/>
      <c r="BO35" s="2061"/>
      <c r="BP35" s="2061"/>
      <c r="BQ35" s="2061"/>
      <c r="BR35" s="2062"/>
      <c r="BS35" s="107"/>
      <c r="BT35" s="107"/>
      <c r="BU35" s="18"/>
      <c r="BV35" s="20"/>
      <c r="BW35" s="107"/>
      <c r="BX35" s="119"/>
    </row>
    <row r="36" spans="1:76">
      <c r="A36" s="1694"/>
      <c r="B36" s="190"/>
      <c r="C36" s="140"/>
      <c r="D36" s="140"/>
      <c r="E36" s="191"/>
      <c r="F36" s="2149" t="s">
        <v>743</v>
      </c>
      <c r="G36" s="2150"/>
      <c r="H36" s="2151"/>
      <c r="I36" s="1937" t="s">
        <v>145</v>
      </c>
      <c r="J36" s="1935"/>
      <c r="K36" s="1935"/>
      <c r="L36" s="1936"/>
      <c r="M36" s="2204" t="s">
        <v>1073</v>
      </c>
      <c r="N36" s="2205"/>
      <c r="O36" s="2205"/>
      <c r="P36" s="2205"/>
      <c r="Q36" s="2205"/>
      <c r="R36" s="2205"/>
      <c r="S36" s="2205"/>
      <c r="T36" s="2205"/>
      <c r="U36" s="2205"/>
      <c r="V36" s="2205"/>
      <c r="W36" s="2205"/>
      <c r="X36" s="2205"/>
      <c r="Y36" s="2205"/>
      <c r="Z36" s="2205"/>
      <c r="AA36" s="2205"/>
      <c r="AB36" s="2205"/>
      <c r="AC36" s="2205"/>
      <c r="AD36" s="2206"/>
      <c r="AE36" s="2060" t="s">
        <v>22</v>
      </c>
      <c r="AF36" s="2061"/>
      <c r="AG36" s="2061"/>
      <c r="AH36" s="2061"/>
      <c r="AI36" s="2061"/>
      <c r="AJ36" s="2061"/>
      <c r="AK36" s="2061"/>
      <c r="AL36" s="2062"/>
      <c r="AM36" s="2060" t="s">
        <v>22</v>
      </c>
      <c r="AN36" s="2061"/>
      <c r="AO36" s="2061"/>
      <c r="AP36" s="2061"/>
      <c r="AQ36" s="2061"/>
      <c r="AR36" s="2061"/>
      <c r="AS36" s="2061"/>
      <c r="AT36" s="2062"/>
      <c r="AU36" s="2060" t="s">
        <v>22</v>
      </c>
      <c r="AV36" s="2061"/>
      <c r="AW36" s="2061"/>
      <c r="AX36" s="2061"/>
      <c r="AY36" s="2061"/>
      <c r="AZ36" s="2061"/>
      <c r="BA36" s="2061"/>
      <c r="BB36" s="2062"/>
      <c r="BC36" s="2060" t="s">
        <v>22</v>
      </c>
      <c r="BD36" s="2061"/>
      <c r="BE36" s="2061"/>
      <c r="BF36" s="2061"/>
      <c r="BG36" s="2061"/>
      <c r="BH36" s="2061"/>
      <c r="BI36" s="2061"/>
      <c r="BJ36" s="2062"/>
      <c r="BK36" s="2060" t="s">
        <v>22</v>
      </c>
      <c r="BL36" s="2061"/>
      <c r="BM36" s="2061"/>
      <c r="BN36" s="2061"/>
      <c r="BO36" s="2061"/>
      <c r="BP36" s="2061"/>
      <c r="BQ36" s="2061"/>
      <c r="BR36" s="2062"/>
      <c r="BS36" s="30"/>
      <c r="BT36" s="30"/>
      <c r="BU36" s="30"/>
      <c r="BV36" s="34"/>
      <c r="BW36" s="107"/>
      <c r="BX36" s="119"/>
    </row>
    <row r="37" spans="1:76">
      <c r="A37" s="1694"/>
      <c r="B37" s="190"/>
      <c r="C37" s="140"/>
      <c r="D37" s="140"/>
      <c r="E37" s="191"/>
      <c r="F37" s="2152"/>
      <c r="G37" s="2153"/>
      <c r="H37" s="2154"/>
      <c r="I37" s="2191" t="s">
        <v>744</v>
      </c>
      <c r="J37" s="2192"/>
      <c r="K37" s="2192"/>
      <c r="L37" s="2193"/>
      <c r="M37" s="2188" t="s">
        <v>745</v>
      </c>
      <c r="N37" s="2189"/>
      <c r="O37" s="2189"/>
      <c r="P37" s="2189"/>
      <c r="Q37" s="2189"/>
      <c r="R37" s="2189"/>
      <c r="S37" s="2189"/>
      <c r="T37" s="2189"/>
      <c r="U37" s="2189"/>
      <c r="V37" s="2189"/>
      <c r="W37" s="2189"/>
      <c r="X37" s="2189"/>
      <c r="Y37" s="2189"/>
      <c r="Z37" s="2189"/>
      <c r="AA37" s="2189"/>
      <c r="AB37" s="2189"/>
      <c r="AC37" s="2189"/>
      <c r="AD37" s="2190"/>
      <c r="AE37" s="2064" t="s">
        <v>22</v>
      </c>
      <c r="AF37" s="2065"/>
      <c r="AG37" s="2065"/>
      <c r="AH37" s="2065"/>
      <c r="AI37" s="2065"/>
      <c r="AJ37" s="2065"/>
      <c r="AK37" s="2065"/>
      <c r="AL37" s="2066"/>
      <c r="AM37" s="2064" t="s">
        <v>22</v>
      </c>
      <c r="AN37" s="2065"/>
      <c r="AO37" s="2065"/>
      <c r="AP37" s="2065"/>
      <c r="AQ37" s="2065"/>
      <c r="AR37" s="2065"/>
      <c r="AS37" s="2065"/>
      <c r="AT37" s="2066"/>
      <c r="AU37" s="2064" t="s">
        <v>22</v>
      </c>
      <c r="AV37" s="2065"/>
      <c r="AW37" s="2065"/>
      <c r="AX37" s="2065"/>
      <c r="AY37" s="2065"/>
      <c r="AZ37" s="2065"/>
      <c r="BA37" s="2065"/>
      <c r="BB37" s="2066"/>
      <c r="BC37" s="2064" t="s">
        <v>22</v>
      </c>
      <c r="BD37" s="2065"/>
      <c r="BE37" s="2065"/>
      <c r="BF37" s="2065"/>
      <c r="BG37" s="2065"/>
      <c r="BH37" s="2065"/>
      <c r="BI37" s="2065"/>
      <c r="BJ37" s="2066"/>
      <c r="BK37" s="2064" t="s">
        <v>22</v>
      </c>
      <c r="BL37" s="2065"/>
      <c r="BM37" s="2065"/>
      <c r="BN37" s="2065"/>
      <c r="BO37" s="2065"/>
      <c r="BP37" s="2065"/>
      <c r="BQ37" s="2065"/>
      <c r="BR37" s="2066"/>
      <c r="BS37" s="30"/>
      <c r="BT37" s="30"/>
      <c r="BU37" s="30"/>
      <c r="BV37" s="34"/>
      <c r="BW37" s="107"/>
      <c r="BX37" s="119"/>
    </row>
    <row r="38" spans="1:76" ht="13.5" customHeight="1">
      <c r="A38" s="1694"/>
      <c r="B38" s="114"/>
      <c r="C38" s="107"/>
      <c r="D38" s="107"/>
      <c r="E38" s="115"/>
      <c r="F38" s="2152"/>
      <c r="G38" s="2153"/>
      <c r="H38" s="2154"/>
      <c r="I38" s="2195" t="s">
        <v>746</v>
      </c>
      <c r="J38" s="2196"/>
      <c r="K38" s="2196"/>
      <c r="L38" s="2197"/>
      <c r="M38" s="2122" t="s">
        <v>1610</v>
      </c>
      <c r="N38" s="2123"/>
      <c r="O38" s="2123"/>
      <c r="P38" s="2123"/>
      <c r="Q38" s="2123"/>
      <c r="R38" s="2123"/>
      <c r="S38" s="2123"/>
      <c r="T38" s="2123"/>
      <c r="U38" s="2123"/>
      <c r="V38" s="2123"/>
      <c r="W38" s="2123"/>
      <c r="X38" s="2123"/>
      <c r="Y38" s="2123"/>
      <c r="Z38" s="2123"/>
      <c r="AA38" s="2123"/>
      <c r="AB38" s="2123"/>
      <c r="AC38" s="2123"/>
      <c r="AD38" s="2124"/>
      <c r="AE38" s="2075" t="s">
        <v>22</v>
      </c>
      <c r="AF38" s="2076"/>
      <c r="AG38" s="2076"/>
      <c r="AH38" s="2076"/>
      <c r="AI38" s="2076"/>
      <c r="AJ38" s="2076"/>
      <c r="AK38" s="2076"/>
      <c r="AL38" s="2077"/>
      <c r="AM38" s="2075" t="s">
        <v>22</v>
      </c>
      <c r="AN38" s="2076"/>
      <c r="AO38" s="2076"/>
      <c r="AP38" s="2076"/>
      <c r="AQ38" s="2076"/>
      <c r="AR38" s="2076"/>
      <c r="AS38" s="2076"/>
      <c r="AT38" s="2077"/>
      <c r="AU38" s="2075" t="s">
        <v>22</v>
      </c>
      <c r="AV38" s="2076"/>
      <c r="AW38" s="2076"/>
      <c r="AX38" s="2076"/>
      <c r="AY38" s="2076"/>
      <c r="AZ38" s="2076"/>
      <c r="BA38" s="2076"/>
      <c r="BB38" s="2077"/>
      <c r="BC38" s="2075" t="s">
        <v>22</v>
      </c>
      <c r="BD38" s="2076"/>
      <c r="BE38" s="2076"/>
      <c r="BF38" s="2076"/>
      <c r="BG38" s="2076"/>
      <c r="BH38" s="2076"/>
      <c r="BI38" s="2076"/>
      <c r="BJ38" s="2077"/>
      <c r="BK38" s="2075" t="s">
        <v>22</v>
      </c>
      <c r="BL38" s="2076"/>
      <c r="BM38" s="2076"/>
      <c r="BN38" s="2076"/>
      <c r="BO38" s="2076"/>
      <c r="BP38" s="2076"/>
      <c r="BQ38" s="2076"/>
      <c r="BR38" s="2077"/>
      <c r="BS38" s="30"/>
      <c r="BT38" s="30"/>
      <c r="BU38" s="30"/>
      <c r="BV38" s="34"/>
      <c r="BW38" s="107"/>
      <c r="BX38" s="119"/>
    </row>
    <row r="39" spans="1:76">
      <c r="A39" s="1694"/>
      <c r="B39" s="107"/>
      <c r="C39" s="107"/>
      <c r="D39" s="107"/>
      <c r="E39" s="115"/>
      <c r="F39" s="183"/>
      <c r="G39" s="184"/>
      <c r="H39" s="185"/>
      <c r="I39" s="2195"/>
      <c r="J39" s="2196"/>
      <c r="K39" s="2196"/>
      <c r="L39" s="2197"/>
      <c r="M39" s="2198" t="s">
        <v>1613</v>
      </c>
      <c r="N39" s="2199"/>
      <c r="O39" s="2199"/>
      <c r="P39" s="2199"/>
      <c r="Q39" s="2199"/>
      <c r="R39" s="2199"/>
      <c r="S39" s="2199"/>
      <c r="T39" s="2199"/>
      <c r="U39" s="2199"/>
      <c r="V39" s="2199"/>
      <c r="W39" s="2199"/>
      <c r="X39" s="2199"/>
      <c r="Y39" s="2199"/>
      <c r="Z39" s="2199"/>
      <c r="AA39" s="2199"/>
      <c r="AB39" s="2199"/>
      <c r="AC39" s="2199"/>
      <c r="AD39" s="2200"/>
      <c r="AE39" s="2067"/>
      <c r="AF39" s="2068"/>
      <c r="AG39" s="2068"/>
      <c r="AH39" s="2068"/>
      <c r="AI39" s="2068"/>
      <c r="AJ39" s="2068"/>
      <c r="AK39" s="2068"/>
      <c r="AL39" s="2068"/>
      <c r="AM39" s="2067"/>
      <c r="AN39" s="2068"/>
      <c r="AO39" s="2068"/>
      <c r="AP39" s="2068"/>
      <c r="AQ39" s="2068"/>
      <c r="AR39" s="2068"/>
      <c r="AS39" s="2068"/>
      <c r="AT39" s="2068"/>
      <c r="AU39" s="2067"/>
      <c r="AV39" s="2068"/>
      <c r="AW39" s="2068"/>
      <c r="AX39" s="2068"/>
      <c r="AY39" s="2068"/>
      <c r="AZ39" s="2068"/>
      <c r="BA39" s="2068"/>
      <c r="BB39" s="2068"/>
      <c r="BC39" s="2067"/>
      <c r="BD39" s="2068"/>
      <c r="BE39" s="2068"/>
      <c r="BF39" s="2068"/>
      <c r="BG39" s="2068"/>
      <c r="BH39" s="2068"/>
      <c r="BI39" s="2068"/>
      <c r="BJ39" s="2068"/>
      <c r="BK39" s="2274"/>
      <c r="BL39" s="2274"/>
      <c r="BM39" s="2274"/>
      <c r="BN39" s="2274"/>
      <c r="BO39" s="2274"/>
      <c r="BP39" s="2274"/>
      <c r="BQ39" s="2274"/>
      <c r="BR39" s="2274"/>
      <c r="BS39" s="30"/>
      <c r="BT39" s="30"/>
      <c r="BU39" s="30"/>
      <c r="BV39" s="34"/>
      <c r="BW39" s="107"/>
      <c r="BX39" s="119"/>
    </row>
    <row r="40" spans="1:76">
      <c r="A40" s="1694"/>
      <c r="B40" s="107"/>
      <c r="C40" s="107"/>
      <c r="D40" s="107"/>
      <c r="E40" s="115"/>
      <c r="F40" s="183"/>
      <c r="G40" s="184"/>
      <c r="H40" s="185"/>
      <c r="I40" s="833"/>
      <c r="J40" s="834"/>
      <c r="K40" s="834"/>
      <c r="L40" s="835"/>
      <c r="M40" s="2198"/>
      <c r="N40" s="2199"/>
      <c r="O40" s="2199"/>
      <c r="P40" s="2199"/>
      <c r="Q40" s="2199"/>
      <c r="R40" s="2199"/>
      <c r="S40" s="2199"/>
      <c r="T40" s="2199"/>
      <c r="U40" s="2199"/>
      <c r="V40" s="2199"/>
      <c r="W40" s="2199"/>
      <c r="X40" s="2199"/>
      <c r="Y40" s="2199"/>
      <c r="Z40" s="2199"/>
      <c r="AA40" s="2199"/>
      <c r="AB40" s="2199"/>
      <c r="AC40" s="2199"/>
      <c r="AD40" s="2200"/>
      <c r="AE40" s="2067"/>
      <c r="AF40" s="2068"/>
      <c r="AG40" s="2068"/>
      <c r="AH40" s="2068"/>
      <c r="AI40" s="2068"/>
      <c r="AJ40" s="2068"/>
      <c r="AK40" s="2068"/>
      <c r="AL40" s="2068"/>
      <c r="AM40" s="2067"/>
      <c r="AN40" s="2068"/>
      <c r="AO40" s="2068"/>
      <c r="AP40" s="2068"/>
      <c r="AQ40" s="2068"/>
      <c r="AR40" s="2068"/>
      <c r="AS40" s="2068"/>
      <c r="AT40" s="2068"/>
      <c r="AU40" s="2067"/>
      <c r="AV40" s="2068"/>
      <c r="AW40" s="2068"/>
      <c r="AX40" s="2068"/>
      <c r="AY40" s="2068"/>
      <c r="AZ40" s="2068"/>
      <c r="BA40" s="2068"/>
      <c r="BB40" s="2068"/>
      <c r="BC40" s="2067"/>
      <c r="BD40" s="2068"/>
      <c r="BE40" s="2068"/>
      <c r="BF40" s="2068"/>
      <c r="BG40" s="2068"/>
      <c r="BH40" s="2068"/>
      <c r="BI40" s="2068"/>
      <c r="BJ40" s="2068"/>
      <c r="BK40" s="2274"/>
      <c r="BL40" s="2274"/>
      <c r="BM40" s="2274"/>
      <c r="BN40" s="2274"/>
      <c r="BO40" s="2274"/>
      <c r="BP40" s="2274"/>
      <c r="BQ40" s="2274"/>
      <c r="BR40" s="2274"/>
      <c r="BS40" s="30"/>
      <c r="BT40" s="30"/>
      <c r="BU40" s="30"/>
      <c r="BV40" s="34"/>
      <c r="BW40" s="107"/>
      <c r="BX40" s="119"/>
    </row>
    <row r="41" spans="1:76" ht="14.25" customHeight="1">
      <c r="A41" s="1694"/>
      <c r="B41" s="107"/>
      <c r="C41" s="107"/>
      <c r="D41" s="107"/>
      <c r="E41" s="115"/>
      <c r="F41" s="183"/>
      <c r="G41" s="184"/>
      <c r="H41" s="185"/>
      <c r="I41" s="833"/>
      <c r="J41" s="834"/>
      <c r="K41" s="834"/>
      <c r="L41" s="835"/>
      <c r="M41" s="2053" t="s">
        <v>1007</v>
      </c>
      <c r="N41" s="2054"/>
      <c r="O41" s="2054"/>
      <c r="P41" s="2054"/>
      <c r="Q41" s="2054"/>
      <c r="R41" s="2054"/>
      <c r="S41" s="2054"/>
      <c r="T41" s="2054"/>
      <c r="U41" s="2054"/>
      <c r="V41" s="2054"/>
      <c r="W41" s="2054"/>
      <c r="X41" s="2054"/>
      <c r="Y41" s="2054"/>
      <c r="Z41" s="2054"/>
      <c r="AA41" s="2054"/>
      <c r="AB41" s="2054"/>
      <c r="AC41" s="2054"/>
      <c r="AD41" s="2055"/>
      <c r="AE41" s="2056" t="s">
        <v>22</v>
      </c>
      <c r="AF41" s="2057"/>
      <c r="AG41" s="2057"/>
      <c r="AH41" s="2057"/>
      <c r="AI41" s="2057"/>
      <c r="AJ41" s="2057"/>
      <c r="AK41" s="2057"/>
      <c r="AL41" s="2058"/>
      <c r="AM41" s="2056" t="s">
        <v>22</v>
      </c>
      <c r="AN41" s="2057"/>
      <c r="AO41" s="2057"/>
      <c r="AP41" s="2057"/>
      <c r="AQ41" s="2057"/>
      <c r="AR41" s="2057"/>
      <c r="AS41" s="2057"/>
      <c r="AT41" s="2058"/>
      <c r="AU41" s="2056" t="s">
        <v>22</v>
      </c>
      <c r="AV41" s="2057"/>
      <c r="AW41" s="2057"/>
      <c r="AX41" s="2057"/>
      <c r="AY41" s="2057"/>
      <c r="AZ41" s="2057"/>
      <c r="BA41" s="2057"/>
      <c r="BB41" s="2058"/>
      <c r="BC41" s="2056" t="s">
        <v>22</v>
      </c>
      <c r="BD41" s="2057"/>
      <c r="BE41" s="2057"/>
      <c r="BF41" s="2057"/>
      <c r="BG41" s="2057"/>
      <c r="BH41" s="2057"/>
      <c r="BI41" s="2057"/>
      <c r="BJ41" s="2058"/>
      <c r="BK41" s="2056" t="s">
        <v>22</v>
      </c>
      <c r="BL41" s="2057"/>
      <c r="BM41" s="2057"/>
      <c r="BN41" s="2057"/>
      <c r="BO41" s="2057"/>
      <c r="BP41" s="2057"/>
      <c r="BQ41" s="2057"/>
      <c r="BR41" s="2058"/>
      <c r="BS41" s="30"/>
      <c r="BT41" s="30"/>
      <c r="BU41" s="30"/>
      <c r="BV41" s="34"/>
      <c r="BW41" s="107"/>
      <c r="BX41" s="119"/>
    </row>
    <row r="42" spans="1:76">
      <c r="A42" s="1694"/>
      <c r="B42" s="107"/>
      <c r="C42" s="107"/>
      <c r="D42" s="107"/>
      <c r="E42" s="115"/>
      <c r="F42" s="188"/>
      <c r="G42" s="18"/>
      <c r="H42" s="20"/>
      <c r="I42" s="2191" t="s">
        <v>146</v>
      </c>
      <c r="J42" s="2192"/>
      <c r="K42" s="2192"/>
      <c r="L42" s="2193"/>
      <c r="M42" s="2194" t="s">
        <v>1074</v>
      </c>
      <c r="N42" s="1888"/>
      <c r="O42" s="1888"/>
      <c r="P42" s="1888"/>
      <c r="Q42" s="1888"/>
      <c r="R42" s="1888"/>
      <c r="S42" s="1888"/>
      <c r="T42" s="1888"/>
      <c r="U42" s="1888"/>
      <c r="V42" s="1888"/>
      <c r="W42" s="1888"/>
      <c r="X42" s="1888"/>
      <c r="Y42" s="1888"/>
      <c r="Z42" s="1888"/>
      <c r="AA42" s="1888"/>
      <c r="AB42" s="1888"/>
      <c r="AC42" s="1888"/>
      <c r="AD42" s="1970"/>
      <c r="AE42" s="2060" t="s">
        <v>22</v>
      </c>
      <c r="AF42" s="2061"/>
      <c r="AG42" s="2061"/>
      <c r="AH42" s="2061"/>
      <c r="AI42" s="2061"/>
      <c r="AJ42" s="2061"/>
      <c r="AK42" s="2061"/>
      <c r="AL42" s="2062"/>
      <c r="AM42" s="2060" t="s">
        <v>22</v>
      </c>
      <c r="AN42" s="2061"/>
      <c r="AO42" s="2061"/>
      <c r="AP42" s="2061"/>
      <c r="AQ42" s="2061"/>
      <c r="AR42" s="2061"/>
      <c r="AS42" s="2061"/>
      <c r="AT42" s="2062"/>
      <c r="AU42" s="2060" t="s">
        <v>22</v>
      </c>
      <c r="AV42" s="2061"/>
      <c r="AW42" s="2061"/>
      <c r="AX42" s="2061"/>
      <c r="AY42" s="2061"/>
      <c r="AZ42" s="2061"/>
      <c r="BA42" s="2061"/>
      <c r="BB42" s="2062"/>
      <c r="BC42" s="2060" t="s">
        <v>22</v>
      </c>
      <c r="BD42" s="2061"/>
      <c r="BE42" s="2061"/>
      <c r="BF42" s="2061"/>
      <c r="BG42" s="2061"/>
      <c r="BH42" s="2061"/>
      <c r="BI42" s="2061"/>
      <c r="BJ42" s="2062"/>
      <c r="BK42" s="2060" t="s">
        <v>22</v>
      </c>
      <c r="BL42" s="2061"/>
      <c r="BM42" s="2061"/>
      <c r="BN42" s="2061"/>
      <c r="BO42" s="2061"/>
      <c r="BP42" s="2061"/>
      <c r="BQ42" s="2061"/>
      <c r="BR42" s="2062"/>
      <c r="BS42" s="30"/>
      <c r="BT42" s="30"/>
      <c r="BU42" s="30"/>
      <c r="BV42" s="34"/>
      <c r="BW42" s="107"/>
      <c r="BX42" s="119"/>
    </row>
    <row r="43" spans="1:76" ht="13.5" customHeight="1">
      <c r="A43" s="1694"/>
      <c r="B43" s="107"/>
      <c r="C43" s="107"/>
      <c r="D43" s="107"/>
      <c r="E43" s="115"/>
      <c r="F43" s="188"/>
      <c r="G43" s="18"/>
      <c r="H43" s="20"/>
      <c r="I43" s="2195" t="s">
        <v>746</v>
      </c>
      <c r="J43" s="2196"/>
      <c r="K43" s="2196"/>
      <c r="L43" s="2197"/>
      <c r="M43" s="2188" t="s">
        <v>1611</v>
      </c>
      <c r="N43" s="2189"/>
      <c r="O43" s="2189"/>
      <c r="P43" s="2189"/>
      <c r="Q43" s="2189"/>
      <c r="R43" s="2189"/>
      <c r="S43" s="2189"/>
      <c r="T43" s="2189"/>
      <c r="U43" s="2189"/>
      <c r="V43" s="2189"/>
      <c r="W43" s="2189"/>
      <c r="X43" s="2189"/>
      <c r="Y43" s="2189"/>
      <c r="Z43" s="2189"/>
      <c r="AA43" s="2189"/>
      <c r="AB43" s="2189"/>
      <c r="AC43" s="2189"/>
      <c r="AD43" s="2190"/>
      <c r="AE43" s="2064" t="s">
        <v>22</v>
      </c>
      <c r="AF43" s="2065"/>
      <c r="AG43" s="2065"/>
      <c r="AH43" s="2065"/>
      <c r="AI43" s="2065"/>
      <c r="AJ43" s="2065"/>
      <c r="AK43" s="2065"/>
      <c r="AL43" s="2066"/>
      <c r="AM43" s="2064" t="s">
        <v>22</v>
      </c>
      <c r="AN43" s="2065"/>
      <c r="AO43" s="2065"/>
      <c r="AP43" s="2065"/>
      <c r="AQ43" s="2065"/>
      <c r="AR43" s="2065"/>
      <c r="AS43" s="2065"/>
      <c r="AT43" s="2066"/>
      <c r="AU43" s="2064" t="s">
        <v>22</v>
      </c>
      <c r="AV43" s="2065"/>
      <c r="AW43" s="2065"/>
      <c r="AX43" s="2065"/>
      <c r="AY43" s="2065"/>
      <c r="AZ43" s="2065"/>
      <c r="BA43" s="2065"/>
      <c r="BB43" s="2066"/>
      <c r="BC43" s="2064" t="s">
        <v>22</v>
      </c>
      <c r="BD43" s="2065"/>
      <c r="BE43" s="2065"/>
      <c r="BF43" s="2065"/>
      <c r="BG43" s="2065"/>
      <c r="BH43" s="2065"/>
      <c r="BI43" s="2065"/>
      <c r="BJ43" s="2066"/>
      <c r="BK43" s="2064" t="s">
        <v>22</v>
      </c>
      <c r="BL43" s="2065"/>
      <c r="BM43" s="2065"/>
      <c r="BN43" s="2065"/>
      <c r="BO43" s="2065"/>
      <c r="BP43" s="2065"/>
      <c r="BQ43" s="2065"/>
      <c r="BR43" s="2066"/>
      <c r="BS43" s="30"/>
      <c r="BT43" s="30"/>
      <c r="BU43" s="30"/>
      <c r="BV43" s="34"/>
      <c r="BW43" s="107"/>
      <c r="BX43" s="119"/>
    </row>
    <row r="44" spans="1:76">
      <c r="A44" s="1694"/>
      <c r="B44" s="107"/>
      <c r="C44" s="107"/>
      <c r="D44" s="107"/>
      <c r="E44" s="115"/>
      <c r="F44" s="188"/>
      <c r="G44" s="18"/>
      <c r="H44" s="20"/>
      <c r="I44" s="2195"/>
      <c r="J44" s="2196"/>
      <c r="K44" s="2196"/>
      <c r="L44" s="2197"/>
      <c r="M44" s="2198" t="s">
        <v>1612</v>
      </c>
      <c r="N44" s="2199"/>
      <c r="O44" s="2199"/>
      <c r="P44" s="2199"/>
      <c r="Q44" s="2199"/>
      <c r="R44" s="2199"/>
      <c r="S44" s="2199"/>
      <c r="T44" s="2199"/>
      <c r="U44" s="2199"/>
      <c r="V44" s="2199"/>
      <c r="W44" s="2199"/>
      <c r="X44" s="2199"/>
      <c r="Y44" s="2199"/>
      <c r="Z44" s="2199"/>
      <c r="AA44" s="2199"/>
      <c r="AB44" s="2199"/>
      <c r="AC44" s="2199"/>
      <c r="AD44" s="2200"/>
      <c r="AE44" s="2067"/>
      <c r="AF44" s="2068"/>
      <c r="AG44" s="2068"/>
      <c r="AH44" s="2068"/>
      <c r="AI44" s="2068"/>
      <c r="AJ44" s="2068"/>
      <c r="AK44" s="2068"/>
      <c r="AL44" s="2068"/>
      <c r="AM44" s="2067"/>
      <c r="AN44" s="2068"/>
      <c r="AO44" s="2068"/>
      <c r="AP44" s="2068"/>
      <c r="AQ44" s="2068"/>
      <c r="AR44" s="2068"/>
      <c r="AS44" s="2068"/>
      <c r="AT44" s="2068"/>
      <c r="AU44" s="2067"/>
      <c r="AV44" s="2068"/>
      <c r="AW44" s="2068"/>
      <c r="AX44" s="2068"/>
      <c r="AY44" s="2068"/>
      <c r="AZ44" s="2068"/>
      <c r="BA44" s="2068"/>
      <c r="BB44" s="2068"/>
      <c r="BC44" s="2067"/>
      <c r="BD44" s="2068"/>
      <c r="BE44" s="2068"/>
      <c r="BF44" s="2068"/>
      <c r="BG44" s="2068"/>
      <c r="BH44" s="2068"/>
      <c r="BI44" s="2068"/>
      <c r="BJ44" s="2068"/>
      <c r="BK44" s="2274"/>
      <c r="BL44" s="2274"/>
      <c r="BM44" s="2274"/>
      <c r="BN44" s="2274"/>
      <c r="BO44" s="2274"/>
      <c r="BP44" s="2274"/>
      <c r="BQ44" s="2274"/>
      <c r="BR44" s="2274"/>
      <c r="BS44" s="30"/>
      <c r="BT44" s="30"/>
      <c r="BU44" s="30"/>
      <c r="BV44" s="34"/>
      <c r="BW44" s="107"/>
      <c r="BX44" s="119"/>
    </row>
    <row r="45" spans="1:76">
      <c r="A45" s="1694"/>
      <c r="B45" s="107"/>
      <c r="C45" s="107"/>
      <c r="D45" s="107"/>
      <c r="E45" s="115"/>
      <c r="F45" s="188"/>
      <c r="G45" s="18"/>
      <c r="H45" s="20"/>
      <c r="I45" s="36"/>
      <c r="J45" s="18"/>
      <c r="K45" s="18"/>
      <c r="L45" s="20"/>
      <c r="M45" s="2198"/>
      <c r="N45" s="2199"/>
      <c r="O45" s="2199"/>
      <c r="P45" s="2199"/>
      <c r="Q45" s="2199"/>
      <c r="R45" s="2199"/>
      <c r="S45" s="2199"/>
      <c r="T45" s="2199"/>
      <c r="U45" s="2199"/>
      <c r="V45" s="2199"/>
      <c r="W45" s="2199"/>
      <c r="X45" s="2199"/>
      <c r="Y45" s="2199"/>
      <c r="Z45" s="2199"/>
      <c r="AA45" s="2199"/>
      <c r="AB45" s="2199"/>
      <c r="AC45" s="2199"/>
      <c r="AD45" s="2200"/>
      <c r="AE45" s="2067"/>
      <c r="AF45" s="2068"/>
      <c r="AG45" s="2068"/>
      <c r="AH45" s="2068"/>
      <c r="AI45" s="2068"/>
      <c r="AJ45" s="2068"/>
      <c r="AK45" s="2068"/>
      <c r="AL45" s="2068"/>
      <c r="AM45" s="2067"/>
      <c r="AN45" s="2068"/>
      <c r="AO45" s="2068"/>
      <c r="AP45" s="2068"/>
      <c r="AQ45" s="2068"/>
      <c r="AR45" s="2068"/>
      <c r="AS45" s="2068"/>
      <c r="AT45" s="2068"/>
      <c r="AU45" s="2067"/>
      <c r="AV45" s="2068"/>
      <c r="AW45" s="2068"/>
      <c r="AX45" s="2068"/>
      <c r="AY45" s="2068"/>
      <c r="AZ45" s="2068"/>
      <c r="BA45" s="2068"/>
      <c r="BB45" s="2068"/>
      <c r="BC45" s="2067"/>
      <c r="BD45" s="2068"/>
      <c r="BE45" s="2068"/>
      <c r="BF45" s="2068"/>
      <c r="BG45" s="2068"/>
      <c r="BH45" s="2068"/>
      <c r="BI45" s="2068"/>
      <c r="BJ45" s="2068"/>
      <c r="BK45" s="2274"/>
      <c r="BL45" s="2274"/>
      <c r="BM45" s="2274"/>
      <c r="BN45" s="2274"/>
      <c r="BO45" s="2274"/>
      <c r="BP45" s="2274"/>
      <c r="BQ45" s="2274"/>
      <c r="BR45" s="2274"/>
      <c r="BS45" s="30"/>
      <c r="BT45" s="30"/>
      <c r="BU45" s="30"/>
      <c r="BV45" s="34"/>
      <c r="BW45" s="107"/>
      <c r="BX45" s="119"/>
    </row>
    <row r="46" spans="1:76" ht="14.25" customHeight="1">
      <c r="A46" s="1694"/>
      <c r="B46" s="107"/>
      <c r="C46" s="107"/>
      <c r="D46" s="107"/>
      <c r="E46" s="115"/>
      <c r="F46" s="183"/>
      <c r="G46" s="184"/>
      <c r="H46" s="185"/>
      <c r="I46" s="833"/>
      <c r="J46" s="834"/>
      <c r="K46" s="834"/>
      <c r="L46" s="835"/>
      <c r="M46" s="2053" t="s">
        <v>1007</v>
      </c>
      <c r="N46" s="2054"/>
      <c r="O46" s="2054"/>
      <c r="P46" s="2054"/>
      <c r="Q46" s="2054"/>
      <c r="R46" s="2054"/>
      <c r="S46" s="2054"/>
      <c r="T46" s="2054"/>
      <c r="U46" s="2054"/>
      <c r="V46" s="2054"/>
      <c r="W46" s="2054"/>
      <c r="X46" s="2054"/>
      <c r="Y46" s="2054"/>
      <c r="Z46" s="2054"/>
      <c r="AA46" s="2054"/>
      <c r="AB46" s="2054"/>
      <c r="AC46" s="2054"/>
      <c r="AD46" s="2055"/>
      <c r="AE46" s="2056" t="s">
        <v>22</v>
      </c>
      <c r="AF46" s="2057"/>
      <c r="AG46" s="2057"/>
      <c r="AH46" s="2057"/>
      <c r="AI46" s="2057"/>
      <c r="AJ46" s="2057"/>
      <c r="AK46" s="2057"/>
      <c r="AL46" s="2058"/>
      <c r="AM46" s="2056" t="s">
        <v>22</v>
      </c>
      <c r="AN46" s="2057"/>
      <c r="AO46" s="2057"/>
      <c r="AP46" s="2057"/>
      <c r="AQ46" s="2057"/>
      <c r="AR46" s="2057"/>
      <c r="AS46" s="2057"/>
      <c r="AT46" s="2058"/>
      <c r="AU46" s="2056" t="s">
        <v>22</v>
      </c>
      <c r="AV46" s="2057"/>
      <c r="AW46" s="2057"/>
      <c r="AX46" s="2057"/>
      <c r="AY46" s="2057"/>
      <c r="AZ46" s="2057"/>
      <c r="BA46" s="2057"/>
      <c r="BB46" s="2058"/>
      <c r="BC46" s="2056" t="s">
        <v>22</v>
      </c>
      <c r="BD46" s="2057"/>
      <c r="BE46" s="2057"/>
      <c r="BF46" s="2057"/>
      <c r="BG46" s="2057"/>
      <c r="BH46" s="2057"/>
      <c r="BI46" s="2057"/>
      <c r="BJ46" s="2058"/>
      <c r="BK46" s="2056" t="s">
        <v>22</v>
      </c>
      <c r="BL46" s="2057"/>
      <c r="BM46" s="2057"/>
      <c r="BN46" s="2057"/>
      <c r="BO46" s="2057"/>
      <c r="BP46" s="2057"/>
      <c r="BQ46" s="2057"/>
      <c r="BR46" s="2058"/>
      <c r="BS46" s="30"/>
      <c r="BT46" s="30"/>
      <c r="BU46" s="30"/>
      <c r="BV46" s="34"/>
      <c r="BW46" s="107"/>
      <c r="BX46" s="119"/>
    </row>
    <row r="47" spans="1:76">
      <c r="A47" s="1694"/>
      <c r="B47" s="30"/>
      <c r="C47" s="30"/>
      <c r="D47" s="30"/>
      <c r="E47" s="34"/>
      <c r="F47" s="188"/>
      <c r="G47" s="18"/>
      <c r="H47" s="20"/>
      <c r="I47" s="1658" t="s">
        <v>1004</v>
      </c>
      <c r="J47" s="1659"/>
      <c r="K47" s="1659"/>
      <c r="L47" s="1660"/>
      <c r="M47" s="113" t="s">
        <v>1005</v>
      </c>
      <c r="O47" s="193"/>
      <c r="P47" s="193"/>
      <c r="Q47" s="193"/>
      <c r="R47" s="193"/>
      <c r="S47" s="193"/>
      <c r="T47" s="193"/>
      <c r="U47" s="193"/>
      <c r="V47" s="193"/>
      <c r="W47" s="193"/>
      <c r="X47" s="193"/>
      <c r="Y47" s="193"/>
      <c r="Z47" s="193"/>
      <c r="AA47" s="193"/>
      <c r="AB47" s="193"/>
      <c r="AC47" s="193"/>
      <c r="AD47" s="182"/>
      <c r="AE47" s="2060" t="s">
        <v>22</v>
      </c>
      <c r="AF47" s="2061"/>
      <c r="AG47" s="2061"/>
      <c r="AH47" s="2061"/>
      <c r="AI47" s="2061"/>
      <c r="AJ47" s="2061"/>
      <c r="AK47" s="2061"/>
      <c r="AL47" s="2062"/>
      <c r="AM47" s="2060" t="s">
        <v>22</v>
      </c>
      <c r="AN47" s="2061"/>
      <c r="AO47" s="2061"/>
      <c r="AP47" s="2061"/>
      <c r="AQ47" s="2061"/>
      <c r="AR47" s="2061"/>
      <c r="AS47" s="2061"/>
      <c r="AT47" s="2062"/>
      <c r="AU47" s="2060" t="s">
        <v>22</v>
      </c>
      <c r="AV47" s="2061"/>
      <c r="AW47" s="2061"/>
      <c r="AX47" s="2061"/>
      <c r="AY47" s="2061"/>
      <c r="AZ47" s="2061"/>
      <c r="BA47" s="2061"/>
      <c r="BB47" s="2062"/>
      <c r="BC47" s="2060" t="s">
        <v>22</v>
      </c>
      <c r="BD47" s="2061"/>
      <c r="BE47" s="2061"/>
      <c r="BF47" s="2061"/>
      <c r="BG47" s="2061"/>
      <c r="BH47" s="2061"/>
      <c r="BI47" s="2061"/>
      <c r="BJ47" s="2062"/>
      <c r="BK47" s="2060" t="s">
        <v>22</v>
      </c>
      <c r="BL47" s="2061"/>
      <c r="BM47" s="2061"/>
      <c r="BN47" s="2061"/>
      <c r="BO47" s="2061"/>
      <c r="BP47" s="2061"/>
      <c r="BQ47" s="2061"/>
      <c r="BR47" s="2062"/>
      <c r="BS47" s="35"/>
      <c r="BT47" s="30"/>
      <c r="BU47" s="30"/>
      <c r="BV47" s="34"/>
      <c r="BW47" s="30"/>
      <c r="BX47" s="119"/>
    </row>
    <row r="48" spans="1:76">
      <c r="A48" s="1694"/>
      <c r="B48" s="35"/>
      <c r="C48" s="30"/>
      <c r="D48" s="30"/>
      <c r="E48" s="34"/>
      <c r="F48" s="1678" t="s">
        <v>1011</v>
      </c>
      <c r="G48" s="1659"/>
      <c r="H48" s="1659"/>
      <c r="I48" s="1659"/>
      <c r="J48" s="1659"/>
      <c r="K48" s="1659"/>
      <c r="L48" s="1660"/>
      <c r="M48" s="2194" t="s">
        <v>1075</v>
      </c>
      <c r="N48" s="1888"/>
      <c r="O48" s="1888"/>
      <c r="P48" s="1888"/>
      <c r="Q48" s="1888"/>
      <c r="R48" s="1888"/>
      <c r="S48" s="1888"/>
      <c r="T48" s="1888"/>
      <c r="U48" s="1888"/>
      <c r="V48" s="1888"/>
      <c r="W48" s="1888"/>
      <c r="X48" s="1888"/>
      <c r="Y48" s="1888"/>
      <c r="Z48" s="1888"/>
      <c r="AA48" s="1888"/>
      <c r="AB48" s="1888"/>
      <c r="AC48" s="1888"/>
      <c r="AD48" s="1970"/>
      <c r="AE48" s="2060" t="s">
        <v>22</v>
      </c>
      <c r="AF48" s="2061"/>
      <c r="AG48" s="2061"/>
      <c r="AH48" s="2061"/>
      <c r="AI48" s="2061"/>
      <c r="AJ48" s="2061"/>
      <c r="AK48" s="2061"/>
      <c r="AL48" s="2062"/>
      <c r="AM48" s="2060" t="s">
        <v>22</v>
      </c>
      <c r="AN48" s="2061"/>
      <c r="AO48" s="2061"/>
      <c r="AP48" s="2061"/>
      <c r="AQ48" s="2061"/>
      <c r="AR48" s="2061"/>
      <c r="AS48" s="2061"/>
      <c r="AT48" s="2062"/>
      <c r="AU48" s="2060" t="s">
        <v>22</v>
      </c>
      <c r="AV48" s="2061"/>
      <c r="AW48" s="2061"/>
      <c r="AX48" s="2061"/>
      <c r="AY48" s="2061"/>
      <c r="AZ48" s="2061"/>
      <c r="BA48" s="2061"/>
      <c r="BB48" s="2062"/>
      <c r="BC48" s="2060" t="s">
        <v>22</v>
      </c>
      <c r="BD48" s="2061"/>
      <c r="BE48" s="2061"/>
      <c r="BF48" s="2061"/>
      <c r="BG48" s="2061"/>
      <c r="BH48" s="2061"/>
      <c r="BI48" s="2061"/>
      <c r="BJ48" s="2062"/>
      <c r="BK48" s="2060" t="s">
        <v>22</v>
      </c>
      <c r="BL48" s="2061"/>
      <c r="BM48" s="2061"/>
      <c r="BN48" s="2061"/>
      <c r="BO48" s="2061"/>
      <c r="BP48" s="2061"/>
      <c r="BQ48" s="2061"/>
      <c r="BR48" s="2062"/>
      <c r="BS48" s="35"/>
      <c r="BT48" s="30"/>
      <c r="BU48" s="30"/>
      <c r="BV48" s="34"/>
      <c r="BW48" s="35"/>
      <c r="BX48" s="119"/>
    </row>
    <row r="49" spans="1:77">
      <c r="A49" s="1694"/>
      <c r="B49" s="35"/>
      <c r="C49" s="30"/>
      <c r="D49" s="30"/>
      <c r="E49" s="34"/>
      <c r="F49" s="1667"/>
      <c r="G49" s="1646"/>
      <c r="H49" s="1646"/>
      <c r="I49" s="1646"/>
      <c r="J49" s="1646"/>
      <c r="K49" s="1646"/>
      <c r="L49" s="1647"/>
      <c r="M49" s="2188" t="s">
        <v>1610</v>
      </c>
      <c r="N49" s="2189"/>
      <c r="O49" s="2189"/>
      <c r="P49" s="2189"/>
      <c r="Q49" s="2189"/>
      <c r="R49" s="2189"/>
      <c r="S49" s="2189"/>
      <c r="T49" s="2189"/>
      <c r="U49" s="2189"/>
      <c r="V49" s="2189"/>
      <c r="W49" s="2189"/>
      <c r="X49" s="2189"/>
      <c r="Y49" s="2189"/>
      <c r="Z49" s="2189"/>
      <c r="AA49" s="2189"/>
      <c r="AB49" s="2189"/>
      <c r="AC49" s="2189"/>
      <c r="AD49" s="2190"/>
      <c r="AE49" s="2064" t="s">
        <v>22</v>
      </c>
      <c r="AF49" s="2065"/>
      <c r="AG49" s="2065"/>
      <c r="AH49" s="2065"/>
      <c r="AI49" s="2065"/>
      <c r="AJ49" s="2065"/>
      <c r="AK49" s="2065"/>
      <c r="AL49" s="2066"/>
      <c r="AM49" s="2064" t="s">
        <v>22</v>
      </c>
      <c r="AN49" s="2065"/>
      <c r="AO49" s="2065"/>
      <c r="AP49" s="2065"/>
      <c r="AQ49" s="2065"/>
      <c r="AR49" s="2065"/>
      <c r="AS49" s="2065"/>
      <c r="AT49" s="2066"/>
      <c r="AU49" s="2064" t="s">
        <v>22</v>
      </c>
      <c r="AV49" s="2065"/>
      <c r="AW49" s="2065"/>
      <c r="AX49" s="2065"/>
      <c r="AY49" s="2065"/>
      <c r="AZ49" s="2065"/>
      <c r="BA49" s="2065"/>
      <c r="BB49" s="2066"/>
      <c r="BC49" s="2064" t="s">
        <v>22</v>
      </c>
      <c r="BD49" s="2065"/>
      <c r="BE49" s="2065"/>
      <c r="BF49" s="2065"/>
      <c r="BG49" s="2065"/>
      <c r="BH49" s="2065"/>
      <c r="BI49" s="2065"/>
      <c r="BJ49" s="2066"/>
      <c r="BK49" s="2064" t="s">
        <v>22</v>
      </c>
      <c r="BL49" s="2065"/>
      <c r="BM49" s="2065"/>
      <c r="BN49" s="2065"/>
      <c r="BO49" s="2065"/>
      <c r="BP49" s="2065"/>
      <c r="BQ49" s="2065"/>
      <c r="BR49" s="2066"/>
      <c r="BS49" s="35"/>
      <c r="BT49" s="30"/>
      <c r="BU49" s="30"/>
      <c r="BV49" s="34"/>
      <c r="BW49" s="35"/>
      <c r="BX49" s="119"/>
    </row>
    <row r="50" spans="1:77">
      <c r="A50" s="1694"/>
      <c r="B50" s="35"/>
      <c r="C50" s="30"/>
      <c r="D50" s="30"/>
      <c r="E50" s="34"/>
      <c r="F50" s="1667"/>
      <c r="G50" s="1646"/>
      <c r="H50" s="1646"/>
      <c r="I50" s="1646"/>
      <c r="J50" s="1646"/>
      <c r="K50" s="1646"/>
      <c r="L50" s="1647"/>
      <c r="M50" s="2198" t="s">
        <v>1614</v>
      </c>
      <c r="N50" s="2199"/>
      <c r="O50" s="2199"/>
      <c r="P50" s="2199"/>
      <c r="Q50" s="2199"/>
      <c r="R50" s="2199"/>
      <c r="S50" s="2199"/>
      <c r="T50" s="2199"/>
      <c r="U50" s="2199"/>
      <c r="V50" s="2199"/>
      <c r="W50" s="2199"/>
      <c r="X50" s="2199"/>
      <c r="Y50" s="2199"/>
      <c r="Z50" s="2199"/>
      <c r="AA50" s="2199"/>
      <c r="AB50" s="2199"/>
      <c r="AC50" s="2199"/>
      <c r="AD50" s="2200"/>
      <c r="AE50" s="2067"/>
      <c r="AF50" s="2068"/>
      <c r="AG50" s="2068"/>
      <c r="AH50" s="2068"/>
      <c r="AI50" s="2068"/>
      <c r="AJ50" s="2068"/>
      <c r="AK50" s="2068"/>
      <c r="AL50" s="2068"/>
      <c r="AM50" s="2067"/>
      <c r="AN50" s="2068"/>
      <c r="AO50" s="2068"/>
      <c r="AP50" s="2068"/>
      <c r="AQ50" s="2068"/>
      <c r="AR50" s="2068"/>
      <c r="AS50" s="2068"/>
      <c r="AT50" s="2068"/>
      <c r="AU50" s="2067"/>
      <c r="AV50" s="2068"/>
      <c r="AW50" s="2068"/>
      <c r="AX50" s="2068"/>
      <c r="AY50" s="2068"/>
      <c r="AZ50" s="2068"/>
      <c r="BA50" s="2068"/>
      <c r="BB50" s="2068"/>
      <c r="BC50" s="2067"/>
      <c r="BD50" s="2068"/>
      <c r="BE50" s="2068"/>
      <c r="BF50" s="2068"/>
      <c r="BG50" s="2068"/>
      <c r="BH50" s="2068"/>
      <c r="BI50" s="2068"/>
      <c r="BJ50" s="2068"/>
      <c r="BK50" s="2274"/>
      <c r="BL50" s="2274"/>
      <c r="BM50" s="2274"/>
      <c r="BN50" s="2274"/>
      <c r="BO50" s="2274"/>
      <c r="BP50" s="2274"/>
      <c r="BQ50" s="2274"/>
      <c r="BR50" s="2274"/>
      <c r="BS50" s="35"/>
      <c r="BT50" s="30"/>
      <c r="BU50" s="30"/>
      <c r="BV50" s="34"/>
      <c r="BW50" s="35"/>
      <c r="BX50" s="119"/>
    </row>
    <row r="51" spans="1:77">
      <c r="A51" s="1694"/>
      <c r="B51" s="35"/>
      <c r="C51" s="30"/>
      <c r="D51" s="30"/>
      <c r="E51" s="34"/>
      <c r="F51" s="1667"/>
      <c r="G51" s="1646"/>
      <c r="H51" s="1646"/>
      <c r="I51" s="1646"/>
      <c r="J51" s="1646"/>
      <c r="K51" s="1646"/>
      <c r="L51" s="1647"/>
      <c r="M51" s="2201"/>
      <c r="N51" s="2202"/>
      <c r="O51" s="2202"/>
      <c r="P51" s="2202"/>
      <c r="Q51" s="2202"/>
      <c r="R51" s="2202"/>
      <c r="S51" s="2202"/>
      <c r="T51" s="2202"/>
      <c r="U51" s="2202"/>
      <c r="V51" s="2202"/>
      <c r="W51" s="2202"/>
      <c r="X51" s="2202"/>
      <c r="Y51" s="2202"/>
      <c r="Z51" s="2202"/>
      <c r="AA51" s="2202"/>
      <c r="AB51" s="2202"/>
      <c r="AC51" s="2202"/>
      <c r="AD51" s="2203"/>
      <c r="AE51" s="2250"/>
      <c r="AF51" s="2251"/>
      <c r="AG51" s="2251"/>
      <c r="AH51" s="2251"/>
      <c r="AI51" s="2251"/>
      <c r="AJ51" s="2251"/>
      <c r="AK51" s="2251"/>
      <c r="AL51" s="2251"/>
      <c r="AM51" s="2250"/>
      <c r="AN51" s="2251"/>
      <c r="AO51" s="2251"/>
      <c r="AP51" s="2251"/>
      <c r="AQ51" s="2251"/>
      <c r="AR51" s="2251"/>
      <c r="AS51" s="2251"/>
      <c r="AT51" s="2251"/>
      <c r="AU51" s="2250"/>
      <c r="AV51" s="2251"/>
      <c r="AW51" s="2251"/>
      <c r="AX51" s="2251"/>
      <c r="AY51" s="2251"/>
      <c r="AZ51" s="2251"/>
      <c r="BA51" s="2251"/>
      <c r="BB51" s="2251"/>
      <c r="BC51" s="2250"/>
      <c r="BD51" s="2251"/>
      <c r="BE51" s="2251"/>
      <c r="BF51" s="2251"/>
      <c r="BG51" s="2251"/>
      <c r="BH51" s="2251"/>
      <c r="BI51" s="2251"/>
      <c r="BJ51" s="2251"/>
      <c r="BK51" s="2279"/>
      <c r="BL51" s="2279"/>
      <c r="BM51" s="2279"/>
      <c r="BN51" s="2279"/>
      <c r="BO51" s="2279"/>
      <c r="BP51" s="2279"/>
      <c r="BQ51" s="2279"/>
      <c r="BR51" s="2279"/>
      <c r="BS51" s="35"/>
      <c r="BT51" s="30"/>
      <c r="BU51" s="30"/>
      <c r="BV51" s="34"/>
      <c r="BW51" s="35"/>
      <c r="BX51" s="119"/>
    </row>
    <row r="52" spans="1:77">
      <c r="A52" s="1694"/>
      <c r="B52" s="35"/>
      <c r="C52" s="30"/>
      <c r="D52" s="30"/>
      <c r="E52" s="121"/>
      <c r="F52" s="1668"/>
      <c r="G52" s="1669"/>
      <c r="H52" s="1669"/>
      <c r="I52" s="1669"/>
      <c r="J52" s="1669"/>
      <c r="K52" s="1669"/>
      <c r="L52" s="1670"/>
      <c r="M52" s="2053" t="s">
        <v>1007</v>
      </c>
      <c r="N52" s="2054"/>
      <c r="O52" s="2054"/>
      <c r="P52" s="2054"/>
      <c r="Q52" s="2054"/>
      <c r="R52" s="2054"/>
      <c r="S52" s="2054"/>
      <c r="T52" s="2054"/>
      <c r="U52" s="2054"/>
      <c r="V52" s="2054"/>
      <c r="W52" s="2054"/>
      <c r="X52" s="2054"/>
      <c r="Y52" s="2054"/>
      <c r="Z52" s="2054"/>
      <c r="AA52" s="2054"/>
      <c r="AB52" s="2054"/>
      <c r="AC52" s="2054"/>
      <c r="AD52" s="2055"/>
      <c r="AE52" s="2056" t="s">
        <v>22</v>
      </c>
      <c r="AF52" s="2057"/>
      <c r="AG52" s="2057"/>
      <c r="AH52" s="2057"/>
      <c r="AI52" s="2057"/>
      <c r="AJ52" s="2057"/>
      <c r="AK52" s="2057"/>
      <c r="AL52" s="2058"/>
      <c r="AM52" s="2056" t="s">
        <v>22</v>
      </c>
      <c r="AN52" s="2057"/>
      <c r="AO52" s="2057"/>
      <c r="AP52" s="2057"/>
      <c r="AQ52" s="2057"/>
      <c r="AR52" s="2057"/>
      <c r="AS52" s="2057"/>
      <c r="AT52" s="2058"/>
      <c r="AU52" s="2056" t="s">
        <v>22</v>
      </c>
      <c r="AV52" s="2057"/>
      <c r="AW52" s="2057"/>
      <c r="AX52" s="2057"/>
      <c r="AY52" s="2057"/>
      <c r="AZ52" s="2057"/>
      <c r="BA52" s="2057"/>
      <c r="BB52" s="2058"/>
      <c r="BC52" s="2056" t="s">
        <v>22</v>
      </c>
      <c r="BD52" s="2057"/>
      <c r="BE52" s="2057"/>
      <c r="BF52" s="2057"/>
      <c r="BG52" s="2057"/>
      <c r="BH52" s="2057"/>
      <c r="BI52" s="2057"/>
      <c r="BJ52" s="2058"/>
      <c r="BK52" s="2056" t="s">
        <v>22</v>
      </c>
      <c r="BL52" s="2057"/>
      <c r="BM52" s="2057"/>
      <c r="BN52" s="2057"/>
      <c r="BO52" s="2057"/>
      <c r="BP52" s="2057"/>
      <c r="BQ52" s="2057"/>
      <c r="BR52" s="2058"/>
      <c r="BW52" s="35"/>
      <c r="BX52" s="119"/>
    </row>
    <row r="53" spans="1:77" ht="13.5" customHeight="1">
      <c r="A53" s="1694"/>
      <c r="B53" s="30"/>
      <c r="C53" s="30"/>
      <c r="D53" s="30"/>
      <c r="E53" s="30"/>
      <c r="F53" s="2247" t="s">
        <v>1061</v>
      </c>
      <c r="G53" s="2130"/>
      <c r="H53" s="2130"/>
      <c r="I53" s="2130"/>
      <c r="J53" s="1839" t="s">
        <v>1608</v>
      </c>
      <c r="K53" s="1839"/>
      <c r="L53" s="1839"/>
      <c r="M53" s="1839"/>
      <c r="N53" s="1839"/>
      <c r="O53" s="1839"/>
      <c r="P53" s="1839"/>
      <c r="Q53" s="1839"/>
      <c r="R53" s="1839"/>
      <c r="S53" s="1839"/>
      <c r="T53" s="1839"/>
      <c r="U53" s="1839"/>
      <c r="V53" s="1839"/>
      <c r="W53" s="1839"/>
      <c r="X53" s="1839"/>
      <c r="Y53" s="1839"/>
      <c r="Z53" s="1839"/>
      <c r="AA53" s="1839"/>
      <c r="AB53" s="2252" t="s">
        <v>1062</v>
      </c>
      <c r="AC53" s="2253"/>
      <c r="AD53" s="2254"/>
      <c r="AE53" s="2243">
        <f>IF($AE$23="","",IFERROR(VLOOKUP($AE$23,自己評価書!$B$35:$FY500,75,FALSE),""))</f>
        <v>0</v>
      </c>
      <c r="AF53" s="2244"/>
      <c r="AG53" s="2244"/>
      <c r="AH53" s="2244"/>
      <c r="AI53" s="2244"/>
      <c r="AJ53" s="2244"/>
      <c r="AK53" s="2244"/>
      <c r="AL53" s="2244"/>
      <c r="AM53" s="2243" t="str">
        <f>IF($AM$23="","",IFERROR(VLOOKUP($AM$23,自己評価書!$B$35:$FY500,75,FALSE),""))</f>
        <v/>
      </c>
      <c r="AN53" s="2244"/>
      <c r="AO53" s="2244"/>
      <c r="AP53" s="2244"/>
      <c r="AQ53" s="2244"/>
      <c r="AR53" s="2244"/>
      <c r="AS53" s="2244"/>
      <c r="AT53" s="2244"/>
      <c r="AU53" s="2243" t="str">
        <f>IF($AU$23="","",IFERROR(VLOOKUP($AU$23,自己評価書!$B$35:$FY500,75,FALSE),""))</f>
        <v/>
      </c>
      <c r="AV53" s="2244"/>
      <c r="AW53" s="2244"/>
      <c r="AX53" s="2244"/>
      <c r="AY53" s="2244"/>
      <c r="AZ53" s="2244"/>
      <c r="BA53" s="2244"/>
      <c r="BB53" s="2244"/>
      <c r="BC53" s="2243" t="str">
        <f>IF($BC$23="","",IFERROR(VLOOKUP($BC$23,自己評価書!$B$35:$FY500,75,FALSE),""))</f>
        <v/>
      </c>
      <c r="BD53" s="2244"/>
      <c r="BE53" s="2244"/>
      <c r="BF53" s="2244"/>
      <c r="BG53" s="2244"/>
      <c r="BH53" s="2244"/>
      <c r="BI53" s="2244"/>
      <c r="BJ53" s="2244"/>
      <c r="BK53" s="2259" t="str">
        <f>IF($BK$23="","",IFERROR(VLOOKUP($BK$23,自己評価書!$B$35:$FY500,75,FALSE),""))</f>
        <v/>
      </c>
      <c r="BL53" s="2259"/>
      <c r="BM53" s="2259"/>
      <c r="BN53" s="2259"/>
      <c r="BO53" s="2259"/>
      <c r="BP53" s="2259"/>
      <c r="BQ53" s="2259"/>
      <c r="BR53" s="2259"/>
      <c r="BS53" s="35"/>
      <c r="BT53" s="30"/>
      <c r="BU53" s="30"/>
      <c r="BV53" s="30"/>
      <c r="BW53" s="35"/>
      <c r="BX53" s="119"/>
    </row>
    <row r="54" spans="1:77" ht="14.25" thickBot="1">
      <c r="A54" s="1695"/>
      <c r="B54" s="165"/>
      <c r="C54" s="165"/>
      <c r="D54" s="165"/>
      <c r="E54" s="165"/>
      <c r="F54" s="2248"/>
      <c r="G54" s="2249"/>
      <c r="H54" s="2249"/>
      <c r="I54" s="2249"/>
      <c r="J54" s="2258"/>
      <c r="K54" s="2258"/>
      <c r="L54" s="2258"/>
      <c r="M54" s="2258"/>
      <c r="N54" s="2258"/>
      <c r="O54" s="2258"/>
      <c r="P54" s="2258"/>
      <c r="Q54" s="2258"/>
      <c r="R54" s="2258"/>
      <c r="S54" s="2258"/>
      <c r="T54" s="2258"/>
      <c r="U54" s="2258"/>
      <c r="V54" s="2258"/>
      <c r="W54" s="2258"/>
      <c r="X54" s="2258"/>
      <c r="Y54" s="2258"/>
      <c r="Z54" s="2258"/>
      <c r="AA54" s="2258"/>
      <c r="AB54" s="2255"/>
      <c r="AC54" s="2256"/>
      <c r="AD54" s="2257"/>
      <c r="AE54" s="2245"/>
      <c r="AF54" s="2246"/>
      <c r="AG54" s="2246"/>
      <c r="AH54" s="2246"/>
      <c r="AI54" s="2246"/>
      <c r="AJ54" s="2246"/>
      <c r="AK54" s="2246"/>
      <c r="AL54" s="2246"/>
      <c r="AM54" s="2245"/>
      <c r="AN54" s="2246"/>
      <c r="AO54" s="2246"/>
      <c r="AP54" s="2246"/>
      <c r="AQ54" s="2246"/>
      <c r="AR54" s="2246"/>
      <c r="AS54" s="2246"/>
      <c r="AT54" s="2246"/>
      <c r="AU54" s="2245"/>
      <c r="AV54" s="2246"/>
      <c r="AW54" s="2246"/>
      <c r="AX54" s="2246"/>
      <c r="AY54" s="2246"/>
      <c r="AZ54" s="2246"/>
      <c r="BA54" s="2246"/>
      <c r="BB54" s="2246"/>
      <c r="BC54" s="2245"/>
      <c r="BD54" s="2246"/>
      <c r="BE54" s="2246"/>
      <c r="BF54" s="2246"/>
      <c r="BG54" s="2246"/>
      <c r="BH54" s="2246"/>
      <c r="BI54" s="2246"/>
      <c r="BJ54" s="2246"/>
      <c r="BK54" s="2260"/>
      <c r="BL54" s="2260"/>
      <c r="BM54" s="2260"/>
      <c r="BN54" s="2260"/>
      <c r="BO54" s="2260"/>
      <c r="BP54" s="2260"/>
      <c r="BQ54" s="2260"/>
      <c r="BR54" s="2260"/>
      <c r="BS54" s="153"/>
      <c r="BT54" s="165"/>
      <c r="BU54" s="165"/>
      <c r="BV54" s="152"/>
      <c r="BW54" s="153"/>
      <c r="BX54" s="157"/>
      <c r="BY54" s="823"/>
    </row>
    <row r="55" spans="1:77">
      <c r="A55" s="1196"/>
      <c r="B55" s="1197"/>
      <c r="C55" s="1197"/>
      <c r="D55" s="1197"/>
      <c r="E55" s="1197"/>
      <c r="F55" s="1198" t="s">
        <v>1635</v>
      </c>
      <c r="G55" s="1198"/>
      <c r="H55" s="1198"/>
      <c r="I55" s="1198"/>
      <c r="J55" s="1199"/>
      <c r="K55" s="1199"/>
      <c r="L55" s="1199"/>
      <c r="M55" s="1199"/>
      <c r="N55" s="1199"/>
      <c r="O55" s="1199"/>
      <c r="P55" s="1199"/>
      <c r="Q55" s="1199"/>
      <c r="R55" s="1199"/>
      <c r="S55" s="1199"/>
      <c r="T55" s="1199"/>
      <c r="U55" s="1199"/>
      <c r="V55" s="1199"/>
      <c r="W55" s="1199"/>
      <c r="X55" s="1199"/>
      <c r="Y55" s="1199"/>
      <c r="Z55" s="1199"/>
      <c r="AA55" s="1199"/>
      <c r="AB55" s="1200"/>
      <c r="AC55" s="1200"/>
      <c r="AD55" s="1200"/>
      <c r="AE55" s="1199"/>
      <c r="AF55" s="1199"/>
      <c r="AG55" s="1199"/>
      <c r="AH55" s="1199"/>
      <c r="AI55" s="1199"/>
      <c r="AJ55" s="1199"/>
      <c r="AK55" s="1199"/>
      <c r="AL55" s="1199"/>
      <c r="AM55" s="1199"/>
      <c r="AN55" s="1199"/>
      <c r="AO55" s="1199"/>
      <c r="AP55" s="1199"/>
      <c r="AQ55" s="1199"/>
      <c r="AR55" s="1200"/>
      <c r="AS55" s="1200"/>
      <c r="AT55" s="1199"/>
      <c r="AU55" s="1199"/>
      <c r="AV55" s="1199"/>
      <c r="AW55" s="1199"/>
      <c r="AX55" s="1199"/>
      <c r="AY55" s="1199"/>
      <c r="AZ55" s="1199"/>
      <c r="BA55" s="1199"/>
      <c r="BB55" s="1199"/>
      <c r="BC55" s="1199"/>
      <c r="BD55" s="1199"/>
      <c r="BE55" s="1199"/>
      <c r="BF55" s="1199"/>
      <c r="BG55" s="1200"/>
      <c r="BH55" s="1200"/>
      <c r="BI55" s="1200"/>
      <c r="BJ55" s="1199"/>
      <c r="BK55" s="1199"/>
      <c r="BL55" s="1199"/>
      <c r="BM55" s="1199"/>
      <c r="BN55" s="1199"/>
      <c r="BO55" s="1199"/>
      <c r="BP55" s="1199"/>
      <c r="BQ55" s="1199"/>
      <c r="BR55" s="1199"/>
      <c r="BS55" s="1199"/>
      <c r="BT55" s="1199"/>
      <c r="BU55" s="1199"/>
      <c r="BV55" s="1199"/>
      <c r="BW55" s="1200"/>
      <c r="BX55" s="1200"/>
      <c r="BY55" s="1201"/>
    </row>
    <row r="56" spans="1:77">
      <c r="A56" s="1196"/>
      <c r="B56" s="1197"/>
      <c r="C56" s="1197"/>
      <c r="D56" s="1197"/>
      <c r="E56" s="1197"/>
      <c r="F56" s="1198" t="s">
        <v>1634</v>
      </c>
      <c r="G56" s="1198"/>
      <c r="H56" s="1198"/>
      <c r="I56" s="1198"/>
      <c r="J56" s="1199"/>
      <c r="K56" s="1199"/>
      <c r="L56" s="1199"/>
      <c r="M56" s="1199"/>
      <c r="N56" s="1199"/>
      <c r="O56" s="1199"/>
      <c r="P56" s="1199"/>
      <c r="Q56" s="1199"/>
      <c r="R56" s="1199"/>
      <c r="S56" s="1199"/>
      <c r="T56" s="1199"/>
      <c r="U56" s="1199"/>
      <c r="V56" s="1199"/>
      <c r="W56" s="1199"/>
      <c r="X56" s="1199"/>
      <c r="Y56" s="1199"/>
      <c r="Z56" s="1199"/>
      <c r="AA56" s="1199"/>
      <c r="AB56" s="1200"/>
      <c r="AC56" s="1200"/>
      <c r="AD56" s="1200"/>
      <c r="AE56" s="1198"/>
      <c r="AF56" s="1198"/>
      <c r="AG56" s="1198"/>
      <c r="AH56" s="1198"/>
      <c r="AI56" s="1199"/>
      <c r="AJ56" s="1199"/>
      <c r="AK56" s="1199"/>
      <c r="AL56" s="1199"/>
      <c r="AM56" s="1199"/>
      <c r="AN56" s="1199"/>
      <c r="AO56" s="1199"/>
      <c r="AP56" s="1199"/>
      <c r="AQ56" s="1199"/>
      <c r="AR56" s="1199"/>
      <c r="AS56" s="1199"/>
      <c r="AT56" s="1199"/>
      <c r="AU56" s="1199"/>
      <c r="AV56" s="1199"/>
      <c r="AW56" s="1199"/>
      <c r="AX56" s="1199"/>
      <c r="AY56" s="1199"/>
      <c r="AZ56" s="1199"/>
      <c r="BA56" s="1198"/>
      <c r="BB56" s="1198"/>
      <c r="BC56" s="1198"/>
      <c r="BD56" s="1198"/>
      <c r="BE56" s="1199"/>
      <c r="BF56" s="1199"/>
      <c r="BG56" s="1199"/>
      <c r="BH56" s="1199"/>
      <c r="BI56" s="1199"/>
      <c r="BJ56" s="1199"/>
      <c r="BK56" s="1199"/>
      <c r="BL56" s="1199"/>
      <c r="BM56" s="1199"/>
      <c r="BN56" s="1199"/>
      <c r="BO56" s="1199"/>
      <c r="BP56" s="1199"/>
      <c r="BQ56" s="1199"/>
      <c r="BR56" s="1199"/>
      <c r="BS56" s="1199"/>
      <c r="BT56" s="1199"/>
      <c r="BU56" s="1199"/>
      <c r="BV56" s="1199"/>
      <c r="BW56" s="1200"/>
      <c r="BX56" s="1200"/>
      <c r="BY56" s="1200"/>
    </row>
    <row r="57" spans="1:77" ht="21" customHeight="1">
      <c r="A57" s="1204" t="s">
        <v>1060</v>
      </c>
      <c r="B57" s="2"/>
      <c r="C57" s="2"/>
      <c r="D57" s="2"/>
      <c r="E57" s="2"/>
      <c r="F57" s="3"/>
      <c r="G57" s="2"/>
      <c r="H57" s="2"/>
      <c r="I57" s="107"/>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3"/>
      <c r="AU57" s="2"/>
      <c r="AV57" s="2"/>
      <c r="AW57" s="2"/>
      <c r="AX57" s="2"/>
      <c r="AY57" s="2"/>
      <c r="AZ57" s="2"/>
      <c r="BA57" s="2"/>
      <c r="BB57" s="107"/>
      <c r="BC57" s="107"/>
      <c r="BD57" s="107"/>
      <c r="BE57" s="107"/>
      <c r="BF57" s="107"/>
      <c r="BG57" s="107"/>
      <c r="BH57" s="107"/>
      <c r="BX57" s="5" t="s">
        <v>1079</v>
      </c>
    </row>
    <row r="58" spans="1:77" ht="9.9499999999999993" customHeight="1" thickBot="1">
      <c r="A58" s="8"/>
      <c r="B58" s="2"/>
      <c r="C58" s="2"/>
      <c r="D58" s="2"/>
      <c r="E58" s="2"/>
      <c r="F58" s="3"/>
      <c r="G58" s="2"/>
      <c r="H58" s="10"/>
      <c r="I58" s="107"/>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3"/>
      <c r="AU58" s="2"/>
      <c r="AV58" s="2"/>
      <c r="AW58" s="2"/>
      <c r="AX58" s="2"/>
      <c r="AY58" s="2"/>
      <c r="AZ58" s="2"/>
      <c r="BA58" s="2"/>
      <c r="BB58" s="107"/>
      <c r="BC58" s="107"/>
      <c r="BD58" s="107"/>
      <c r="BE58" s="107"/>
      <c r="BF58" s="107"/>
      <c r="BG58" s="107"/>
      <c r="BH58" s="107"/>
      <c r="BI58" s="5"/>
    </row>
    <row r="59" spans="1:77" ht="27" customHeight="1">
      <c r="A59" s="8" t="s">
        <v>6</v>
      </c>
      <c r="AE59" s="1738" t="s">
        <v>1063</v>
      </c>
      <c r="AF59" s="1739"/>
      <c r="AG59" s="1739"/>
      <c r="AH59" s="1739"/>
      <c r="AI59" s="1739"/>
      <c r="AJ59" s="1739"/>
      <c r="AK59" s="1739"/>
      <c r="AL59" s="1739"/>
      <c r="AM59" s="1739"/>
      <c r="AN59" s="1739"/>
      <c r="AO59" s="1739"/>
      <c r="AP59" s="1739"/>
      <c r="AQ59" s="1739"/>
      <c r="AR59" s="1739"/>
      <c r="AS59" s="1739"/>
      <c r="AT59" s="1739"/>
      <c r="AU59" s="1739"/>
      <c r="AV59" s="1739"/>
      <c r="AW59" s="1739"/>
      <c r="AX59" s="1739"/>
      <c r="AY59" s="1739"/>
      <c r="AZ59" s="1739"/>
      <c r="BA59" s="1739"/>
      <c r="BB59" s="1739"/>
      <c r="BC59" s="1739"/>
      <c r="BD59" s="1739"/>
      <c r="BE59" s="1739"/>
      <c r="BF59" s="1739"/>
      <c r="BG59" s="1739"/>
      <c r="BH59" s="1739"/>
      <c r="BI59" s="1739"/>
      <c r="BJ59" s="1739"/>
      <c r="BK59" s="1739"/>
      <c r="BL59" s="1739"/>
      <c r="BM59" s="1739"/>
      <c r="BN59" s="1739"/>
      <c r="BO59" s="1739"/>
      <c r="BP59" s="1739"/>
      <c r="BQ59" s="1739"/>
      <c r="BR59" s="1740"/>
    </row>
    <row r="60" spans="1:77" ht="27" customHeight="1" thickBot="1">
      <c r="AE60" s="2063">
        <v>101</v>
      </c>
      <c r="AF60" s="2063"/>
      <c r="AG60" s="2063"/>
      <c r="AH60" s="2063"/>
      <c r="AI60" s="2063"/>
      <c r="AJ60" s="2063"/>
      <c r="AK60" s="2063"/>
      <c r="AL60" s="2063"/>
      <c r="AM60" s="2063"/>
      <c r="AN60" s="2063"/>
      <c r="AO60" s="2063"/>
      <c r="AP60" s="2063"/>
      <c r="AQ60" s="2063"/>
      <c r="AR60" s="2063"/>
      <c r="AS60" s="2063"/>
      <c r="AT60" s="2063"/>
      <c r="AU60" s="2063"/>
      <c r="AV60" s="2063"/>
      <c r="AW60" s="2063"/>
      <c r="AX60" s="2063"/>
      <c r="AY60" s="2063"/>
      <c r="AZ60" s="2063"/>
      <c r="BA60" s="2063"/>
      <c r="BB60" s="2063"/>
      <c r="BC60" s="2063"/>
      <c r="BD60" s="2063"/>
      <c r="BE60" s="2063"/>
      <c r="BF60" s="2063"/>
      <c r="BG60" s="2063"/>
      <c r="BH60" s="2063"/>
      <c r="BI60" s="2063"/>
      <c r="BJ60" s="2063"/>
      <c r="BK60" s="2063"/>
      <c r="BL60" s="2063"/>
      <c r="BM60" s="2063"/>
      <c r="BN60" s="2063"/>
      <c r="BO60" s="2063"/>
      <c r="BP60" s="2063"/>
      <c r="BQ60" s="2063"/>
      <c r="BR60" s="2063"/>
    </row>
    <row r="61" spans="1:77" ht="27" customHeight="1">
      <c r="A61" s="158"/>
      <c r="B61" s="1772" t="s">
        <v>8</v>
      </c>
      <c r="C61" s="1736"/>
      <c r="D61" s="1736"/>
      <c r="E61" s="2081"/>
      <c r="F61" s="1736" t="s">
        <v>11</v>
      </c>
      <c r="G61" s="1736"/>
      <c r="H61" s="1737"/>
      <c r="I61" s="1738" t="s">
        <v>12</v>
      </c>
      <c r="J61" s="1739"/>
      <c r="K61" s="1739"/>
      <c r="L61" s="1739"/>
      <c r="M61" s="1739"/>
      <c r="N61" s="1739"/>
      <c r="O61" s="1739"/>
      <c r="P61" s="1739"/>
      <c r="Q61" s="1739"/>
      <c r="R61" s="1739"/>
      <c r="S61" s="1739"/>
      <c r="T61" s="1739"/>
      <c r="U61" s="1739"/>
      <c r="V61" s="1739"/>
      <c r="W61" s="1739"/>
      <c r="X61" s="1739"/>
      <c r="Y61" s="1739"/>
      <c r="Z61" s="1739"/>
      <c r="AA61" s="1739"/>
      <c r="AB61" s="1739"/>
      <c r="AC61" s="1739"/>
      <c r="AD61" s="1740"/>
      <c r="AE61" s="2084"/>
      <c r="AF61" s="2084"/>
      <c r="AG61" s="2084"/>
      <c r="AH61" s="2084"/>
      <c r="AI61" s="2084"/>
      <c r="AJ61" s="2084"/>
      <c r="AK61" s="2084"/>
      <c r="AL61" s="2084"/>
      <c r="AM61" s="2084"/>
      <c r="AN61" s="2084"/>
      <c r="AO61" s="2084"/>
      <c r="AP61" s="2084"/>
      <c r="AQ61" s="2084"/>
      <c r="AR61" s="2084"/>
      <c r="AS61" s="2084"/>
      <c r="AT61" s="2084"/>
      <c r="AU61" s="2084"/>
      <c r="AV61" s="2084"/>
      <c r="AW61" s="2084"/>
      <c r="AX61" s="2084"/>
      <c r="AY61" s="2084"/>
      <c r="AZ61" s="2084"/>
      <c r="BA61" s="2084"/>
      <c r="BB61" s="2084"/>
      <c r="BC61" s="2084"/>
      <c r="BD61" s="2084"/>
      <c r="BE61" s="2084"/>
      <c r="BF61" s="2084"/>
      <c r="BG61" s="2084"/>
      <c r="BH61" s="2084"/>
      <c r="BI61" s="2084"/>
      <c r="BJ61" s="2084"/>
      <c r="BK61" s="2084"/>
      <c r="BL61" s="2084"/>
      <c r="BM61" s="2084"/>
      <c r="BN61" s="2084"/>
      <c r="BO61" s="2084"/>
      <c r="BP61" s="2084"/>
      <c r="BQ61" s="2084"/>
      <c r="BR61" s="2084"/>
      <c r="BS61" s="1696" t="s">
        <v>17</v>
      </c>
      <c r="BT61" s="1688"/>
      <c r="BU61" s="1688"/>
      <c r="BV61" s="1689"/>
      <c r="BW61" s="1749" t="s">
        <v>13</v>
      </c>
      <c r="BX61" s="1750"/>
    </row>
    <row r="62" spans="1:77" ht="27" customHeight="1" thickBot="1">
      <c r="A62" s="159"/>
      <c r="B62" s="1775" t="s">
        <v>14</v>
      </c>
      <c r="C62" s="1673"/>
      <c r="D62" s="1673"/>
      <c r="E62" s="2088"/>
      <c r="F62" s="1673" t="s">
        <v>15</v>
      </c>
      <c r="G62" s="1673"/>
      <c r="H62" s="1674"/>
      <c r="I62" s="1675" t="s">
        <v>15</v>
      </c>
      <c r="J62" s="1676"/>
      <c r="K62" s="1676"/>
      <c r="L62" s="1677"/>
      <c r="M62" s="1741" t="s">
        <v>16</v>
      </c>
      <c r="N62" s="1742"/>
      <c r="O62" s="1742"/>
      <c r="P62" s="1742"/>
      <c r="Q62" s="1742"/>
      <c r="R62" s="1742"/>
      <c r="S62" s="1742"/>
      <c r="T62" s="1742"/>
      <c r="U62" s="1742"/>
      <c r="V62" s="1742"/>
      <c r="W62" s="1742"/>
      <c r="X62" s="1742"/>
      <c r="Y62" s="1742"/>
      <c r="Z62" s="1742"/>
      <c r="AA62" s="1742"/>
      <c r="AB62" s="1742"/>
      <c r="AC62" s="1742"/>
      <c r="AD62" s="1743"/>
      <c r="AE62" s="2085" t="s">
        <v>1535</v>
      </c>
      <c r="AF62" s="2086"/>
      <c r="AG62" s="2086"/>
      <c r="AH62" s="2086"/>
      <c r="AI62" s="2086"/>
      <c r="AJ62" s="2086"/>
      <c r="AK62" s="2086"/>
      <c r="AL62" s="2087"/>
      <c r="AM62" s="2085" t="s">
        <v>1535</v>
      </c>
      <c r="AN62" s="2086"/>
      <c r="AO62" s="2086"/>
      <c r="AP62" s="2086"/>
      <c r="AQ62" s="2086"/>
      <c r="AR62" s="2086"/>
      <c r="AS62" s="2086"/>
      <c r="AT62" s="2087"/>
      <c r="AU62" s="2085" t="s">
        <v>1535</v>
      </c>
      <c r="AV62" s="2086"/>
      <c r="AW62" s="2086"/>
      <c r="AX62" s="2086"/>
      <c r="AY62" s="2086"/>
      <c r="AZ62" s="2086"/>
      <c r="BA62" s="2086"/>
      <c r="BB62" s="2087"/>
      <c r="BC62" s="2085" t="s">
        <v>1535</v>
      </c>
      <c r="BD62" s="2086"/>
      <c r="BE62" s="2086"/>
      <c r="BF62" s="2086"/>
      <c r="BG62" s="2086"/>
      <c r="BH62" s="2086"/>
      <c r="BI62" s="2086"/>
      <c r="BJ62" s="2087"/>
      <c r="BK62" s="2085" t="s">
        <v>1535</v>
      </c>
      <c r="BL62" s="2086"/>
      <c r="BM62" s="2086"/>
      <c r="BN62" s="2086"/>
      <c r="BO62" s="2086"/>
      <c r="BP62" s="2086"/>
      <c r="BQ62" s="2086"/>
      <c r="BR62" s="2087"/>
      <c r="BS62" s="1963"/>
      <c r="BT62" s="1964"/>
      <c r="BU62" s="1964"/>
      <c r="BV62" s="1965"/>
      <c r="BW62" s="1751"/>
      <c r="BX62" s="1752"/>
    </row>
    <row r="63" spans="1:77" ht="13.5" customHeight="1">
      <c r="A63" s="1693" t="s">
        <v>1076</v>
      </c>
      <c r="B63" s="860" t="s">
        <v>747</v>
      </c>
      <c r="C63" s="860"/>
      <c r="D63" s="861"/>
      <c r="E63" s="861"/>
      <c r="F63" s="1667" t="s">
        <v>1001</v>
      </c>
      <c r="G63" s="1646"/>
      <c r="H63" s="1646"/>
      <c r="I63" s="1646"/>
      <c r="J63" s="1646"/>
      <c r="K63" s="1646"/>
      <c r="L63" s="1647"/>
      <c r="M63" s="2098" t="s">
        <v>1003</v>
      </c>
      <c r="N63" s="2099"/>
      <c r="O63" s="2099"/>
      <c r="P63" s="2099"/>
      <c r="Q63" s="2099"/>
      <c r="R63" s="2099"/>
      <c r="S63" s="2099"/>
      <c r="T63" s="2099"/>
      <c r="U63" s="2099"/>
      <c r="V63" s="2099"/>
      <c r="W63" s="2099"/>
      <c r="X63" s="2099"/>
      <c r="Y63" s="2099"/>
      <c r="Z63" s="2099"/>
      <c r="AA63" s="2099"/>
      <c r="AB63" s="2099"/>
      <c r="AC63" s="2099"/>
      <c r="AD63" s="2100"/>
      <c r="AE63" s="2078" t="s">
        <v>22</v>
      </c>
      <c r="AF63" s="2079"/>
      <c r="AG63" s="2079"/>
      <c r="AH63" s="2079"/>
      <c r="AI63" s="2079"/>
      <c r="AJ63" s="2079"/>
      <c r="AK63" s="2079"/>
      <c r="AL63" s="2080"/>
      <c r="AM63" s="2078" t="s">
        <v>22</v>
      </c>
      <c r="AN63" s="2079"/>
      <c r="AO63" s="2079"/>
      <c r="AP63" s="2079"/>
      <c r="AQ63" s="2079"/>
      <c r="AR63" s="2079"/>
      <c r="AS63" s="2079"/>
      <c r="AT63" s="2080"/>
      <c r="AU63" s="2078" t="s">
        <v>22</v>
      </c>
      <c r="AV63" s="2079"/>
      <c r="AW63" s="2079"/>
      <c r="AX63" s="2079"/>
      <c r="AY63" s="2079"/>
      <c r="AZ63" s="2079"/>
      <c r="BA63" s="2079"/>
      <c r="BB63" s="2080"/>
      <c r="BC63" s="2078" t="s">
        <v>22</v>
      </c>
      <c r="BD63" s="2079"/>
      <c r="BE63" s="2079"/>
      <c r="BF63" s="2079"/>
      <c r="BG63" s="2079"/>
      <c r="BH63" s="2079"/>
      <c r="BI63" s="2079"/>
      <c r="BJ63" s="2080"/>
      <c r="BK63" s="2078" t="s">
        <v>22</v>
      </c>
      <c r="BL63" s="2079"/>
      <c r="BM63" s="2079"/>
      <c r="BN63" s="2079"/>
      <c r="BO63" s="2079"/>
      <c r="BP63" s="2079"/>
      <c r="BQ63" s="2079"/>
      <c r="BR63" s="2080"/>
      <c r="BS63" s="111" t="s">
        <v>22</v>
      </c>
      <c r="BT63" s="113" t="s">
        <v>132</v>
      </c>
      <c r="BU63" s="18"/>
      <c r="BV63" s="18"/>
      <c r="BW63" s="857"/>
      <c r="BX63" s="858"/>
    </row>
    <row r="64" spans="1:77">
      <c r="A64" s="1694"/>
      <c r="B64" s="2242" t="s">
        <v>147</v>
      </c>
      <c r="C64" s="2242"/>
      <c r="D64" s="2242"/>
      <c r="E64" s="2242"/>
      <c r="F64" s="1668"/>
      <c r="G64" s="1669"/>
      <c r="H64" s="1669"/>
      <c r="I64" s="1669"/>
      <c r="J64" s="1669"/>
      <c r="K64" s="1669"/>
      <c r="L64" s="1670"/>
      <c r="M64" s="2135" t="s">
        <v>1002</v>
      </c>
      <c r="N64" s="1889"/>
      <c r="O64" s="1889"/>
      <c r="P64" s="1889"/>
      <c r="Q64" s="1889"/>
      <c r="R64" s="1889"/>
      <c r="S64" s="1889"/>
      <c r="T64" s="1889"/>
      <c r="U64" s="1889"/>
      <c r="V64" s="1889"/>
      <c r="W64" s="1889"/>
      <c r="X64" s="1889"/>
      <c r="Y64" s="1889"/>
      <c r="Z64" s="1889"/>
      <c r="AA64" s="1889"/>
      <c r="AB64" s="1889"/>
      <c r="AC64" s="1889"/>
      <c r="AD64" s="1991"/>
      <c r="AE64" s="1887" t="s">
        <v>22</v>
      </c>
      <c r="AF64" s="1891"/>
      <c r="AG64" s="1891"/>
      <c r="AH64" s="1891"/>
      <c r="AI64" s="1891"/>
      <c r="AJ64" s="1891"/>
      <c r="AK64" s="1891"/>
      <c r="AL64" s="2121"/>
      <c r="AM64" s="1887" t="s">
        <v>22</v>
      </c>
      <c r="AN64" s="1891"/>
      <c r="AO64" s="1891"/>
      <c r="AP64" s="1891"/>
      <c r="AQ64" s="1891"/>
      <c r="AR64" s="1891"/>
      <c r="AS64" s="1891"/>
      <c r="AT64" s="2121"/>
      <c r="AU64" s="1887" t="s">
        <v>22</v>
      </c>
      <c r="AV64" s="1891"/>
      <c r="AW64" s="1891"/>
      <c r="AX64" s="1891"/>
      <c r="AY64" s="1891"/>
      <c r="AZ64" s="1891"/>
      <c r="BA64" s="1891"/>
      <c r="BB64" s="2121"/>
      <c r="BC64" s="1887" t="s">
        <v>22</v>
      </c>
      <c r="BD64" s="1891"/>
      <c r="BE64" s="1891"/>
      <c r="BF64" s="1891"/>
      <c r="BG64" s="1891"/>
      <c r="BH64" s="1891"/>
      <c r="BI64" s="1891"/>
      <c r="BJ64" s="2121"/>
      <c r="BK64" s="1887" t="s">
        <v>22</v>
      </c>
      <c r="BL64" s="1891"/>
      <c r="BM64" s="1891"/>
      <c r="BN64" s="1891"/>
      <c r="BO64" s="1891"/>
      <c r="BP64" s="1891"/>
      <c r="BQ64" s="1891"/>
      <c r="BR64" s="2121"/>
      <c r="BS64" s="111" t="s">
        <v>22</v>
      </c>
      <c r="BT64" s="113" t="s">
        <v>142</v>
      </c>
      <c r="BU64" s="18"/>
      <c r="BV64" s="18"/>
      <c r="BW64" s="2218" t="s">
        <v>25</v>
      </c>
      <c r="BX64" s="2219"/>
    </row>
    <row r="65" spans="1:76" ht="13.5" customHeight="1">
      <c r="A65" s="1694"/>
      <c r="B65" s="2220" t="s">
        <v>148</v>
      </c>
      <c r="C65" s="2220"/>
      <c r="D65" s="2220"/>
      <c r="E65" s="2221"/>
      <c r="F65" s="2158" t="s">
        <v>1018</v>
      </c>
      <c r="G65" s="2159"/>
      <c r="H65" s="2160"/>
      <c r="I65" s="2222" t="s">
        <v>1013</v>
      </c>
      <c r="J65" s="2208"/>
      <c r="K65" s="2208"/>
      <c r="L65" s="2209"/>
      <c r="M65" s="2143" t="s">
        <v>1010</v>
      </c>
      <c r="N65" s="2144"/>
      <c r="O65" s="2144"/>
      <c r="P65" s="2144"/>
      <c r="Q65" s="2144"/>
      <c r="R65" s="2144"/>
      <c r="S65" s="2144"/>
      <c r="T65" s="2144"/>
      <c r="U65" s="2144"/>
      <c r="V65" s="2144"/>
      <c r="W65" s="2144"/>
      <c r="X65" s="2144"/>
      <c r="Y65" s="2144"/>
      <c r="Z65" s="2144"/>
      <c r="AA65" s="2144"/>
      <c r="AB65" s="2144"/>
      <c r="AC65" s="2144"/>
      <c r="AD65" s="2145"/>
      <c r="AE65" s="2064" t="s">
        <v>22</v>
      </c>
      <c r="AF65" s="2065"/>
      <c r="AG65" s="2065"/>
      <c r="AH65" s="2065"/>
      <c r="AI65" s="2065"/>
      <c r="AJ65" s="2065"/>
      <c r="AK65" s="2065"/>
      <c r="AL65" s="2066"/>
      <c r="AM65" s="2064" t="s">
        <v>22</v>
      </c>
      <c r="AN65" s="2065"/>
      <c r="AO65" s="2065"/>
      <c r="AP65" s="2065"/>
      <c r="AQ65" s="2065"/>
      <c r="AR65" s="2065"/>
      <c r="AS65" s="2065"/>
      <c r="AT65" s="2066"/>
      <c r="AU65" s="2064" t="s">
        <v>22</v>
      </c>
      <c r="AV65" s="2065"/>
      <c r="AW65" s="2065"/>
      <c r="AX65" s="2065"/>
      <c r="AY65" s="2065"/>
      <c r="AZ65" s="2065"/>
      <c r="BA65" s="2065"/>
      <c r="BB65" s="2066"/>
      <c r="BC65" s="2064" t="s">
        <v>22</v>
      </c>
      <c r="BD65" s="2065"/>
      <c r="BE65" s="2065"/>
      <c r="BF65" s="2065"/>
      <c r="BG65" s="2065"/>
      <c r="BH65" s="2065"/>
      <c r="BI65" s="2065"/>
      <c r="BJ65" s="2066"/>
      <c r="BK65" s="2064" t="s">
        <v>22</v>
      </c>
      <c r="BL65" s="2065"/>
      <c r="BM65" s="2065"/>
      <c r="BN65" s="2065"/>
      <c r="BO65" s="2065"/>
      <c r="BP65" s="2065"/>
      <c r="BQ65" s="2065"/>
      <c r="BR65" s="2066"/>
      <c r="BS65" s="16" t="s">
        <v>22</v>
      </c>
      <c r="BT65" s="1643"/>
      <c r="BU65" s="1643"/>
      <c r="BV65" s="1644"/>
      <c r="BW65" s="2218"/>
      <c r="BX65" s="2219"/>
    </row>
    <row r="66" spans="1:76" ht="13.5" customHeight="1">
      <c r="A66" s="1694"/>
      <c r="F66" s="1703"/>
      <c r="G66" s="1704"/>
      <c r="H66" s="1705"/>
      <c r="I66" s="2210"/>
      <c r="J66" s="2223"/>
      <c r="K66" s="2223"/>
      <c r="L66" s="2212"/>
      <c r="M66" s="2146" t="s">
        <v>1077</v>
      </c>
      <c r="N66" s="2147"/>
      <c r="O66" s="2147"/>
      <c r="P66" s="2147"/>
      <c r="Q66" s="2147"/>
      <c r="R66" s="2147"/>
      <c r="S66" s="2147"/>
      <c r="T66" s="2147"/>
      <c r="U66" s="2147"/>
      <c r="V66" s="2147"/>
      <c r="W66" s="2147"/>
      <c r="X66" s="2147"/>
      <c r="Y66" s="2147"/>
      <c r="Z66" s="2147"/>
      <c r="AA66" s="2147"/>
      <c r="AB66" s="2147"/>
      <c r="AC66" s="2147"/>
      <c r="AD66" s="2148"/>
      <c r="AE66" s="2275" t="str">
        <f>IF($AE$60="","",IFERROR(IF(VLOOKUP($AE$60,自己評価書!$B$35:$FY528,82,FALSE)=0,"",VLOOKUP($AE$60,自己評価書!$B$35:$FY528,82,FALSE)),""))</f>
        <v/>
      </c>
      <c r="AF66" s="2276"/>
      <c r="AG66" s="2276"/>
      <c r="AH66" s="2276"/>
      <c r="AI66" s="2276"/>
      <c r="AJ66" s="2276"/>
      <c r="AK66" s="2276"/>
      <c r="AL66" s="2276"/>
      <c r="AM66" s="2277" t="str">
        <f>IF($AM$60="","",IFERROR(IF(VLOOKUP($AM$60,自己評価書!$B$35:$FY528,82,FALSE)=0,"",VLOOKUP($AM$60,自己評価書!$B$35:$FY528,82,FALSE)),""))</f>
        <v/>
      </c>
      <c r="AN66" s="2277"/>
      <c r="AO66" s="2277"/>
      <c r="AP66" s="2277"/>
      <c r="AQ66" s="2277"/>
      <c r="AR66" s="2277"/>
      <c r="AS66" s="2277"/>
      <c r="AT66" s="2277"/>
      <c r="AU66" s="2277" t="str">
        <f>IF($AU$60="","",IFERROR(IF(VLOOKUP($AU$60,自己評価書!$B$35:$FY528,82,FALSE)=0,"",VLOOKUP($AU$60,自己評価書!$B$35:$FY528,82,FALSE)),""))</f>
        <v/>
      </c>
      <c r="AV66" s="2277"/>
      <c r="AW66" s="2277"/>
      <c r="AX66" s="2277"/>
      <c r="AY66" s="2277"/>
      <c r="AZ66" s="2277"/>
      <c r="BA66" s="2277"/>
      <c r="BB66" s="2277"/>
      <c r="BC66" s="2277" t="str">
        <f>IF($BC$60="","",IFERROR(IF(VLOOKUP($BC$60,自己評価書!$B$35:$FY528,82,FALSE)=0,"",VLOOKUP($BC$60,自己評価書!$B$35:$FY528,82,FALSE)),""))</f>
        <v/>
      </c>
      <c r="BD66" s="2277"/>
      <c r="BE66" s="2277"/>
      <c r="BF66" s="2277"/>
      <c r="BG66" s="2277"/>
      <c r="BH66" s="2277"/>
      <c r="BI66" s="2277"/>
      <c r="BJ66" s="2277"/>
      <c r="BK66" s="2275" t="str">
        <f>IF($BK$60="","",IFERROR(IF(VLOOKUP($BK$60,自己評価書!$B$35:$FY528,82,FALSE)=0,"",VLOOKUP($BK$60,自己評価書!$B$35:$FY528,82,FALSE)),""))</f>
        <v/>
      </c>
      <c r="BL66" s="2276"/>
      <c r="BM66" s="2276"/>
      <c r="BN66" s="2276"/>
      <c r="BO66" s="2276"/>
      <c r="BP66" s="2276"/>
      <c r="BQ66" s="2276"/>
      <c r="BR66" s="2278"/>
      <c r="BS66" s="16" t="s">
        <v>22</v>
      </c>
      <c r="BT66" s="1643"/>
      <c r="BU66" s="1643"/>
      <c r="BV66" s="1644"/>
      <c r="BW66" s="839"/>
      <c r="BX66" s="840"/>
    </row>
    <row r="67" spans="1:76" ht="13.5" customHeight="1">
      <c r="A67" s="1694"/>
      <c r="B67" s="30" t="s">
        <v>94</v>
      </c>
      <c r="C67" s="836">
        <f>IF($AE$5="","",IFERROR(VLOOKUP($AE$5,自己評価書!$B$35:$FY500,80,FALSE),""))</f>
        <v>0</v>
      </c>
      <c r="D67" s="18" t="s">
        <v>741</v>
      </c>
      <c r="E67" s="20"/>
      <c r="F67" s="1703"/>
      <c r="G67" s="1704"/>
      <c r="H67" s="1705"/>
      <c r="I67" s="2210"/>
      <c r="J67" s="2223"/>
      <c r="K67" s="2223"/>
      <c r="L67" s="2212"/>
      <c r="M67" s="2053" t="s">
        <v>1636</v>
      </c>
      <c r="N67" s="2054"/>
      <c r="O67" s="2054"/>
      <c r="P67" s="2054"/>
      <c r="Q67" s="2054"/>
      <c r="R67" s="2054"/>
      <c r="S67" s="2054"/>
      <c r="T67" s="2054"/>
      <c r="U67" s="2054"/>
      <c r="V67" s="2054"/>
      <c r="W67" s="2054"/>
      <c r="X67" s="2054"/>
      <c r="Y67" s="2054"/>
      <c r="Z67" s="2054"/>
      <c r="AA67" s="2054"/>
      <c r="AB67" s="2054"/>
      <c r="AC67" s="2054"/>
      <c r="AD67" s="2055"/>
      <c r="AE67" s="2059" t="str">
        <f>IF($AE$66&lt;&gt;"","■","□")</f>
        <v>□</v>
      </c>
      <c r="AF67" s="2059"/>
      <c r="AG67" s="2059"/>
      <c r="AH67" s="2059"/>
      <c r="AI67" s="2059"/>
      <c r="AJ67" s="2059"/>
      <c r="AK67" s="2059"/>
      <c r="AL67" s="2059"/>
      <c r="AM67" s="2059" t="str">
        <f>IF($AM$66&lt;&gt;"","■","□")</f>
        <v>□</v>
      </c>
      <c r="AN67" s="2059"/>
      <c r="AO67" s="2059"/>
      <c r="AP67" s="2059"/>
      <c r="AQ67" s="2059"/>
      <c r="AR67" s="2059"/>
      <c r="AS67" s="2059"/>
      <c r="AT67" s="2059"/>
      <c r="AU67" s="2059" t="str">
        <f>IF($AU$66&lt;&gt;"","■","□")</f>
        <v>□</v>
      </c>
      <c r="AV67" s="2059"/>
      <c r="AW67" s="2059"/>
      <c r="AX67" s="2059"/>
      <c r="AY67" s="2059"/>
      <c r="AZ67" s="2059"/>
      <c r="BA67" s="2059"/>
      <c r="BB67" s="2059"/>
      <c r="BC67" s="2059" t="str">
        <f>IF($BC$66&lt;&gt;"","■","□")</f>
        <v>□</v>
      </c>
      <c r="BD67" s="2059"/>
      <c r="BE67" s="2059"/>
      <c r="BF67" s="2059"/>
      <c r="BG67" s="2059"/>
      <c r="BH67" s="2059"/>
      <c r="BI67" s="2059"/>
      <c r="BJ67" s="2059"/>
      <c r="BK67" s="2059" t="str">
        <f>IF($BK$66&lt;&gt;"","■","□")</f>
        <v>□</v>
      </c>
      <c r="BL67" s="2059"/>
      <c r="BM67" s="2059"/>
      <c r="BN67" s="2059"/>
      <c r="BO67" s="2059"/>
      <c r="BP67" s="2059"/>
      <c r="BQ67" s="2059"/>
      <c r="BR67" s="2059"/>
      <c r="BS67" s="107"/>
      <c r="BT67" s="107"/>
      <c r="BU67" s="107"/>
      <c r="BV67" s="107"/>
      <c r="BW67" s="839"/>
      <c r="BX67" s="840"/>
    </row>
    <row r="68" spans="1:76" ht="13.5" customHeight="1">
      <c r="A68" s="1694"/>
      <c r="F68" s="1703"/>
      <c r="G68" s="1704"/>
      <c r="H68" s="1705"/>
      <c r="I68" s="2210"/>
      <c r="J68" s="2223"/>
      <c r="K68" s="2223"/>
      <c r="L68" s="2212"/>
      <c r="M68" s="2292" t="s">
        <v>1711</v>
      </c>
      <c r="N68" s="2293"/>
      <c r="O68" s="2293"/>
      <c r="P68" s="2293"/>
      <c r="Q68" s="2293"/>
      <c r="R68" s="2293"/>
      <c r="S68" s="2293"/>
      <c r="T68" s="2293"/>
      <c r="U68" s="2293"/>
      <c r="V68" s="2293"/>
      <c r="W68" s="2297" t="s">
        <v>1712</v>
      </c>
      <c r="X68" s="2298"/>
      <c r="Y68" s="2298"/>
      <c r="Z68" s="2298"/>
      <c r="AA68" s="2298"/>
      <c r="AB68" s="2298"/>
      <c r="AC68" s="2298"/>
      <c r="AD68" s="2299"/>
      <c r="AE68" s="2286" t="str">
        <f>IF($AE$60="","",IFERROR(IF(VLOOKUP($AE$60,自己評価書!$B$35:$FY528,85,FALSE)=0,"",VLOOKUP($AE$60,自己評価書!$B$35:$FY528,85,FALSE)),""))</f>
        <v/>
      </c>
      <c r="AF68" s="2287"/>
      <c r="AG68" s="2287"/>
      <c r="AH68" s="2287"/>
      <c r="AI68" s="2287"/>
      <c r="AJ68" s="2287"/>
      <c r="AK68" s="2287"/>
      <c r="AL68" s="2288"/>
      <c r="AM68" s="2286" t="str">
        <f>IF($AM$60="","",IFERROR(IF(VLOOKUP($AM$60,自己評価書!$B$35:$FY528,85,FALSE)=0,"",VLOOKUP($AM$60,自己評価書!$B$35:$FY528,85,FALSE)),""))</f>
        <v/>
      </c>
      <c r="AN68" s="2287"/>
      <c r="AO68" s="2287"/>
      <c r="AP68" s="2287"/>
      <c r="AQ68" s="2287"/>
      <c r="AR68" s="2287"/>
      <c r="AS68" s="2287"/>
      <c r="AT68" s="2288"/>
      <c r="AU68" s="2286" t="str">
        <f>IF($AU$60="","",IFERROR(IF(VLOOKUP($AU$60,自己評価書!$B$35:$FY528,85,FALSE)=0,"",VLOOKUP($AU$60,自己評価書!$B$35:$FY528,85,FALSE)),""))</f>
        <v/>
      </c>
      <c r="AV68" s="2287"/>
      <c r="AW68" s="2287"/>
      <c r="AX68" s="2287"/>
      <c r="AY68" s="2287"/>
      <c r="AZ68" s="2287"/>
      <c r="BA68" s="2287"/>
      <c r="BB68" s="2288"/>
      <c r="BC68" s="2286" t="str">
        <f>IF($BC$60="","",IFERROR(IF(VLOOKUP($BC$60,自己評価書!$B$35:$FY528,85,FALSE)=0,"",VLOOKUP($BC$60,自己評価書!$B$35:$FY528,85,FALSE)),""))</f>
        <v/>
      </c>
      <c r="BD68" s="2287"/>
      <c r="BE68" s="2287"/>
      <c r="BF68" s="2287"/>
      <c r="BG68" s="2287"/>
      <c r="BH68" s="2287"/>
      <c r="BI68" s="2287"/>
      <c r="BJ68" s="2288"/>
      <c r="BK68" s="2286" t="str">
        <f>IF($BK$60="","",IFERROR(IF(VLOOKUP($BK$60,自己評価書!$B$35:$FY528,85,FALSE)=0,"",VLOOKUP($BK$60,自己評価書!$B$35:$FY528,85,FALSE)),""))</f>
        <v/>
      </c>
      <c r="BL68" s="2287"/>
      <c r="BM68" s="2287"/>
      <c r="BN68" s="2287"/>
      <c r="BO68" s="2287"/>
      <c r="BP68" s="2287"/>
      <c r="BQ68" s="2287"/>
      <c r="BR68" s="2288"/>
      <c r="BS68" s="107"/>
      <c r="BT68" s="107"/>
      <c r="BU68" s="107"/>
      <c r="BV68" s="107"/>
      <c r="BW68" s="839"/>
      <c r="BX68" s="840"/>
    </row>
    <row r="69" spans="1:76" ht="13.5" customHeight="1">
      <c r="A69" s="1694"/>
      <c r="F69" s="1703"/>
      <c r="G69" s="1704"/>
      <c r="H69" s="1705"/>
      <c r="I69" s="2210"/>
      <c r="J69" s="2223"/>
      <c r="K69" s="2223"/>
      <c r="L69" s="2212"/>
      <c r="M69" s="2294"/>
      <c r="N69" s="2295"/>
      <c r="O69" s="2295"/>
      <c r="P69" s="2295"/>
      <c r="Q69" s="2295"/>
      <c r="R69" s="2295"/>
      <c r="S69" s="2295"/>
      <c r="T69" s="2295"/>
      <c r="U69" s="2295"/>
      <c r="V69" s="2296"/>
      <c r="W69" s="2300" t="s">
        <v>1713</v>
      </c>
      <c r="X69" s="2301"/>
      <c r="Y69" s="2301"/>
      <c r="Z69" s="2301"/>
      <c r="AA69" s="2301"/>
      <c r="AB69" s="2301"/>
      <c r="AC69" s="2301"/>
      <c r="AD69" s="2302"/>
      <c r="AE69" s="2289" t="str">
        <f>IF($AE$60="","",IFERROR(IF(VLOOKUP($AE$60,自己評価書!$B$35:$FY528,87,FALSE)=0,"",VLOOKUP($AE$60,自己評価書!$B$35:$FY528,87,FALSE)),""))</f>
        <v/>
      </c>
      <c r="AF69" s="2290"/>
      <c r="AG69" s="2290"/>
      <c r="AH69" s="2290"/>
      <c r="AI69" s="2290"/>
      <c r="AJ69" s="2290"/>
      <c r="AK69" s="2290"/>
      <c r="AL69" s="2291"/>
      <c r="AM69" s="2289" t="str">
        <f>IF($AM$60="","",IFERROR(IF(VLOOKUP($AM$60,自己評価書!$B$35:$FY528,87,FALSE)=0,"",VLOOKUP($AM$60,自己評価書!$B$35:$FY528,87,FALSE)),""))</f>
        <v/>
      </c>
      <c r="AN69" s="2290"/>
      <c r="AO69" s="2290"/>
      <c r="AP69" s="2290"/>
      <c r="AQ69" s="2290"/>
      <c r="AR69" s="2290"/>
      <c r="AS69" s="2290"/>
      <c r="AT69" s="2291"/>
      <c r="AU69" s="2289" t="str">
        <f>IF($AU$60="","",IFERROR(IF(VLOOKUP($AU$60,自己評価書!$B$35:$FY528,87,FALSE)=0,"",VLOOKUP($AU$60,自己評価書!$B$35:$FY528,87,FALSE)),""))</f>
        <v/>
      </c>
      <c r="AV69" s="2290"/>
      <c r="AW69" s="2290"/>
      <c r="AX69" s="2290"/>
      <c r="AY69" s="2290"/>
      <c r="AZ69" s="2290"/>
      <c r="BA69" s="2290"/>
      <c r="BB69" s="2291"/>
      <c r="BC69" s="2289" t="str">
        <f>IF($BC$60="","",IFERROR(IF(VLOOKUP($BC$60,自己評価書!$B$35:$FY528,87,FALSE)=0,"",VLOOKUP($BC$60,自己評価書!$B$35:$FY528,87,FALSE)),""))</f>
        <v/>
      </c>
      <c r="BD69" s="2290"/>
      <c r="BE69" s="2290"/>
      <c r="BF69" s="2290"/>
      <c r="BG69" s="2290"/>
      <c r="BH69" s="2290"/>
      <c r="BI69" s="2290"/>
      <c r="BJ69" s="2291"/>
      <c r="BK69" s="2289" t="str">
        <f>IF($BK$60="","",IFERROR(IF(VLOOKUP($BK$60,自己評価書!$B$35:$FY528,87,FALSE)=0,"",VLOOKUP($BK$60,自己評価書!$B$35:$FY528,87,FALSE)),""))</f>
        <v/>
      </c>
      <c r="BL69" s="2290"/>
      <c r="BM69" s="2290"/>
      <c r="BN69" s="2290"/>
      <c r="BO69" s="2290"/>
      <c r="BP69" s="2290"/>
      <c r="BQ69" s="2290"/>
      <c r="BR69" s="2291"/>
      <c r="BS69" s="107"/>
      <c r="BT69" s="107"/>
      <c r="BU69" s="107"/>
      <c r="BV69" s="107"/>
      <c r="BW69" s="839"/>
      <c r="BX69" s="840"/>
    </row>
    <row r="70" spans="1:76" ht="13.5" customHeight="1">
      <c r="A70" s="1694"/>
      <c r="F70" s="1703"/>
      <c r="G70" s="1704"/>
      <c r="H70" s="1705"/>
      <c r="I70" s="2210"/>
      <c r="J70" s="2223"/>
      <c r="K70" s="2223"/>
      <c r="L70" s="2212"/>
      <c r="M70" s="2280" t="s">
        <v>1710</v>
      </c>
      <c r="N70" s="2281"/>
      <c r="O70" s="2281"/>
      <c r="P70" s="2281"/>
      <c r="Q70" s="2281"/>
      <c r="R70" s="2281"/>
      <c r="S70" s="2281"/>
      <c r="T70" s="2281"/>
      <c r="U70" s="2281"/>
      <c r="V70" s="2281"/>
      <c r="W70" s="2281"/>
      <c r="X70" s="2281"/>
      <c r="Y70" s="2281"/>
      <c r="Z70" s="2281"/>
      <c r="AA70" s="2281"/>
      <c r="AB70" s="2281"/>
      <c r="AC70" s="2281"/>
      <c r="AD70" s="2282"/>
      <c r="AE70" s="2283" t="str">
        <f>IF(AND($AE$68&lt;&gt;"",$AE$69&lt;&gt;"",$AE$95&gt;=6),"■","□")</f>
        <v>□</v>
      </c>
      <c r="AF70" s="2284"/>
      <c r="AG70" s="2284"/>
      <c r="AH70" s="2284"/>
      <c r="AI70" s="2284"/>
      <c r="AJ70" s="2284"/>
      <c r="AK70" s="2284"/>
      <c r="AL70" s="2285"/>
      <c r="AM70" s="2283" t="str">
        <f>IF(AND($AM$68&lt;&gt;"",$AM$69&lt;&gt;"",$AM$95&gt;=6),"■","□")</f>
        <v>□</v>
      </c>
      <c r="AN70" s="2284"/>
      <c r="AO70" s="2284"/>
      <c r="AP70" s="2284"/>
      <c r="AQ70" s="2284"/>
      <c r="AR70" s="2284"/>
      <c r="AS70" s="2284"/>
      <c r="AT70" s="2285"/>
      <c r="AU70" s="2283" t="str">
        <f>IF(AND($AU$68&lt;&gt;"",$AU$69&lt;&gt;"",$AU$95&gt;=6),"■","□")</f>
        <v>□</v>
      </c>
      <c r="AV70" s="2284"/>
      <c r="AW70" s="2284"/>
      <c r="AX70" s="2284"/>
      <c r="AY70" s="2284"/>
      <c r="AZ70" s="2284"/>
      <c r="BA70" s="2284"/>
      <c r="BB70" s="2285"/>
      <c r="BC70" s="2283" t="str">
        <f>IF(AND($BC$68&lt;&gt;"",$BC$69&lt;&gt;"",$BC$95&gt;=6),"■","□")</f>
        <v>□</v>
      </c>
      <c r="BD70" s="2284"/>
      <c r="BE70" s="2284"/>
      <c r="BF70" s="2284"/>
      <c r="BG70" s="2284"/>
      <c r="BH70" s="2284"/>
      <c r="BI70" s="2284"/>
      <c r="BJ70" s="2285"/>
      <c r="BK70" s="2283" t="str">
        <f>IF(AND($BK$68&lt;&gt;"",$BK$69&lt;&gt;"",$BK$95&gt;=6),"■","□")</f>
        <v>□</v>
      </c>
      <c r="BL70" s="2284"/>
      <c r="BM70" s="2284"/>
      <c r="BN70" s="2284"/>
      <c r="BO70" s="2284"/>
      <c r="BP70" s="2284"/>
      <c r="BQ70" s="2284"/>
      <c r="BR70" s="2285"/>
      <c r="BS70" s="107"/>
      <c r="BT70" s="107"/>
      <c r="BU70" s="107"/>
      <c r="BV70" s="107"/>
      <c r="BW70" s="839"/>
      <c r="BX70" s="840"/>
    </row>
    <row r="71" spans="1:76" ht="13.5" customHeight="1">
      <c r="A71" s="1694"/>
      <c r="F71" s="1703"/>
      <c r="G71" s="1704"/>
      <c r="H71" s="1705"/>
      <c r="I71" s="2210"/>
      <c r="J71" s="2223"/>
      <c r="K71" s="2223"/>
      <c r="L71" s="2212"/>
      <c r="M71" s="1146" t="s">
        <v>1615</v>
      </c>
      <c r="N71" s="1147"/>
      <c r="O71" s="1147"/>
      <c r="P71" s="1147"/>
      <c r="Q71" s="1147"/>
      <c r="R71" s="1147"/>
      <c r="S71" s="1147"/>
      <c r="T71" s="1147"/>
      <c r="U71" s="1147"/>
      <c r="V71" s="1147"/>
      <c r="W71" s="1147"/>
      <c r="X71" s="1147"/>
      <c r="Y71" s="1147"/>
      <c r="Z71" s="1147"/>
      <c r="AA71" s="1147"/>
      <c r="AB71" s="1147"/>
      <c r="AC71" s="1147"/>
      <c r="AD71" s="1120"/>
      <c r="AE71" s="2064" t="s">
        <v>22</v>
      </c>
      <c r="AF71" s="2065"/>
      <c r="AG71" s="2065"/>
      <c r="AH71" s="2065"/>
      <c r="AI71" s="2065"/>
      <c r="AJ71" s="2065"/>
      <c r="AK71" s="2065"/>
      <c r="AL71" s="2066"/>
      <c r="AM71" s="2064" t="s">
        <v>22</v>
      </c>
      <c r="AN71" s="2065"/>
      <c r="AO71" s="2065"/>
      <c r="AP71" s="2065"/>
      <c r="AQ71" s="2065"/>
      <c r="AR71" s="2065"/>
      <c r="AS71" s="2065"/>
      <c r="AT71" s="2066"/>
      <c r="AU71" s="2064" t="s">
        <v>22</v>
      </c>
      <c r="AV71" s="2065"/>
      <c r="AW71" s="2065"/>
      <c r="AX71" s="2065"/>
      <c r="AY71" s="2065"/>
      <c r="AZ71" s="2065"/>
      <c r="BA71" s="2065"/>
      <c r="BB71" s="2066"/>
      <c r="BC71" s="2064" t="s">
        <v>22</v>
      </c>
      <c r="BD71" s="2065"/>
      <c r="BE71" s="2065"/>
      <c r="BF71" s="2065"/>
      <c r="BG71" s="2065"/>
      <c r="BH71" s="2065"/>
      <c r="BI71" s="2065"/>
      <c r="BJ71" s="2066"/>
      <c r="BK71" s="2064" t="s">
        <v>22</v>
      </c>
      <c r="BL71" s="2065"/>
      <c r="BM71" s="2065"/>
      <c r="BN71" s="2065"/>
      <c r="BO71" s="2065"/>
      <c r="BP71" s="2065"/>
      <c r="BQ71" s="2065"/>
      <c r="BR71" s="2066"/>
      <c r="BS71" s="107"/>
      <c r="BT71" s="107"/>
      <c r="BU71" s="107"/>
      <c r="BV71" s="107"/>
      <c r="BW71" s="1744" t="s">
        <v>27</v>
      </c>
      <c r="BX71" s="1745"/>
    </row>
    <row r="72" spans="1:76" ht="13.5" customHeight="1">
      <c r="A72" s="1694"/>
      <c r="F72" s="1703"/>
      <c r="G72" s="1704"/>
      <c r="H72" s="1705"/>
      <c r="I72" s="2224"/>
      <c r="J72" s="2225"/>
      <c r="K72" s="2225"/>
      <c r="L72" s="2226"/>
      <c r="M72" s="1148" t="s">
        <v>1012</v>
      </c>
      <c r="N72" s="1149"/>
      <c r="O72" s="1150"/>
      <c r="P72" s="1150"/>
      <c r="Q72" s="1150"/>
      <c r="R72" s="1150"/>
      <c r="S72" s="1098"/>
      <c r="T72" s="1098"/>
      <c r="U72" s="1098"/>
      <c r="V72" s="1098"/>
      <c r="W72" s="1098"/>
      <c r="X72" s="1098"/>
      <c r="Y72" s="1098"/>
      <c r="Z72" s="1098"/>
      <c r="AA72" s="1098"/>
      <c r="AB72" s="1098"/>
      <c r="AC72" s="1098"/>
      <c r="AD72" s="1099"/>
      <c r="AE72" s="2056" t="s">
        <v>22</v>
      </c>
      <c r="AF72" s="2057"/>
      <c r="AG72" s="2057"/>
      <c r="AH72" s="2057"/>
      <c r="AI72" s="2057"/>
      <c r="AJ72" s="2057"/>
      <c r="AK72" s="2057"/>
      <c r="AL72" s="2058"/>
      <c r="AM72" s="2056" t="s">
        <v>22</v>
      </c>
      <c r="AN72" s="2057"/>
      <c r="AO72" s="2057"/>
      <c r="AP72" s="2057"/>
      <c r="AQ72" s="2057"/>
      <c r="AR72" s="2057"/>
      <c r="AS72" s="2057"/>
      <c r="AT72" s="2058"/>
      <c r="AU72" s="2056" t="s">
        <v>22</v>
      </c>
      <c r="AV72" s="2057"/>
      <c r="AW72" s="2057"/>
      <c r="AX72" s="2057"/>
      <c r="AY72" s="2057"/>
      <c r="AZ72" s="2057"/>
      <c r="BA72" s="2057"/>
      <c r="BB72" s="2058"/>
      <c r="BC72" s="2056" t="s">
        <v>22</v>
      </c>
      <c r="BD72" s="2057"/>
      <c r="BE72" s="2057"/>
      <c r="BF72" s="2057"/>
      <c r="BG72" s="2057"/>
      <c r="BH72" s="2057"/>
      <c r="BI72" s="2057"/>
      <c r="BJ72" s="2058"/>
      <c r="BK72" s="2056" t="s">
        <v>22</v>
      </c>
      <c r="BL72" s="2057"/>
      <c r="BM72" s="2057"/>
      <c r="BN72" s="2057"/>
      <c r="BO72" s="2057"/>
      <c r="BP72" s="2057"/>
      <c r="BQ72" s="2057"/>
      <c r="BR72" s="2058"/>
      <c r="BS72" s="107"/>
      <c r="BT72" s="107"/>
      <c r="BU72" s="107"/>
      <c r="BV72" s="107"/>
      <c r="BW72" s="114"/>
      <c r="BX72" s="119"/>
    </row>
    <row r="73" spans="1:76">
      <c r="A73" s="1694"/>
      <c r="B73" s="113"/>
      <c r="C73" s="113"/>
      <c r="D73" s="113"/>
      <c r="E73" s="113"/>
      <c r="F73" s="1703"/>
      <c r="G73" s="1704"/>
      <c r="H73" s="1705"/>
      <c r="I73" s="2227" t="s">
        <v>1014</v>
      </c>
      <c r="J73" s="2228"/>
      <c r="K73" s="2228"/>
      <c r="L73" s="2229"/>
      <c r="M73" s="113" t="s">
        <v>1015</v>
      </c>
      <c r="O73" s="113"/>
      <c r="P73" s="113"/>
      <c r="Q73" s="113"/>
      <c r="R73" s="113"/>
      <c r="S73" s="113"/>
      <c r="T73" s="113"/>
      <c r="U73" s="113"/>
      <c r="V73" s="113"/>
      <c r="W73" s="113"/>
      <c r="X73" s="113"/>
      <c r="Y73" s="113"/>
      <c r="Z73" s="113"/>
      <c r="AA73" s="113"/>
      <c r="AB73" s="113"/>
      <c r="AC73" s="113"/>
      <c r="AD73" s="179"/>
      <c r="AE73" s="1866" t="s">
        <v>22</v>
      </c>
      <c r="AF73" s="1870"/>
      <c r="AG73" s="1870"/>
      <c r="AH73" s="1870"/>
      <c r="AI73" s="1870"/>
      <c r="AJ73" s="1870"/>
      <c r="AK73" s="1870"/>
      <c r="AL73" s="2267"/>
      <c r="AM73" s="1866" t="s">
        <v>22</v>
      </c>
      <c r="AN73" s="1870"/>
      <c r="AO73" s="1870"/>
      <c r="AP73" s="1870"/>
      <c r="AQ73" s="1870"/>
      <c r="AR73" s="1870"/>
      <c r="AS73" s="1870"/>
      <c r="AT73" s="2267"/>
      <c r="AU73" s="1866" t="s">
        <v>22</v>
      </c>
      <c r="AV73" s="1870"/>
      <c r="AW73" s="1870"/>
      <c r="AX73" s="1870"/>
      <c r="AY73" s="1870"/>
      <c r="AZ73" s="1870"/>
      <c r="BA73" s="1870"/>
      <c r="BB73" s="2267"/>
      <c r="BC73" s="1866" t="s">
        <v>22</v>
      </c>
      <c r="BD73" s="1870"/>
      <c r="BE73" s="1870"/>
      <c r="BF73" s="1870"/>
      <c r="BG73" s="1870"/>
      <c r="BH73" s="1870"/>
      <c r="BI73" s="1870"/>
      <c r="BJ73" s="2267"/>
      <c r="BK73" s="1866" t="s">
        <v>22</v>
      </c>
      <c r="BL73" s="1870"/>
      <c r="BM73" s="1870"/>
      <c r="BN73" s="1870"/>
      <c r="BO73" s="1870"/>
      <c r="BP73" s="1870"/>
      <c r="BQ73" s="1870"/>
      <c r="BR73" s="2267"/>
      <c r="BS73" s="107"/>
      <c r="BT73" s="107"/>
      <c r="BU73" s="107"/>
      <c r="BV73" s="107"/>
      <c r="BW73" s="138"/>
      <c r="BX73" s="139"/>
    </row>
    <row r="74" spans="1:76">
      <c r="A74" s="1694"/>
      <c r="B74" s="401"/>
      <c r="C74" s="172"/>
      <c r="D74" s="18"/>
      <c r="E74" s="20"/>
      <c r="F74" s="1703"/>
      <c r="G74" s="1704"/>
      <c r="H74" s="1705"/>
      <c r="I74" s="2230"/>
      <c r="J74" s="2231"/>
      <c r="K74" s="2231"/>
      <c r="L74" s="2232"/>
      <c r="M74" s="863" t="s">
        <v>1016</v>
      </c>
      <c r="N74" s="864"/>
      <c r="O74" s="849"/>
      <c r="P74" s="849"/>
      <c r="Q74" s="849"/>
      <c r="R74" s="849"/>
      <c r="S74" s="849"/>
      <c r="T74" s="849"/>
      <c r="U74" s="849"/>
      <c r="V74" s="849"/>
      <c r="W74" s="850"/>
      <c r="X74" s="850"/>
      <c r="Y74" s="850"/>
      <c r="Z74" s="850"/>
      <c r="AA74" s="850"/>
      <c r="AB74" s="850"/>
      <c r="AC74" s="850"/>
      <c r="AD74" s="865"/>
      <c r="AE74" s="2268" t="s">
        <v>22</v>
      </c>
      <c r="AF74" s="2269"/>
      <c r="AG74" s="2269"/>
      <c r="AH74" s="2269"/>
      <c r="AI74" s="2269"/>
      <c r="AJ74" s="2269"/>
      <c r="AK74" s="2269"/>
      <c r="AL74" s="2270"/>
      <c r="AM74" s="2268" t="s">
        <v>22</v>
      </c>
      <c r="AN74" s="2269"/>
      <c r="AO74" s="2269"/>
      <c r="AP74" s="2269"/>
      <c r="AQ74" s="2269"/>
      <c r="AR74" s="2269"/>
      <c r="AS74" s="2269"/>
      <c r="AT74" s="2270"/>
      <c r="AU74" s="2268" t="s">
        <v>22</v>
      </c>
      <c r="AV74" s="2269"/>
      <c r="AW74" s="2269"/>
      <c r="AX74" s="2269"/>
      <c r="AY74" s="2269"/>
      <c r="AZ74" s="2269"/>
      <c r="BA74" s="2269"/>
      <c r="BB74" s="2270"/>
      <c r="BC74" s="2268" t="s">
        <v>22</v>
      </c>
      <c r="BD74" s="2269"/>
      <c r="BE74" s="2269"/>
      <c r="BF74" s="2269"/>
      <c r="BG74" s="2269"/>
      <c r="BH74" s="2269"/>
      <c r="BI74" s="2269"/>
      <c r="BJ74" s="2270"/>
      <c r="BK74" s="2268" t="s">
        <v>22</v>
      </c>
      <c r="BL74" s="2269"/>
      <c r="BM74" s="2269"/>
      <c r="BN74" s="2269"/>
      <c r="BO74" s="2269"/>
      <c r="BP74" s="2269"/>
      <c r="BQ74" s="2269"/>
      <c r="BR74" s="2270"/>
      <c r="BS74" s="107"/>
      <c r="BT74" s="107"/>
      <c r="BU74" s="107"/>
      <c r="BV74" s="107"/>
      <c r="BW74" s="138"/>
      <c r="BX74" s="139"/>
    </row>
    <row r="75" spans="1:76">
      <c r="A75" s="1694"/>
      <c r="B75" s="113"/>
      <c r="C75" s="113"/>
      <c r="D75" s="113"/>
      <c r="E75" s="179"/>
      <c r="F75" s="2161"/>
      <c r="G75" s="2162"/>
      <c r="H75" s="2163"/>
      <c r="I75" s="2233"/>
      <c r="J75" s="2234"/>
      <c r="K75" s="2234"/>
      <c r="L75" s="2235"/>
      <c r="M75" s="187" t="s">
        <v>1017</v>
      </c>
      <c r="O75" s="845"/>
      <c r="P75" s="845"/>
      <c r="Q75" s="845"/>
      <c r="R75" s="845"/>
      <c r="S75" s="189"/>
      <c r="T75" s="189"/>
      <c r="U75" s="189"/>
      <c r="V75" s="189"/>
      <c r="W75" s="189"/>
      <c r="X75" s="189"/>
      <c r="Y75" s="189"/>
      <c r="Z75" s="189"/>
      <c r="AA75" s="189"/>
      <c r="AB75" s="189"/>
      <c r="AC75" s="189"/>
      <c r="AD75" s="171"/>
      <c r="AE75" s="1887" t="s">
        <v>22</v>
      </c>
      <c r="AF75" s="1891"/>
      <c r="AG75" s="1891"/>
      <c r="AH75" s="1891"/>
      <c r="AI75" s="1891"/>
      <c r="AJ75" s="1891"/>
      <c r="AK75" s="1891"/>
      <c r="AL75" s="2121"/>
      <c r="AM75" s="1887" t="s">
        <v>22</v>
      </c>
      <c r="AN75" s="1891"/>
      <c r="AO75" s="1891"/>
      <c r="AP75" s="1891"/>
      <c r="AQ75" s="1891"/>
      <c r="AR75" s="1891"/>
      <c r="AS75" s="1891"/>
      <c r="AT75" s="2121"/>
      <c r="AU75" s="1887" t="s">
        <v>22</v>
      </c>
      <c r="AV75" s="1891"/>
      <c r="AW75" s="1891"/>
      <c r="AX75" s="1891"/>
      <c r="AY75" s="1891"/>
      <c r="AZ75" s="1891"/>
      <c r="BA75" s="1891"/>
      <c r="BB75" s="2121"/>
      <c r="BC75" s="1887" t="s">
        <v>22</v>
      </c>
      <c r="BD75" s="1891"/>
      <c r="BE75" s="1891"/>
      <c r="BF75" s="1891"/>
      <c r="BG75" s="1891"/>
      <c r="BH75" s="1891"/>
      <c r="BI75" s="1891"/>
      <c r="BJ75" s="2121"/>
      <c r="BK75" s="1887" t="s">
        <v>22</v>
      </c>
      <c r="BL75" s="1891"/>
      <c r="BM75" s="1891"/>
      <c r="BN75" s="1891"/>
      <c r="BO75" s="1891"/>
      <c r="BP75" s="1891"/>
      <c r="BQ75" s="1891"/>
      <c r="BR75" s="2121"/>
      <c r="BS75" s="107"/>
      <c r="BT75" s="107"/>
      <c r="BU75" s="107"/>
      <c r="BV75" s="107"/>
      <c r="BW75" s="31"/>
      <c r="BX75" s="32"/>
    </row>
    <row r="76" spans="1:76">
      <c r="A76" s="1694"/>
      <c r="B76" s="113"/>
      <c r="C76" s="113"/>
      <c r="D76" s="113"/>
      <c r="E76" s="179"/>
      <c r="F76" s="2158" t="s">
        <v>1021</v>
      </c>
      <c r="G76" s="2159"/>
      <c r="H76" s="2160"/>
      <c r="I76" s="2164" t="s">
        <v>1013</v>
      </c>
      <c r="J76" s="2165"/>
      <c r="K76" s="2165"/>
      <c r="L76" s="2166"/>
      <c r="M76" s="1146" t="s">
        <v>1010</v>
      </c>
      <c r="N76" s="1151"/>
      <c r="O76" s="1152"/>
      <c r="P76" s="1152"/>
      <c r="Q76" s="1152"/>
      <c r="R76" s="1152"/>
      <c r="S76" s="1119"/>
      <c r="T76" s="1119"/>
      <c r="U76" s="1119"/>
      <c r="V76" s="1119"/>
      <c r="W76" s="1119"/>
      <c r="X76" s="1119"/>
      <c r="Y76" s="1119"/>
      <c r="Z76" s="1119"/>
      <c r="AA76" s="1119"/>
      <c r="AB76" s="1119"/>
      <c r="AC76" s="1119"/>
      <c r="AD76" s="1153"/>
      <c r="AE76" s="2064" t="s">
        <v>22</v>
      </c>
      <c r="AF76" s="2065"/>
      <c r="AG76" s="2065"/>
      <c r="AH76" s="2065"/>
      <c r="AI76" s="2065"/>
      <c r="AJ76" s="2065"/>
      <c r="AK76" s="2065"/>
      <c r="AL76" s="2066"/>
      <c r="AM76" s="2064" t="s">
        <v>22</v>
      </c>
      <c r="AN76" s="2065"/>
      <c r="AO76" s="2065"/>
      <c r="AP76" s="2065"/>
      <c r="AQ76" s="2065"/>
      <c r="AR76" s="2065"/>
      <c r="AS76" s="2065"/>
      <c r="AT76" s="2066"/>
      <c r="AU76" s="2064" t="s">
        <v>22</v>
      </c>
      <c r="AV76" s="2065"/>
      <c r="AW76" s="2065"/>
      <c r="AX76" s="2065"/>
      <c r="AY76" s="2065"/>
      <c r="AZ76" s="2065"/>
      <c r="BA76" s="2065"/>
      <c r="BB76" s="2066"/>
      <c r="BC76" s="2064" t="s">
        <v>22</v>
      </c>
      <c r="BD76" s="2065"/>
      <c r="BE76" s="2065"/>
      <c r="BF76" s="2065"/>
      <c r="BG76" s="2065"/>
      <c r="BH76" s="2065"/>
      <c r="BI76" s="2065"/>
      <c r="BJ76" s="2066"/>
      <c r="BK76" s="2064" t="s">
        <v>22</v>
      </c>
      <c r="BL76" s="2065"/>
      <c r="BM76" s="2065"/>
      <c r="BN76" s="2065"/>
      <c r="BO76" s="2065"/>
      <c r="BP76" s="2065"/>
      <c r="BQ76" s="2065"/>
      <c r="BR76" s="2066"/>
      <c r="BS76" s="107"/>
      <c r="BT76" s="107"/>
      <c r="BU76" s="107"/>
      <c r="BV76" s="107"/>
      <c r="BW76" s="31"/>
      <c r="BX76" s="32"/>
    </row>
    <row r="77" spans="1:76">
      <c r="A77" s="1694"/>
      <c r="B77" s="113"/>
      <c r="C77" s="113"/>
      <c r="D77" s="113"/>
      <c r="E77" s="179"/>
      <c r="F77" s="1703"/>
      <c r="G77" s="1704"/>
      <c r="H77" s="1705"/>
      <c r="I77" s="2167"/>
      <c r="J77" s="2168"/>
      <c r="K77" s="2168"/>
      <c r="L77" s="2169"/>
      <c r="M77" s="1154" t="s">
        <v>1615</v>
      </c>
      <c r="N77" s="1155"/>
      <c r="O77" s="1156"/>
      <c r="P77" s="1156"/>
      <c r="Q77" s="1156"/>
      <c r="R77" s="1156"/>
      <c r="S77" s="1094"/>
      <c r="T77" s="1094"/>
      <c r="U77" s="1094"/>
      <c r="V77" s="1094"/>
      <c r="W77" s="1094"/>
      <c r="X77" s="1094"/>
      <c r="Y77" s="1094"/>
      <c r="Z77" s="1094"/>
      <c r="AA77" s="1094"/>
      <c r="AB77" s="1094"/>
      <c r="AC77" s="1094"/>
      <c r="AD77" s="1095"/>
      <c r="AE77" s="2075" t="s">
        <v>22</v>
      </c>
      <c r="AF77" s="2076"/>
      <c r="AG77" s="2076"/>
      <c r="AH77" s="2076"/>
      <c r="AI77" s="2076"/>
      <c r="AJ77" s="2076"/>
      <c r="AK77" s="2076"/>
      <c r="AL77" s="2077"/>
      <c r="AM77" s="2075" t="s">
        <v>22</v>
      </c>
      <c r="AN77" s="2076"/>
      <c r="AO77" s="2076"/>
      <c r="AP77" s="2076"/>
      <c r="AQ77" s="2076"/>
      <c r="AR77" s="2076"/>
      <c r="AS77" s="2076"/>
      <c r="AT77" s="2077"/>
      <c r="AU77" s="2075" t="s">
        <v>22</v>
      </c>
      <c r="AV77" s="2076"/>
      <c r="AW77" s="2076"/>
      <c r="AX77" s="2076"/>
      <c r="AY77" s="2076"/>
      <c r="AZ77" s="2076"/>
      <c r="BA77" s="2076"/>
      <c r="BB77" s="2077"/>
      <c r="BC77" s="2075" t="s">
        <v>22</v>
      </c>
      <c r="BD77" s="2076"/>
      <c r="BE77" s="2076"/>
      <c r="BF77" s="2076"/>
      <c r="BG77" s="2076"/>
      <c r="BH77" s="2076"/>
      <c r="BI77" s="2076"/>
      <c r="BJ77" s="2077"/>
      <c r="BK77" s="2075" t="s">
        <v>22</v>
      </c>
      <c r="BL77" s="2076"/>
      <c r="BM77" s="2076"/>
      <c r="BN77" s="2076"/>
      <c r="BO77" s="2076"/>
      <c r="BP77" s="2076"/>
      <c r="BQ77" s="2076"/>
      <c r="BR77" s="2077"/>
      <c r="BS77" s="107"/>
      <c r="BT77" s="107"/>
      <c r="BU77" s="107"/>
      <c r="BV77" s="107"/>
      <c r="BW77" s="31"/>
      <c r="BX77" s="32"/>
    </row>
    <row r="78" spans="1:76">
      <c r="A78" s="1694"/>
      <c r="B78" s="113"/>
      <c r="C78" s="113"/>
      <c r="D78" s="113"/>
      <c r="E78" s="179"/>
      <c r="F78" s="1703"/>
      <c r="G78" s="1704"/>
      <c r="H78" s="1705"/>
      <c r="I78" s="1922"/>
      <c r="J78" s="1923"/>
      <c r="K78" s="1923"/>
      <c r="L78" s="1924"/>
      <c r="M78" s="1148" t="s">
        <v>1012</v>
      </c>
      <c r="N78" s="1149"/>
      <c r="O78" s="1157"/>
      <c r="P78" s="1157"/>
      <c r="Q78" s="1157"/>
      <c r="R78" s="1157"/>
      <c r="S78" s="1098"/>
      <c r="T78" s="1098"/>
      <c r="U78" s="1098"/>
      <c r="V78" s="1098"/>
      <c r="W78" s="1098"/>
      <c r="X78" s="1098"/>
      <c r="Y78" s="1098"/>
      <c r="Z78" s="1098"/>
      <c r="AA78" s="1098"/>
      <c r="AB78" s="1098"/>
      <c r="AC78" s="1098"/>
      <c r="AD78" s="1099"/>
      <c r="AE78" s="2056" t="s">
        <v>22</v>
      </c>
      <c r="AF78" s="2057"/>
      <c r="AG78" s="2057"/>
      <c r="AH78" s="2057"/>
      <c r="AI78" s="2057"/>
      <c r="AJ78" s="2057"/>
      <c r="AK78" s="2057"/>
      <c r="AL78" s="2058"/>
      <c r="AM78" s="2056" t="s">
        <v>22</v>
      </c>
      <c r="AN78" s="2057"/>
      <c r="AO78" s="2057"/>
      <c r="AP78" s="2057"/>
      <c r="AQ78" s="2057"/>
      <c r="AR78" s="2057"/>
      <c r="AS78" s="2057"/>
      <c r="AT78" s="2058"/>
      <c r="AU78" s="2056" t="s">
        <v>22</v>
      </c>
      <c r="AV78" s="2057"/>
      <c r="AW78" s="2057"/>
      <c r="AX78" s="2057"/>
      <c r="AY78" s="2057"/>
      <c r="AZ78" s="2057"/>
      <c r="BA78" s="2057"/>
      <c r="BB78" s="2058"/>
      <c r="BC78" s="2056" t="s">
        <v>22</v>
      </c>
      <c r="BD78" s="2057"/>
      <c r="BE78" s="2057"/>
      <c r="BF78" s="2057"/>
      <c r="BG78" s="2057"/>
      <c r="BH78" s="2057"/>
      <c r="BI78" s="2057"/>
      <c r="BJ78" s="2058"/>
      <c r="BK78" s="2056" t="s">
        <v>22</v>
      </c>
      <c r="BL78" s="2057"/>
      <c r="BM78" s="2057"/>
      <c r="BN78" s="2057"/>
      <c r="BO78" s="2057"/>
      <c r="BP78" s="2057"/>
      <c r="BQ78" s="2057"/>
      <c r="BR78" s="2058"/>
      <c r="BS78" s="107"/>
      <c r="BT78" s="107"/>
      <c r="BU78" s="107"/>
      <c r="BV78" s="107"/>
      <c r="BW78" s="31"/>
      <c r="BX78" s="32"/>
    </row>
    <row r="79" spans="1:76">
      <c r="A79" s="1694"/>
      <c r="B79" s="113"/>
      <c r="C79" s="113"/>
      <c r="D79" s="113"/>
      <c r="E79" s="179"/>
      <c r="F79" s="2161"/>
      <c r="G79" s="2162"/>
      <c r="H79" s="2163"/>
      <c r="I79" s="2170" t="s">
        <v>1019</v>
      </c>
      <c r="J79" s="2171"/>
      <c r="K79" s="2171"/>
      <c r="L79" s="2172"/>
      <c r="M79" s="187" t="s">
        <v>1020</v>
      </c>
      <c r="N79" s="862"/>
      <c r="O79" s="845"/>
      <c r="P79" s="845"/>
      <c r="Q79" s="845"/>
      <c r="R79" s="845"/>
      <c r="S79" s="189"/>
      <c r="T79" s="189"/>
      <c r="U79" s="189"/>
      <c r="V79" s="189"/>
      <c r="W79" s="189"/>
      <c r="X79" s="189"/>
      <c r="Y79" s="189"/>
      <c r="Z79" s="189"/>
      <c r="AA79" s="189"/>
      <c r="AB79" s="189"/>
      <c r="AC79" s="189"/>
      <c r="AD79" s="171"/>
      <c r="AE79" s="2060" t="s">
        <v>22</v>
      </c>
      <c r="AF79" s="2061"/>
      <c r="AG79" s="2061"/>
      <c r="AH79" s="2061"/>
      <c r="AI79" s="2061"/>
      <c r="AJ79" s="2061"/>
      <c r="AK79" s="2061"/>
      <c r="AL79" s="2062"/>
      <c r="AM79" s="2060" t="s">
        <v>22</v>
      </c>
      <c r="AN79" s="2061"/>
      <c r="AO79" s="2061"/>
      <c r="AP79" s="2061"/>
      <c r="AQ79" s="2061"/>
      <c r="AR79" s="2061"/>
      <c r="AS79" s="2061"/>
      <c r="AT79" s="2062"/>
      <c r="AU79" s="2060" t="s">
        <v>22</v>
      </c>
      <c r="AV79" s="2061"/>
      <c r="AW79" s="2061"/>
      <c r="AX79" s="2061"/>
      <c r="AY79" s="2061"/>
      <c r="AZ79" s="2061"/>
      <c r="BA79" s="2061"/>
      <c r="BB79" s="2062"/>
      <c r="BC79" s="2060" t="s">
        <v>22</v>
      </c>
      <c r="BD79" s="2061"/>
      <c r="BE79" s="2061"/>
      <c r="BF79" s="2061"/>
      <c r="BG79" s="2061"/>
      <c r="BH79" s="2061"/>
      <c r="BI79" s="2061"/>
      <c r="BJ79" s="2062"/>
      <c r="BK79" s="2060" t="s">
        <v>22</v>
      </c>
      <c r="BL79" s="2061"/>
      <c r="BM79" s="2061"/>
      <c r="BN79" s="2061"/>
      <c r="BO79" s="2061"/>
      <c r="BP79" s="2061"/>
      <c r="BQ79" s="2061"/>
      <c r="BR79" s="2062"/>
      <c r="BS79" s="107"/>
      <c r="BT79" s="107"/>
      <c r="BU79" s="107"/>
      <c r="BV79" s="107"/>
      <c r="BW79" s="31"/>
      <c r="BX79" s="32"/>
    </row>
    <row r="80" spans="1:76">
      <c r="A80" s="1694"/>
      <c r="B80" s="113"/>
      <c r="C80" s="113"/>
      <c r="D80" s="113"/>
      <c r="E80" s="179"/>
      <c r="F80" s="2239" t="s">
        <v>1607</v>
      </c>
      <c r="G80" s="2240"/>
      <c r="H80" s="2240"/>
      <c r="I80" s="2238" t="s">
        <v>1022</v>
      </c>
      <c r="J80" s="2238"/>
      <c r="K80" s="2238"/>
      <c r="L80" s="2238"/>
      <c r="M80" s="113"/>
      <c r="N80" s="128"/>
      <c r="O80" s="846"/>
      <c r="P80" s="846"/>
      <c r="Q80" s="846"/>
      <c r="R80" s="846"/>
      <c r="S80" s="113"/>
      <c r="T80" s="113"/>
      <c r="U80" s="113"/>
      <c r="V80" s="113"/>
      <c r="W80" s="113"/>
      <c r="X80" s="113"/>
      <c r="Y80" s="113"/>
      <c r="Z80" s="113"/>
      <c r="AA80" s="113"/>
      <c r="AB80" s="113"/>
      <c r="AC80" s="113"/>
      <c r="AD80" s="179"/>
      <c r="AE80" s="2271" t="s">
        <v>22</v>
      </c>
      <c r="AF80" s="2271"/>
      <c r="AG80" s="2271"/>
      <c r="AH80" s="2271"/>
      <c r="AI80" s="2271"/>
      <c r="AJ80" s="2271"/>
      <c r="AK80" s="2271"/>
      <c r="AL80" s="2271"/>
      <c r="AM80" s="2271" t="s">
        <v>22</v>
      </c>
      <c r="AN80" s="2271"/>
      <c r="AO80" s="2271"/>
      <c r="AP80" s="2271"/>
      <c r="AQ80" s="2271"/>
      <c r="AR80" s="2271"/>
      <c r="AS80" s="2271"/>
      <c r="AT80" s="2271"/>
      <c r="AU80" s="2271" t="s">
        <v>22</v>
      </c>
      <c r="AV80" s="2271"/>
      <c r="AW80" s="2271"/>
      <c r="AX80" s="2271"/>
      <c r="AY80" s="2271"/>
      <c r="AZ80" s="2271"/>
      <c r="BA80" s="2271"/>
      <c r="BB80" s="2271"/>
      <c r="BC80" s="2271" t="s">
        <v>22</v>
      </c>
      <c r="BD80" s="2271"/>
      <c r="BE80" s="2271"/>
      <c r="BF80" s="2271"/>
      <c r="BG80" s="2271"/>
      <c r="BH80" s="2271"/>
      <c r="BI80" s="2271"/>
      <c r="BJ80" s="2271"/>
      <c r="BK80" s="2271" t="s">
        <v>22</v>
      </c>
      <c r="BL80" s="2271"/>
      <c r="BM80" s="2271"/>
      <c r="BN80" s="2271"/>
      <c r="BO80" s="2271"/>
      <c r="BP80" s="2271"/>
      <c r="BQ80" s="2271"/>
      <c r="BR80" s="2271"/>
      <c r="BS80" s="107"/>
      <c r="BT80" s="107"/>
      <c r="BU80" s="107"/>
      <c r="BV80" s="107"/>
      <c r="BW80" s="31"/>
      <c r="BX80" s="32"/>
    </row>
    <row r="81" spans="1:77">
      <c r="A81" s="1694"/>
      <c r="B81" s="113"/>
      <c r="C81" s="113"/>
      <c r="D81" s="113"/>
      <c r="E81" s="179"/>
      <c r="F81" s="2239"/>
      <c r="G81" s="2240"/>
      <c r="H81" s="2240"/>
      <c r="I81" s="2238" t="s">
        <v>1023</v>
      </c>
      <c r="J81" s="2238"/>
      <c r="K81" s="2238"/>
      <c r="L81" s="2238"/>
      <c r="M81" s="113"/>
      <c r="N81" s="128"/>
      <c r="O81" s="846"/>
      <c r="P81" s="846"/>
      <c r="Q81" s="846"/>
      <c r="R81" s="846"/>
      <c r="S81" s="113"/>
      <c r="T81" s="113"/>
      <c r="U81" s="113"/>
      <c r="V81" s="113"/>
      <c r="W81" s="113"/>
      <c r="X81" s="113"/>
      <c r="Y81" s="113"/>
      <c r="Z81" s="113"/>
      <c r="AA81" s="113"/>
      <c r="AB81" s="113"/>
      <c r="AC81" s="113"/>
      <c r="AD81" s="179"/>
      <c r="AE81" s="2271"/>
      <c r="AF81" s="2271"/>
      <c r="AG81" s="2271"/>
      <c r="AH81" s="2271"/>
      <c r="AI81" s="2271"/>
      <c r="AJ81" s="2271"/>
      <c r="AK81" s="2271"/>
      <c r="AL81" s="2271"/>
      <c r="AM81" s="2271"/>
      <c r="AN81" s="2271"/>
      <c r="AO81" s="2271"/>
      <c r="AP81" s="2271"/>
      <c r="AQ81" s="2271"/>
      <c r="AR81" s="2271"/>
      <c r="AS81" s="2271"/>
      <c r="AT81" s="2271"/>
      <c r="AU81" s="2271"/>
      <c r="AV81" s="2271"/>
      <c r="AW81" s="2271"/>
      <c r="AX81" s="2271"/>
      <c r="AY81" s="2271"/>
      <c r="AZ81" s="2271"/>
      <c r="BA81" s="2271"/>
      <c r="BB81" s="2271"/>
      <c r="BC81" s="2271"/>
      <c r="BD81" s="2271"/>
      <c r="BE81" s="2271"/>
      <c r="BF81" s="2271"/>
      <c r="BG81" s="2271"/>
      <c r="BH81" s="2271"/>
      <c r="BI81" s="2271"/>
      <c r="BJ81" s="2271"/>
      <c r="BK81" s="2271"/>
      <c r="BL81" s="2271"/>
      <c r="BM81" s="2271"/>
      <c r="BN81" s="2271"/>
      <c r="BO81" s="2271"/>
      <c r="BP81" s="2271"/>
      <c r="BQ81" s="2271"/>
      <c r="BR81" s="2271"/>
      <c r="BS81" s="107"/>
      <c r="BT81" s="107"/>
      <c r="BU81" s="107"/>
      <c r="BV81" s="107"/>
      <c r="BW81" s="31"/>
      <c r="BX81" s="32"/>
    </row>
    <row r="82" spans="1:77">
      <c r="A82" s="1694"/>
      <c r="B82" s="113"/>
      <c r="C82" s="113"/>
      <c r="D82" s="113"/>
      <c r="E82" s="179"/>
      <c r="F82" s="2239" t="s">
        <v>1026</v>
      </c>
      <c r="G82" s="2240"/>
      <c r="H82" s="2240"/>
      <c r="I82" s="2238" t="s">
        <v>1024</v>
      </c>
      <c r="J82" s="2238"/>
      <c r="K82" s="2238"/>
      <c r="L82" s="2238"/>
      <c r="M82" s="113"/>
      <c r="N82" s="128"/>
      <c r="O82" s="846"/>
      <c r="P82" s="846"/>
      <c r="Q82" s="846"/>
      <c r="R82" s="846"/>
      <c r="S82" s="113"/>
      <c r="T82" s="113"/>
      <c r="U82" s="113"/>
      <c r="V82" s="113"/>
      <c r="W82" s="113"/>
      <c r="X82" s="113"/>
      <c r="Y82" s="113"/>
      <c r="Z82" s="113"/>
      <c r="AA82" s="113"/>
      <c r="AB82" s="113"/>
      <c r="AC82" s="113"/>
      <c r="AD82" s="179"/>
      <c r="AE82" s="2271"/>
      <c r="AF82" s="2271"/>
      <c r="AG82" s="2271"/>
      <c r="AH82" s="2271"/>
      <c r="AI82" s="2271"/>
      <c r="AJ82" s="2271"/>
      <c r="AK82" s="2271"/>
      <c r="AL82" s="2271"/>
      <c r="AM82" s="2271"/>
      <c r="AN82" s="2271"/>
      <c r="AO82" s="2271"/>
      <c r="AP82" s="2271"/>
      <c r="AQ82" s="2271"/>
      <c r="AR82" s="2271"/>
      <c r="AS82" s="2271"/>
      <c r="AT82" s="2271"/>
      <c r="AU82" s="2271"/>
      <c r="AV82" s="2271"/>
      <c r="AW82" s="2271"/>
      <c r="AX82" s="2271"/>
      <c r="AY82" s="2271"/>
      <c r="AZ82" s="2271"/>
      <c r="BA82" s="2271"/>
      <c r="BB82" s="2271"/>
      <c r="BC82" s="2271"/>
      <c r="BD82" s="2271"/>
      <c r="BE82" s="2271"/>
      <c r="BF82" s="2271"/>
      <c r="BG82" s="2271"/>
      <c r="BH82" s="2271"/>
      <c r="BI82" s="2271"/>
      <c r="BJ82" s="2271"/>
      <c r="BK82" s="2271"/>
      <c r="BL82" s="2271"/>
      <c r="BM82" s="2271"/>
      <c r="BN82" s="2271"/>
      <c r="BO82" s="2271"/>
      <c r="BP82" s="2271"/>
      <c r="BQ82" s="2271"/>
      <c r="BR82" s="2271"/>
      <c r="BS82" s="107"/>
      <c r="BT82" s="107"/>
      <c r="BU82" s="107"/>
      <c r="BV82" s="107"/>
      <c r="BW82" s="31"/>
      <c r="BX82" s="32"/>
    </row>
    <row r="83" spans="1:77">
      <c r="A83" s="1694"/>
      <c r="B83" s="113"/>
      <c r="C83" s="113"/>
      <c r="D83" s="113"/>
      <c r="E83" s="179"/>
      <c r="F83" s="2239"/>
      <c r="G83" s="2240"/>
      <c r="H83" s="2240"/>
      <c r="I83" s="2241" t="s">
        <v>1025</v>
      </c>
      <c r="J83" s="2238"/>
      <c r="K83" s="2238"/>
      <c r="L83" s="2238"/>
      <c r="M83" s="113"/>
      <c r="N83" s="128"/>
      <c r="O83" s="846"/>
      <c r="P83" s="846"/>
      <c r="Q83" s="846"/>
      <c r="R83" s="846"/>
      <c r="S83" s="113"/>
      <c r="T83" s="113"/>
      <c r="U83" s="113"/>
      <c r="V83" s="113"/>
      <c r="W83" s="113"/>
      <c r="X83" s="113"/>
      <c r="Y83" s="113"/>
      <c r="Z83" s="113"/>
      <c r="AA83" s="113"/>
      <c r="AB83" s="113"/>
      <c r="AC83" s="113"/>
      <c r="AD83" s="179"/>
      <c r="AE83" s="2271"/>
      <c r="AF83" s="2271"/>
      <c r="AG83" s="2271"/>
      <c r="AH83" s="2271"/>
      <c r="AI83" s="2271"/>
      <c r="AJ83" s="2271"/>
      <c r="AK83" s="2271"/>
      <c r="AL83" s="2271"/>
      <c r="AM83" s="2271"/>
      <c r="AN83" s="2271"/>
      <c r="AO83" s="2271"/>
      <c r="AP83" s="2271"/>
      <c r="AQ83" s="2271"/>
      <c r="AR83" s="2271"/>
      <c r="AS83" s="2271"/>
      <c r="AT83" s="2271"/>
      <c r="AU83" s="2271"/>
      <c r="AV83" s="2271"/>
      <c r="AW83" s="2271"/>
      <c r="AX83" s="2271"/>
      <c r="AY83" s="2271"/>
      <c r="AZ83" s="2271"/>
      <c r="BA83" s="2271"/>
      <c r="BB83" s="2271"/>
      <c r="BC83" s="2271"/>
      <c r="BD83" s="2271"/>
      <c r="BE83" s="2271"/>
      <c r="BF83" s="2271"/>
      <c r="BG83" s="2271"/>
      <c r="BH83" s="2271"/>
      <c r="BI83" s="2271"/>
      <c r="BJ83" s="2271"/>
      <c r="BK83" s="2271"/>
      <c r="BL83" s="2271"/>
      <c r="BM83" s="2271"/>
      <c r="BN83" s="2271"/>
      <c r="BO83" s="2271"/>
      <c r="BP83" s="2271"/>
      <c r="BQ83" s="2271"/>
      <c r="BR83" s="2271"/>
      <c r="BS83" s="107"/>
      <c r="BT83" s="107"/>
      <c r="BU83" s="107"/>
      <c r="BV83" s="107"/>
      <c r="BW83" s="31"/>
      <c r="BX83" s="32"/>
    </row>
    <row r="84" spans="1:77">
      <c r="A84" s="1694"/>
      <c r="B84" s="113"/>
      <c r="C84" s="113"/>
      <c r="D84" s="113"/>
      <c r="E84" s="179"/>
      <c r="F84" s="2239"/>
      <c r="G84" s="2240"/>
      <c r="H84" s="2240"/>
      <c r="I84" s="2238"/>
      <c r="J84" s="2238"/>
      <c r="K84" s="2238"/>
      <c r="L84" s="2238"/>
      <c r="M84" s="113"/>
      <c r="N84" s="128"/>
      <c r="O84" s="846"/>
      <c r="P84" s="846"/>
      <c r="Q84" s="846"/>
      <c r="R84" s="846"/>
      <c r="S84" s="113"/>
      <c r="T84" s="113"/>
      <c r="U84" s="113"/>
      <c r="V84" s="113"/>
      <c r="W84" s="113"/>
      <c r="X84" s="113"/>
      <c r="Y84" s="113"/>
      <c r="Z84" s="113"/>
      <c r="AA84" s="113"/>
      <c r="AB84" s="113"/>
      <c r="AC84" s="113"/>
      <c r="AD84" s="179"/>
      <c r="AE84" s="2271"/>
      <c r="AF84" s="2271"/>
      <c r="AG84" s="2271"/>
      <c r="AH84" s="2271"/>
      <c r="AI84" s="2271"/>
      <c r="AJ84" s="2271"/>
      <c r="AK84" s="2271"/>
      <c r="AL84" s="2271"/>
      <c r="AM84" s="2271"/>
      <c r="AN84" s="2271"/>
      <c r="AO84" s="2271"/>
      <c r="AP84" s="2271"/>
      <c r="AQ84" s="2271"/>
      <c r="AR84" s="2271"/>
      <c r="AS84" s="2271"/>
      <c r="AT84" s="2271"/>
      <c r="AU84" s="2271"/>
      <c r="AV84" s="2271"/>
      <c r="AW84" s="2271"/>
      <c r="AX84" s="2271"/>
      <c r="AY84" s="2271"/>
      <c r="AZ84" s="2271"/>
      <c r="BA84" s="2271"/>
      <c r="BB84" s="2271"/>
      <c r="BC84" s="2271"/>
      <c r="BD84" s="2271"/>
      <c r="BE84" s="2271"/>
      <c r="BF84" s="2271"/>
      <c r="BG84" s="2271"/>
      <c r="BH84" s="2271"/>
      <c r="BI84" s="2271"/>
      <c r="BJ84" s="2271"/>
      <c r="BK84" s="2271"/>
      <c r="BL84" s="2271"/>
      <c r="BM84" s="2271"/>
      <c r="BN84" s="2271"/>
      <c r="BO84" s="2271"/>
      <c r="BP84" s="2271"/>
      <c r="BQ84" s="2271"/>
      <c r="BR84" s="2271"/>
      <c r="BS84" s="107"/>
      <c r="BT84" s="107"/>
      <c r="BU84" s="107"/>
      <c r="BV84" s="107"/>
      <c r="BW84" s="31"/>
      <c r="BX84" s="32"/>
    </row>
    <row r="85" spans="1:77">
      <c r="A85" s="1694"/>
      <c r="B85" s="113"/>
      <c r="C85" s="113"/>
      <c r="D85" s="113"/>
      <c r="E85" s="179"/>
      <c r="F85" s="2236" t="s">
        <v>1027</v>
      </c>
      <c r="G85" s="2237"/>
      <c r="H85" s="2237"/>
      <c r="I85" s="2238" t="s">
        <v>1028</v>
      </c>
      <c r="J85" s="2238"/>
      <c r="K85" s="2238"/>
      <c r="L85" s="2238"/>
      <c r="M85" s="113"/>
      <c r="N85" s="128"/>
      <c r="O85" s="846"/>
      <c r="P85" s="846"/>
      <c r="Q85" s="846"/>
      <c r="R85" s="846"/>
      <c r="S85" s="113"/>
      <c r="T85" s="113"/>
      <c r="U85" s="113"/>
      <c r="V85" s="113"/>
      <c r="W85" s="113"/>
      <c r="X85" s="113"/>
      <c r="Y85" s="113"/>
      <c r="Z85" s="113"/>
      <c r="AA85" s="113"/>
      <c r="AB85" s="113"/>
      <c r="AC85" s="113"/>
      <c r="AD85" s="179"/>
      <c r="AE85" s="2271"/>
      <c r="AF85" s="2271"/>
      <c r="AG85" s="2271"/>
      <c r="AH85" s="2271"/>
      <c r="AI85" s="2271"/>
      <c r="AJ85" s="2271"/>
      <c r="AK85" s="2271"/>
      <c r="AL85" s="2271"/>
      <c r="AM85" s="2271"/>
      <c r="AN85" s="2271"/>
      <c r="AO85" s="2271"/>
      <c r="AP85" s="2271"/>
      <c r="AQ85" s="2271"/>
      <c r="AR85" s="2271"/>
      <c r="AS85" s="2271"/>
      <c r="AT85" s="2271"/>
      <c r="AU85" s="2271"/>
      <c r="AV85" s="2271"/>
      <c r="AW85" s="2271"/>
      <c r="AX85" s="2271"/>
      <c r="AY85" s="2271"/>
      <c r="AZ85" s="2271"/>
      <c r="BA85" s="2271"/>
      <c r="BB85" s="2271"/>
      <c r="BC85" s="2271"/>
      <c r="BD85" s="2271"/>
      <c r="BE85" s="2271"/>
      <c r="BF85" s="2271"/>
      <c r="BG85" s="2271"/>
      <c r="BH85" s="2271"/>
      <c r="BI85" s="2271"/>
      <c r="BJ85" s="2271"/>
      <c r="BK85" s="2271"/>
      <c r="BL85" s="2271"/>
      <c r="BM85" s="2271"/>
      <c r="BN85" s="2271"/>
      <c r="BO85" s="2271"/>
      <c r="BP85" s="2271"/>
      <c r="BQ85" s="2271"/>
      <c r="BR85" s="2271"/>
      <c r="BS85" s="107"/>
      <c r="BT85" s="107"/>
      <c r="BU85" s="107"/>
      <c r="BV85" s="107"/>
      <c r="BW85" s="31"/>
      <c r="BX85" s="32"/>
    </row>
    <row r="86" spans="1:77">
      <c r="A86" s="1694"/>
      <c r="B86" s="113"/>
      <c r="C86" s="113"/>
      <c r="D86" s="113"/>
      <c r="E86" s="179"/>
      <c r="F86" s="2236"/>
      <c r="G86" s="2237"/>
      <c r="H86" s="2237"/>
      <c r="I86" s="2238" t="s">
        <v>1029</v>
      </c>
      <c r="J86" s="2238"/>
      <c r="K86" s="2238"/>
      <c r="L86" s="2238"/>
      <c r="M86" s="128" t="s">
        <v>1020</v>
      </c>
      <c r="O86" s="846"/>
      <c r="P86" s="846"/>
      <c r="Q86" s="846"/>
      <c r="R86" s="846"/>
      <c r="S86" s="113"/>
      <c r="T86" s="113"/>
      <c r="U86" s="113"/>
      <c r="V86" s="113"/>
      <c r="W86" s="113"/>
      <c r="X86" s="113"/>
      <c r="Y86" s="113"/>
      <c r="Z86" s="113"/>
      <c r="AA86" s="113"/>
      <c r="AB86" s="113"/>
      <c r="AC86" s="113"/>
      <c r="AD86" s="179"/>
      <c r="AE86" s="2271"/>
      <c r="AF86" s="2271"/>
      <c r="AG86" s="2271"/>
      <c r="AH86" s="2271"/>
      <c r="AI86" s="2271"/>
      <c r="AJ86" s="2271"/>
      <c r="AK86" s="2271"/>
      <c r="AL86" s="2271"/>
      <c r="AM86" s="2271"/>
      <c r="AN86" s="2271"/>
      <c r="AO86" s="2271"/>
      <c r="AP86" s="2271"/>
      <c r="AQ86" s="2271"/>
      <c r="AR86" s="2271"/>
      <c r="AS86" s="2271"/>
      <c r="AT86" s="2271"/>
      <c r="AU86" s="2271"/>
      <c r="AV86" s="2271"/>
      <c r="AW86" s="2271"/>
      <c r="AX86" s="2271"/>
      <c r="AY86" s="2271"/>
      <c r="AZ86" s="2271"/>
      <c r="BA86" s="2271"/>
      <c r="BB86" s="2271"/>
      <c r="BC86" s="2271"/>
      <c r="BD86" s="2271"/>
      <c r="BE86" s="2271"/>
      <c r="BF86" s="2271"/>
      <c r="BG86" s="2271"/>
      <c r="BH86" s="2271"/>
      <c r="BI86" s="2271"/>
      <c r="BJ86" s="2271"/>
      <c r="BK86" s="2271"/>
      <c r="BL86" s="2271"/>
      <c r="BM86" s="2271"/>
      <c r="BN86" s="2271"/>
      <c r="BO86" s="2271"/>
      <c r="BP86" s="2271"/>
      <c r="BQ86" s="2271"/>
      <c r="BR86" s="2271"/>
      <c r="BS86" s="107"/>
      <c r="BT86" s="107"/>
      <c r="BU86" s="107"/>
      <c r="BV86" s="107"/>
      <c r="BW86" s="31"/>
      <c r="BX86" s="32"/>
    </row>
    <row r="87" spans="1:77">
      <c r="A87" s="1694"/>
      <c r="B87" s="113"/>
      <c r="C87" s="113"/>
      <c r="D87" s="113"/>
      <c r="E87" s="179"/>
      <c r="F87" s="2236"/>
      <c r="G87" s="2237"/>
      <c r="H87" s="2237"/>
      <c r="I87" s="2238" t="s">
        <v>1030</v>
      </c>
      <c r="J87" s="2238"/>
      <c r="K87" s="2238"/>
      <c r="L87" s="2238"/>
      <c r="M87" s="113"/>
      <c r="N87" s="113"/>
      <c r="O87" s="846"/>
      <c r="P87" s="846"/>
      <c r="Q87" s="846"/>
      <c r="R87" s="846"/>
      <c r="S87" s="113"/>
      <c r="T87" s="113"/>
      <c r="U87" s="113"/>
      <c r="V87" s="113"/>
      <c r="W87" s="113"/>
      <c r="X87" s="113"/>
      <c r="Y87" s="113"/>
      <c r="Z87" s="113"/>
      <c r="AA87" s="113"/>
      <c r="AB87" s="113"/>
      <c r="AC87" s="113"/>
      <c r="AD87" s="179"/>
      <c r="AE87" s="2271"/>
      <c r="AF87" s="2271"/>
      <c r="AG87" s="2271"/>
      <c r="AH87" s="2271"/>
      <c r="AI87" s="2271"/>
      <c r="AJ87" s="2271"/>
      <c r="AK87" s="2271"/>
      <c r="AL87" s="2271"/>
      <c r="AM87" s="2271"/>
      <c r="AN87" s="2271"/>
      <c r="AO87" s="2271"/>
      <c r="AP87" s="2271"/>
      <c r="AQ87" s="2271"/>
      <c r="AR87" s="2271"/>
      <c r="AS87" s="2271"/>
      <c r="AT87" s="2271"/>
      <c r="AU87" s="2271"/>
      <c r="AV87" s="2271"/>
      <c r="AW87" s="2271"/>
      <c r="AX87" s="2271"/>
      <c r="AY87" s="2271"/>
      <c r="AZ87" s="2271"/>
      <c r="BA87" s="2271"/>
      <c r="BB87" s="2271"/>
      <c r="BC87" s="2271"/>
      <c r="BD87" s="2271"/>
      <c r="BE87" s="2271"/>
      <c r="BF87" s="2271"/>
      <c r="BG87" s="2271"/>
      <c r="BH87" s="2271"/>
      <c r="BI87" s="2271"/>
      <c r="BJ87" s="2271"/>
      <c r="BK87" s="2271"/>
      <c r="BL87" s="2271"/>
      <c r="BM87" s="2271"/>
      <c r="BN87" s="2271"/>
      <c r="BO87" s="2271"/>
      <c r="BP87" s="2271"/>
      <c r="BQ87" s="2271"/>
      <c r="BR87" s="2271"/>
      <c r="BS87" s="107"/>
      <c r="BT87" s="107"/>
      <c r="BU87" s="107"/>
      <c r="BV87" s="107"/>
      <c r="BW87" s="31"/>
      <c r="BX87" s="32"/>
    </row>
    <row r="88" spans="1:77">
      <c r="A88" s="1694"/>
      <c r="B88" s="113"/>
      <c r="C88" s="113"/>
      <c r="D88" s="113"/>
      <c r="E88" s="179"/>
      <c r="F88" s="2236"/>
      <c r="G88" s="2237"/>
      <c r="H88" s="2237"/>
      <c r="I88" s="2238" t="s">
        <v>1031</v>
      </c>
      <c r="J88" s="2238"/>
      <c r="K88" s="2238"/>
      <c r="L88" s="2238"/>
      <c r="M88" s="113"/>
      <c r="N88" s="113"/>
      <c r="O88" s="846"/>
      <c r="P88" s="846"/>
      <c r="Q88" s="846"/>
      <c r="R88" s="846"/>
      <c r="S88" s="113"/>
      <c r="T88" s="113"/>
      <c r="U88" s="113"/>
      <c r="V88" s="113"/>
      <c r="W88" s="113"/>
      <c r="X88" s="113"/>
      <c r="Y88" s="113"/>
      <c r="Z88" s="113"/>
      <c r="AA88" s="113"/>
      <c r="AB88" s="113"/>
      <c r="AC88" s="113"/>
      <c r="AD88" s="179"/>
      <c r="AE88" s="2271"/>
      <c r="AF88" s="2271"/>
      <c r="AG88" s="2271"/>
      <c r="AH88" s="2271"/>
      <c r="AI88" s="2271"/>
      <c r="AJ88" s="2271"/>
      <c r="AK88" s="2271"/>
      <c r="AL88" s="2271"/>
      <c r="AM88" s="2271"/>
      <c r="AN88" s="2271"/>
      <c r="AO88" s="2271"/>
      <c r="AP88" s="2271"/>
      <c r="AQ88" s="2271"/>
      <c r="AR88" s="2271"/>
      <c r="AS88" s="2271"/>
      <c r="AT88" s="2271"/>
      <c r="AU88" s="2271"/>
      <c r="AV88" s="2271"/>
      <c r="AW88" s="2271"/>
      <c r="AX88" s="2271"/>
      <c r="AY88" s="2271"/>
      <c r="AZ88" s="2271"/>
      <c r="BA88" s="2271"/>
      <c r="BB88" s="2271"/>
      <c r="BC88" s="2271"/>
      <c r="BD88" s="2271"/>
      <c r="BE88" s="2271"/>
      <c r="BF88" s="2271"/>
      <c r="BG88" s="2271"/>
      <c r="BH88" s="2271"/>
      <c r="BI88" s="2271"/>
      <c r="BJ88" s="2271"/>
      <c r="BK88" s="2271"/>
      <c r="BL88" s="2271"/>
      <c r="BM88" s="2271"/>
      <c r="BN88" s="2271"/>
      <c r="BO88" s="2271"/>
      <c r="BP88" s="2271"/>
      <c r="BQ88" s="2271"/>
      <c r="BR88" s="2271"/>
      <c r="BS88" s="107"/>
      <c r="BT88" s="107"/>
      <c r="BU88" s="107"/>
      <c r="BV88" s="107"/>
      <c r="BW88" s="31"/>
      <c r="BX88" s="32"/>
    </row>
    <row r="89" spans="1:77">
      <c r="A89" s="1694"/>
      <c r="B89" s="113"/>
      <c r="C89" s="113"/>
      <c r="D89" s="113"/>
      <c r="E89" s="179"/>
      <c r="F89" s="2236"/>
      <c r="G89" s="2237"/>
      <c r="H89" s="2237"/>
      <c r="I89" s="2238" t="s">
        <v>1032</v>
      </c>
      <c r="J89" s="2238"/>
      <c r="K89" s="2238"/>
      <c r="L89" s="2238"/>
      <c r="M89" s="113"/>
      <c r="N89" s="113"/>
      <c r="O89" s="846"/>
      <c r="P89" s="846"/>
      <c r="Q89" s="846"/>
      <c r="R89" s="846"/>
      <c r="S89" s="113"/>
      <c r="T89" s="113"/>
      <c r="U89" s="113"/>
      <c r="V89" s="113"/>
      <c r="W89" s="113"/>
      <c r="X89" s="113"/>
      <c r="Y89" s="113"/>
      <c r="Z89" s="113"/>
      <c r="AA89" s="113"/>
      <c r="AB89" s="113"/>
      <c r="AC89" s="113"/>
      <c r="AD89" s="179"/>
      <c r="AE89" s="2271"/>
      <c r="AF89" s="2271"/>
      <c r="AG89" s="2271"/>
      <c r="AH89" s="2271"/>
      <c r="AI89" s="2271"/>
      <c r="AJ89" s="2271"/>
      <c r="AK89" s="2271"/>
      <c r="AL89" s="2271"/>
      <c r="AM89" s="2271"/>
      <c r="AN89" s="2271"/>
      <c r="AO89" s="2271"/>
      <c r="AP89" s="2271"/>
      <c r="AQ89" s="2271"/>
      <c r="AR89" s="2271"/>
      <c r="AS89" s="2271"/>
      <c r="AT89" s="2271"/>
      <c r="AU89" s="2271"/>
      <c r="AV89" s="2271"/>
      <c r="AW89" s="2271"/>
      <c r="AX89" s="2271"/>
      <c r="AY89" s="2271"/>
      <c r="AZ89" s="2271"/>
      <c r="BA89" s="2271"/>
      <c r="BB89" s="2271"/>
      <c r="BC89" s="2271"/>
      <c r="BD89" s="2271"/>
      <c r="BE89" s="2271"/>
      <c r="BF89" s="2271"/>
      <c r="BG89" s="2271"/>
      <c r="BH89" s="2271"/>
      <c r="BI89" s="2271"/>
      <c r="BJ89" s="2271"/>
      <c r="BK89" s="2271"/>
      <c r="BL89" s="2271"/>
      <c r="BM89" s="2271"/>
      <c r="BN89" s="2271"/>
      <c r="BO89" s="2271"/>
      <c r="BP89" s="2271"/>
      <c r="BQ89" s="2271"/>
      <c r="BR89" s="2271"/>
      <c r="BS89" s="107"/>
      <c r="BT89" s="107"/>
      <c r="BU89" s="107"/>
      <c r="BV89" s="107"/>
      <c r="BW89" s="31"/>
      <c r="BX89" s="32"/>
    </row>
    <row r="90" spans="1:77">
      <c r="A90" s="1694"/>
      <c r="B90" s="113"/>
      <c r="C90" s="113"/>
      <c r="D90" s="113"/>
      <c r="E90" s="179"/>
      <c r="F90" s="2236" t="s">
        <v>1033</v>
      </c>
      <c r="G90" s="2237"/>
      <c r="H90" s="2237"/>
      <c r="I90" s="2238" t="s">
        <v>1034</v>
      </c>
      <c r="J90" s="2238"/>
      <c r="K90" s="2238"/>
      <c r="L90" s="2238"/>
      <c r="M90" s="113"/>
      <c r="N90" s="113"/>
      <c r="O90" s="846"/>
      <c r="P90" s="846"/>
      <c r="Q90" s="846"/>
      <c r="R90" s="846"/>
      <c r="S90" s="113"/>
      <c r="T90" s="113"/>
      <c r="U90" s="113"/>
      <c r="V90" s="113"/>
      <c r="W90" s="113"/>
      <c r="X90" s="113"/>
      <c r="Y90" s="113"/>
      <c r="Z90" s="113"/>
      <c r="AA90" s="113"/>
      <c r="AB90" s="113"/>
      <c r="AC90" s="113"/>
      <c r="AD90" s="179"/>
      <c r="AE90" s="2271"/>
      <c r="AF90" s="2271"/>
      <c r="AG90" s="2271"/>
      <c r="AH90" s="2271"/>
      <c r="AI90" s="2271"/>
      <c r="AJ90" s="2271"/>
      <c r="AK90" s="2271"/>
      <c r="AL90" s="2271"/>
      <c r="AM90" s="2271"/>
      <c r="AN90" s="2271"/>
      <c r="AO90" s="2271"/>
      <c r="AP90" s="2271"/>
      <c r="AQ90" s="2271"/>
      <c r="AR90" s="2271"/>
      <c r="AS90" s="2271"/>
      <c r="AT90" s="2271"/>
      <c r="AU90" s="2271"/>
      <c r="AV90" s="2271"/>
      <c r="AW90" s="2271"/>
      <c r="AX90" s="2271"/>
      <c r="AY90" s="2271"/>
      <c r="AZ90" s="2271"/>
      <c r="BA90" s="2271"/>
      <c r="BB90" s="2271"/>
      <c r="BC90" s="2271"/>
      <c r="BD90" s="2271"/>
      <c r="BE90" s="2271"/>
      <c r="BF90" s="2271"/>
      <c r="BG90" s="2271"/>
      <c r="BH90" s="2271"/>
      <c r="BI90" s="2271"/>
      <c r="BJ90" s="2271"/>
      <c r="BK90" s="2271"/>
      <c r="BL90" s="2271"/>
      <c r="BM90" s="2271"/>
      <c r="BN90" s="2271"/>
      <c r="BO90" s="2271"/>
      <c r="BP90" s="2271"/>
      <c r="BQ90" s="2271"/>
      <c r="BR90" s="2271"/>
      <c r="BS90" s="107"/>
      <c r="BT90" s="107"/>
      <c r="BU90" s="107"/>
      <c r="BV90" s="107"/>
      <c r="BW90" s="31"/>
      <c r="BX90" s="32"/>
    </row>
    <row r="91" spans="1:77">
      <c r="A91" s="1694"/>
      <c r="B91" s="113"/>
      <c r="C91" s="113"/>
      <c r="D91" s="113"/>
      <c r="E91" s="179"/>
      <c r="F91" s="2014" t="s">
        <v>1035</v>
      </c>
      <c r="G91" s="2015"/>
      <c r="H91" s="2016"/>
      <c r="I91" s="2261" t="s">
        <v>1036</v>
      </c>
      <c r="J91" s="2262"/>
      <c r="K91" s="2262"/>
      <c r="L91" s="2263"/>
      <c r="M91" s="113"/>
      <c r="N91" s="113"/>
      <c r="O91" s="846"/>
      <c r="P91" s="846"/>
      <c r="Q91" s="846"/>
      <c r="R91" s="846"/>
      <c r="S91" s="113"/>
      <c r="T91" s="113"/>
      <c r="U91" s="113"/>
      <c r="V91" s="113"/>
      <c r="W91" s="113"/>
      <c r="X91" s="113"/>
      <c r="Y91" s="113"/>
      <c r="Z91" s="113"/>
      <c r="AA91" s="113"/>
      <c r="AB91" s="113"/>
      <c r="AC91" s="113"/>
      <c r="AD91" s="179"/>
      <c r="AE91" s="2271"/>
      <c r="AF91" s="2271"/>
      <c r="AG91" s="2271"/>
      <c r="AH91" s="2271"/>
      <c r="AI91" s="2271"/>
      <c r="AJ91" s="2271"/>
      <c r="AK91" s="2271"/>
      <c r="AL91" s="2271"/>
      <c r="AM91" s="2271"/>
      <c r="AN91" s="2271"/>
      <c r="AO91" s="2271"/>
      <c r="AP91" s="2271"/>
      <c r="AQ91" s="2271"/>
      <c r="AR91" s="2271"/>
      <c r="AS91" s="2271"/>
      <c r="AT91" s="2271"/>
      <c r="AU91" s="2271"/>
      <c r="AV91" s="2271"/>
      <c r="AW91" s="2271"/>
      <c r="AX91" s="2271"/>
      <c r="AY91" s="2271"/>
      <c r="AZ91" s="2271"/>
      <c r="BA91" s="2271"/>
      <c r="BB91" s="2271"/>
      <c r="BC91" s="2271"/>
      <c r="BD91" s="2271"/>
      <c r="BE91" s="2271"/>
      <c r="BF91" s="2271"/>
      <c r="BG91" s="2271"/>
      <c r="BH91" s="2271"/>
      <c r="BI91" s="2271"/>
      <c r="BJ91" s="2271"/>
      <c r="BK91" s="2271"/>
      <c r="BL91" s="2271"/>
      <c r="BM91" s="2271"/>
      <c r="BN91" s="2271"/>
      <c r="BO91" s="2271"/>
      <c r="BP91" s="2271"/>
      <c r="BQ91" s="2271"/>
      <c r="BR91" s="2271"/>
      <c r="BS91" s="107"/>
      <c r="BT91" s="107"/>
      <c r="BU91" s="107"/>
      <c r="BV91" s="107"/>
      <c r="BW91" s="31"/>
      <c r="BX91" s="32"/>
    </row>
    <row r="92" spans="1:77">
      <c r="A92" s="1694"/>
      <c r="B92" s="113"/>
      <c r="C92" s="113"/>
      <c r="D92" s="113"/>
      <c r="E92" s="179"/>
      <c r="F92" s="2017"/>
      <c r="G92" s="1912"/>
      <c r="H92" s="1913"/>
      <c r="I92" s="2264"/>
      <c r="J92" s="2265"/>
      <c r="K92" s="2265"/>
      <c r="L92" s="2266"/>
      <c r="M92" s="113"/>
      <c r="N92" s="113"/>
      <c r="O92" s="846"/>
      <c r="P92" s="846"/>
      <c r="Q92" s="846"/>
      <c r="R92" s="846"/>
      <c r="S92" s="113"/>
      <c r="T92" s="113"/>
      <c r="U92" s="113"/>
      <c r="V92" s="113"/>
      <c r="W92" s="113"/>
      <c r="X92" s="113"/>
      <c r="Y92" s="113"/>
      <c r="Z92" s="113"/>
      <c r="AA92" s="113"/>
      <c r="AB92" s="113"/>
      <c r="AC92" s="113"/>
      <c r="AD92" s="179"/>
      <c r="AE92" s="2271"/>
      <c r="AF92" s="2271"/>
      <c r="AG92" s="2271"/>
      <c r="AH92" s="2271"/>
      <c r="AI92" s="2271"/>
      <c r="AJ92" s="2271"/>
      <c r="AK92" s="2271"/>
      <c r="AL92" s="2271"/>
      <c r="AM92" s="2271"/>
      <c r="AN92" s="2271"/>
      <c r="AO92" s="2271"/>
      <c r="AP92" s="2271"/>
      <c r="AQ92" s="2271"/>
      <c r="AR92" s="2271"/>
      <c r="AS92" s="2271"/>
      <c r="AT92" s="2271"/>
      <c r="AU92" s="2271"/>
      <c r="AV92" s="2271"/>
      <c r="AW92" s="2271"/>
      <c r="AX92" s="2271"/>
      <c r="AY92" s="2271"/>
      <c r="AZ92" s="2271"/>
      <c r="BA92" s="2271"/>
      <c r="BB92" s="2271"/>
      <c r="BC92" s="2271"/>
      <c r="BD92" s="2271"/>
      <c r="BE92" s="2271"/>
      <c r="BF92" s="2271"/>
      <c r="BG92" s="2271"/>
      <c r="BH92" s="2271"/>
      <c r="BI92" s="2271"/>
      <c r="BJ92" s="2271"/>
      <c r="BK92" s="2271"/>
      <c r="BL92" s="2271"/>
      <c r="BM92" s="2271"/>
      <c r="BN92" s="2271"/>
      <c r="BO92" s="2271"/>
      <c r="BP92" s="2271"/>
      <c r="BQ92" s="2271"/>
      <c r="BR92" s="2271"/>
      <c r="BS92" s="107"/>
      <c r="BT92" s="107"/>
      <c r="BU92" s="107"/>
      <c r="BV92" s="107"/>
      <c r="BW92" s="31"/>
      <c r="BX92" s="32"/>
    </row>
    <row r="93" spans="1:77">
      <c r="A93" s="1694"/>
      <c r="B93" s="113"/>
      <c r="C93" s="113"/>
      <c r="D93" s="113"/>
      <c r="E93" s="179"/>
      <c r="F93" s="2136"/>
      <c r="G93" s="2137"/>
      <c r="H93" s="2137"/>
      <c r="I93" s="2140" t="s">
        <v>1037</v>
      </c>
      <c r="J93" s="2141"/>
      <c r="K93" s="2141"/>
      <c r="L93" s="2141"/>
      <c r="M93" s="113"/>
      <c r="N93" s="113"/>
      <c r="O93" s="846"/>
      <c r="P93" s="846"/>
      <c r="Q93" s="846"/>
      <c r="R93" s="846"/>
      <c r="S93" s="113"/>
      <c r="T93" s="113"/>
      <c r="U93" s="113"/>
      <c r="V93" s="113"/>
      <c r="W93" s="113"/>
      <c r="X93" s="113"/>
      <c r="Y93" s="113"/>
      <c r="Z93" s="113"/>
      <c r="AA93" s="113"/>
      <c r="AB93" s="113"/>
      <c r="AC93" s="113"/>
      <c r="AD93" s="179"/>
      <c r="AE93" s="2271"/>
      <c r="AF93" s="2271"/>
      <c r="AG93" s="2271"/>
      <c r="AH93" s="2271"/>
      <c r="AI93" s="2271"/>
      <c r="AJ93" s="2271"/>
      <c r="AK93" s="2271"/>
      <c r="AL93" s="2271"/>
      <c r="AM93" s="2271"/>
      <c r="AN93" s="2271"/>
      <c r="AO93" s="2271"/>
      <c r="AP93" s="2271"/>
      <c r="AQ93" s="2271"/>
      <c r="AR93" s="2271"/>
      <c r="AS93" s="2271"/>
      <c r="AT93" s="2271"/>
      <c r="AU93" s="2271"/>
      <c r="AV93" s="2271"/>
      <c r="AW93" s="2271"/>
      <c r="AX93" s="2271"/>
      <c r="AY93" s="2271"/>
      <c r="AZ93" s="2271"/>
      <c r="BA93" s="2271"/>
      <c r="BB93" s="2271"/>
      <c r="BC93" s="2271"/>
      <c r="BD93" s="2271"/>
      <c r="BE93" s="2271"/>
      <c r="BF93" s="2271"/>
      <c r="BG93" s="2271"/>
      <c r="BH93" s="2271"/>
      <c r="BI93" s="2271"/>
      <c r="BJ93" s="2271"/>
      <c r="BK93" s="2271"/>
      <c r="BL93" s="2271"/>
      <c r="BM93" s="2271"/>
      <c r="BN93" s="2271"/>
      <c r="BO93" s="2271"/>
      <c r="BP93" s="2271"/>
      <c r="BQ93" s="2271"/>
      <c r="BR93" s="2271"/>
      <c r="BS93" s="107"/>
      <c r="BT93" s="107"/>
      <c r="BU93" s="107"/>
      <c r="BV93" s="107"/>
      <c r="BW93" s="31"/>
      <c r="BX93" s="32"/>
    </row>
    <row r="94" spans="1:77">
      <c r="A94" s="1694"/>
      <c r="B94" s="113"/>
      <c r="C94" s="113"/>
      <c r="D94" s="113"/>
      <c r="E94" s="179"/>
      <c r="F94" s="2138"/>
      <c r="G94" s="2139"/>
      <c r="H94" s="2139"/>
      <c r="I94" s="2142"/>
      <c r="J94" s="2142"/>
      <c r="K94" s="2142"/>
      <c r="L94" s="2142"/>
      <c r="M94" s="113"/>
      <c r="N94" s="113"/>
      <c r="O94" s="846"/>
      <c r="P94" s="846"/>
      <c r="Q94" s="846"/>
      <c r="R94" s="846"/>
      <c r="S94" s="113"/>
      <c r="T94" s="113"/>
      <c r="U94" s="113"/>
      <c r="V94" s="113"/>
      <c r="W94" s="113"/>
      <c r="X94" s="113"/>
      <c r="Y94" s="113"/>
      <c r="Z94" s="113"/>
      <c r="AA94" s="113"/>
      <c r="AB94" s="113"/>
      <c r="AC94" s="113"/>
      <c r="AD94" s="179"/>
      <c r="AE94" s="2271"/>
      <c r="AF94" s="2271"/>
      <c r="AG94" s="2271"/>
      <c r="AH94" s="2271"/>
      <c r="AI94" s="2271"/>
      <c r="AJ94" s="2271"/>
      <c r="AK94" s="2271"/>
      <c r="AL94" s="2271"/>
      <c r="AM94" s="2271"/>
      <c r="AN94" s="2271"/>
      <c r="AO94" s="2271"/>
      <c r="AP94" s="2271"/>
      <c r="AQ94" s="2271"/>
      <c r="AR94" s="2271"/>
      <c r="AS94" s="2271"/>
      <c r="AT94" s="2271"/>
      <c r="AU94" s="2271"/>
      <c r="AV94" s="2271"/>
      <c r="AW94" s="2271"/>
      <c r="AX94" s="2271"/>
      <c r="AY94" s="2271"/>
      <c r="AZ94" s="2271"/>
      <c r="BA94" s="2271"/>
      <c r="BB94" s="2271"/>
      <c r="BC94" s="2271"/>
      <c r="BD94" s="2271"/>
      <c r="BE94" s="2271"/>
      <c r="BF94" s="2271"/>
      <c r="BG94" s="2271"/>
      <c r="BH94" s="2271"/>
      <c r="BI94" s="2271"/>
      <c r="BJ94" s="2271"/>
      <c r="BK94" s="2271"/>
      <c r="BL94" s="2271"/>
      <c r="BM94" s="2271"/>
      <c r="BN94" s="2271"/>
      <c r="BO94" s="2271"/>
      <c r="BP94" s="2271"/>
      <c r="BQ94" s="2271"/>
      <c r="BR94" s="2271"/>
      <c r="BS94" s="107"/>
      <c r="BT94" s="107"/>
      <c r="BU94" s="107"/>
      <c r="BV94" s="107"/>
      <c r="BW94" s="31"/>
      <c r="BX94" s="32"/>
    </row>
    <row r="95" spans="1:77" ht="13.5" customHeight="1">
      <c r="A95" s="1694"/>
      <c r="B95" s="30"/>
      <c r="C95" s="30"/>
      <c r="D95" s="30"/>
      <c r="E95" s="30"/>
      <c r="F95" s="2247" t="s">
        <v>1061</v>
      </c>
      <c r="G95" s="2130"/>
      <c r="H95" s="2130"/>
      <c r="I95" s="2130"/>
      <c r="J95" s="1839" t="s">
        <v>1609</v>
      </c>
      <c r="K95" s="1839"/>
      <c r="L95" s="1839"/>
      <c r="M95" s="1839"/>
      <c r="N95" s="1839"/>
      <c r="O95" s="1839"/>
      <c r="P95" s="1839"/>
      <c r="Q95" s="1839"/>
      <c r="R95" s="1839"/>
      <c r="S95" s="1839"/>
      <c r="T95" s="1839"/>
      <c r="U95" s="1839"/>
      <c r="V95" s="1839"/>
      <c r="W95" s="1839"/>
      <c r="X95" s="1839"/>
      <c r="Y95" s="1839"/>
      <c r="Z95" s="1839"/>
      <c r="AA95" s="1839"/>
      <c r="AB95" s="2252" t="s">
        <v>1062</v>
      </c>
      <c r="AC95" s="2253"/>
      <c r="AD95" s="2254"/>
      <c r="AE95" s="2243">
        <f>IF($AE$60="","",IFERROR(VLOOKUP($AE$60,自己評価書!$B$35:$FY533,81,FALSE),""))</f>
        <v>0</v>
      </c>
      <c r="AF95" s="2244"/>
      <c r="AG95" s="2244"/>
      <c r="AH95" s="2244"/>
      <c r="AI95" s="2244"/>
      <c r="AJ95" s="2244"/>
      <c r="AK95" s="2244"/>
      <c r="AL95" s="2244"/>
      <c r="AM95" s="2243" t="str">
        <f>IF($AM$60="","",IFERROR(VLOOKUP($AM$60,自己評価書!$B$35:$FY533,81,FALSE),""))</f>
        <v/>
      </c>
      <c r="AN95" s="2244"/>
      <c r="AO95" s="2244"/>
      <c r="AP95" s="2244"/>
      <c r="AQ95" s="2244"/>
      <c r="AR95" s="2244"/>
      <c r="AS95" s="2244"/>
      <c r="AT95" s="2244"/>
      <c r="AU95" s="2243" t="str">
        <f>IF($AU$60="","",IFERROR(VLOOKUP($AU$60,自己評価書!$B$35:$FY533,81,FALSE),""))</f>
        <v/>
      </c>
      <c r="AV95" s="2244"/>
      <c r="AW95" s="2244"/>
      <c r="AX95" s="2244"/>
      <c r="AY95" s="2244"/>
      <c r="AZ95" s="2244"/>
      <c r="BA95" s="2244"/>
      <c r="BB95" s="2244"/>
      <c r="BC95" s="2243" t="str">
        <f>IF($BC$60="","",IFERROR(VLOOKUP($BC$60,自己評価書!$B$35:$FY533,81,FALSE),""))</f>
        <v/>
      </c>
      <c r="BD95" s="2244"/>
      <c r="BE95" s="2244"/>
      <c r="BF95" s="2244"/>
      <c r="BG95" s="2244"/>
      <c r="BH95" s="2244"/>
      <c r="BI95" s="2244"/>
      <c r="BJ95" s="2244"/>
      <c r="BK95" s="2259" t="str">
        <f>IF($BK$60="","",IFERROR(VLOOKUP($BK$60,自己評価書!$B$35:$FY533,81,FALSE),""))</f>
        <v/>
      </c>
      <c r="BL95" s="2259"/>
      <c r="BM95" s="2259"/>
      <c r="BN95" s="2259"/>
      <c r="BO95" s="2259"/>
      <c r="BP95" s="2259"/>
      <c r="BQ95" s="2259"/>
      <c r="BR95" s="2259"/>
      <c r="BS95" s="35"/>
      <c r="BT95" s="30"/>
      <c r="BU95" s="30"/>
      <c r="BV95" s="30"/>
      <c r="BW95" s="35"/>
      <c r="BX95" s="119"/>
    </row>
    <row r="96" spans="1:77" ht="14.25" thickBot="1">
      <c r="A96" s="1695"/>
      <c r="B96" s="165"/>
      <c r="C96" s="165"/>
      <c r="D96" s="165"/>
      <c r="E96" s="165"/>
      <c r="F96" s="2248"/>
      <c r="G96" s="2249"/>
      <c r="H96" s="2249"/>
      <c r="I96" s="2249"/>
      <c r="J96" s="2258"/>
      <c r="K96" s="2258"/>
      <c r="L96" s="2258"/>
      <c r="M96" s="2258"/>
      <c r="N96" s="2258"/>
      <c r="O96" s="2258"/>
      <c r="P96" s="2258"/>
      <c r="Q96" s="2258"/>
      <c r="R96" s="2258"/>
      <c r="S96" s="2258"/>
      <c r="T96" s="2258"/>
      <c r="U96" s="2258"/>
      <c r="V96" s="2258"/>
      <c r="W96" s="2258"/>
      <c r="X96" s="2258"/>
      <c r="Y96" s="2258"/>
      <c r="Z96" s="2258"/>
      <c r="AA96" s="2258"/>
      <c r="AB96" s="2255"/>
      <c r="AC96" s="2256"/>
      <c r="AD96" s="2257"/>
      <c r="AE96" s="2245"/>
      <c r="AF96" s="2246"/>
      <c r="AG96" s="2246"/>
      <c r="AH96" s="2246"/>
      <c r="AI96" s="2246"/>
      <c r="AJ96" s="2246"/>
      <c r="AK96" s="2246"/>
      <c r="AL96" s="2246"/>
      <c r="AM96" s="2245"/>
      <c r="AN96" s="2246"/>
      <c r="AO96" s="2246"/>
      <c r="AP96" s="2246"/>
      <c r="AQ96" s="2246"/>
      <c r="AR96" s="2246"/>
      <c r="AS96" s="2246"/>
      <c r="AT96" s="2246"/>
      <c r="AU96" s="2245"/>
      <c r="AV96" s="2246"/>
      <c r="AW96" s="2246"/>
      <c r="AX96" s="2246"/>
      <c r="AY96" s="2246"/>
      <c r="AZ96" s="2246"/>
      <c r="BA96" s="2246"/>
      <c r="BB96" s="2246"/>
      <c r="BC96" s="2245"/>
      <c r="BD96" s="2246"/>
      <c r="BE96" s="2246"/>
      <c r="BF96" s="2246"/>
      <c r="BG96" s="2246"/>
      <c r="BH96" s="2246"/>
      <c r="BI96" s="2246"/>
      <c r="BJ96" s="2246"/>
      <c r="BK96" s="2260"/>
      <c r="BL96" s="2260"/>
      <c r="BM96" s="2260"/>
      <c r="BN96" s="2260"/>
      <c r="BO96" s="2260"/>
      <c r="BP96" s="2260"/>
      <c r="BQ96" s="2260"/>
      <c r="BR96" s="2260"/>
      <c r="BS96" s="153"/>
      <c r="BT96" s="165"/>
      <c r="BU96" s="165"/>
      <c r="BV96" s="152"/>
      <c r="BW96" s="153"/>
      <c r="BX96" s="157"/>
      <c r="BY96" s="823"/>
    </row>
    <row r="97" spans="1:61">
      <c r="A97" s="199"/>
      <c r="B97" s="197"/>
      <c r="C97" s="18"/>
      <c r="D97" s="18"/>
      <c r="E97" s="18"/>
      <c r="F97" s="18" t="s">
        <v>1637</v>
      </c>
      <c r="G97" s="30"/>
      <c r="H97" s="30"/>
      <c r="I97" s="107"/>
      <c r="J97" s="30"/>
      <c r="K97" s="116"/>
      <c r="L97" s="116"/>
      <c r="M97" s="116"/>
      <c r="N97" s="116"/>
      <c r="O97" s="116"/>
      <c r="P97" s="116"/>
      <c r="Q97" s="116"/>
      <c r="R97" s="30"/>
      <c r="S97" s="197"/>
      <c r="T97" s="128"/>
      <c r="U97" s="128"/>
      <c r="V97" s="128"/>
      <c r="W97" s="18"/>
      <c r="X97" s="128"/>
      <c r="Y97" s="128"/>
      <c r="Z97" s="128"/>
      <c r="AA97" s="18"/>
      <c r="AB97" s="30"/>
      <c r="AC97" s="30"/>
      <c r="AD97" s="30"/>
      <c r="AE97" s="30"/>
      <c r="AF97" s="30"/>
      <c r="AG97" s="30"/>
      <c r="AH97" s="30"/>
      <c r="AI97" s="30"/>
      <c r="AJ97" s="30"/>
      <c r="AK97" s="30"/>
      <c r="AL97" s="30"/>
      <c r="AM97" s="30"/>
      <c r="AN97" s="30"/>
      <c r="AO97" s="30"/>
      <c r="AP97" s="30"/>
      <c r="AQ97" s="30"/>
      <c r="AR97" s="30"/>
      <c r="AS97" s="30"/>
      <c r="AT97" s="107"/>
      <c r="AU97" s="107"/>
      <c r="AV97" s="107"/>
      <c r="AW97" s="107"/>
      <c r="AX97" s="107"/>
      <c r="AY97" s="107"/>
      <c r="AZ97" s="107"/>
      <c r="BA97" s="18"/>
      <c r="BB97" s="18"/>
      <c r="BC97" s="107"/>
      <c r="BD97" s="107"/>
      <c r="BE97" s="107"/>
      <c r="BF97" s="107"/>
      <c r="BG97" s="107"/>
      <c r="BH97" s="107"/>
      <c r="BI97" s="107"/>
    </row>
    <row r="98" spans="1:61">
      <c r="A98" s="199"/>
      <c r="B98" s="197"/>
      <c r="C98" s="1180"/>
      <c r="D98" s="1180"/>
      <c r="E98" s="1180"/>
      <c r="F98" s="1180"/>
      <c r="G98" s="1179"/>
      <c r="H98" s="1179"/>
      <c r="I98" s="107"/>
      <c r="J98" s="1179"/>
      <c r="K98" s="1178"/>
      <c r="L98" s="1178"/>
      <c r="M98" s="1178"/>
      <c r="N98" s="1178"/>
      <c r="O98" s="1178"/>
      <c r="P98" s="1178"/>
      <c r="Q98" s="1178"/>
      <c r="R98" s="1179"/>
      <c r="S98" s="197"/>
      <c r="T98" s="1182"/>
      <c r="U98" s="1182"/>
      <c r="V98" s="1182"/>
      <c r="W98" s="1180"/>
      <c r="X98" s="1182"/>
      <c r="Y98" s="1182"/>
      <c r="Z98" s="1182"/>
      <c r="AA98" s="1180"/>
      <c r="AB98" s="1179"/>
      <c r="AC98" s="1179"/>
      <c r="AD98" s="1179"/>
      <c r="AE98" s="1179"/>
      <c r="AF98" s="1179"/>
      <c r="AG98" s="1179"/>
      <c r="AH98" s="1179"/>
      <c r="AI98" s="1179"/>
      <c r="AJ98" s="1179"/>
      <c r="AK98" s="1179"/>
      <c r="AL98" s="1179"/>
      <c r="AM98" s="1179"/>
      <c r="AN98" s="1179"/>
      <c r="AO98" s="1179"/>
      <c r="AP98" s="1179"/>
      <c r="AQ98" s="1179"/>
      <c r="AR98" s="1179"/>
      <c r="AS98" s="1179"/>
      <c r="AT98" s="107"/>
      <c r="AU98" s="107"/>
      <c r="AV98" s="107"/>
      <c r="AW98" s="107"/>
      <c r="AX98" s="107"/>
      <c r="AY98" s="107"/>
      <c r="AZ98" s="107"/>
      <c r="BA98" s="1180"/>
      <c r="BB98" s="1180"/>
      <c r="BC98" s="107"/>
      <c r="BD98" s="107"/>
      <c r="BE98" s="107"/>
      <c r="BF98" s="107"/>
      <c r="BG98" s="107"/>
      <c r="BH98" s="107"/>
      <c r="BI98" s="107"/>
    </row>
    <row r="99" spans="1:61" ht="6.75" customHeight="1">
      <c r="A99" s="199"/>
      <c r="B99" s="197"/>
      <c r="C99" s="18"/>
      <c r="D99" s="18"/>
      <c r="E99" s="18"/>
      <c r="F99" s="18"/>
      <c r="G99" s="30"/>
      <c r="H99" s="30"/>
      <c r="I99" s="107"/>
      <c r="J99" s="30"/>
      <c r="K99" s="116"/>
      <c r="L99" s="116"/>
      <c r="M99" s="116"/>
      <c r="N99" s="116"/>
      <c r="O99" s="116"/>
      <c r="P99" s="116"/>
      <c r="Q99" s="116"/>
      <c r="R99" s="30"/>
      <c r="S99" s="197"/>
      <c r="T99" s="128"/>
      <c r="U99" s="128"/>
      <c r="V99" s="128"/>
      <c r="W99" s="18"/>
      <c r="X99" s="128"/>
      <c r="Y99" s="128"/>
      <c r="Z99" s="128"/>
      <c r="AA99" s="18"/>
      <c r="AB99" s="30"/>
      <c r="AC99" s="30"/>
      <c r="AD99" s="30"/>
      <c r="AE99" s="30"/>
      <c r="AF99" s="30"/>
      <c r="AG99" s="30"/>
      <c r="AH99" s="30"/>
      <c r="AI99" s="30"/>
      <c r="AJ99" s="30"/>
      <c r="AK99" s="30"/>
      <c r="AL99" s="30"/>
      <c r="AM99" s="30"/>
      <c r="AN99" s="30"/>
      <c r="AO99" s="30"/>
      <c r="AP99" s="30"/>
      <c r="AQ99" s="30"/>
      <c r="AR99" s="30"/>
      <c r="AS99" s="30"/>
      <c r="AT99" s="107"/>
      <c r="AU99" s="107"/>
      <c r="AV99" s="107"/>
      <c r="AW99" s="107"/>
      <c r="AX99" s="107"/>
      <c r="AY99" s="107"/>
      <c r="AZ99" s="107"/>
      <c r="BA99" s="18"/>
      <c r="BB99" s="18"/>
      <c r="BC99" s="107"/>
      <c r="BD99" s="107"/>
      <c r="BE99" s="107"/>
      <c r="BF99" s="107"/>
      <c r="BG99" s="107"/>
      <c r="BH99" s="107"/>
      <c r="BI99" s="107"/>
    </row>
    <row r="100" spans="1:61" ht="14.25" thickBot="1">
      <c r="A100" s="218" t="s">
        <v>175</v>
      </c>
      <c r="B100" s="107"/>
      <c r="C100" s="18"/>
      <c r="D100" s="18"/>
      <c r="E100" s="18"/>
      <c r="F100" s="116"/>
      <c r="G100" s="116"/>
      <c r="H100" s="116"/>
      <c r="I100" s="116"/>
      <c r="J100" s="116"/>
      <c r="K100" s="116"/>
      <c r="L100" s="116"/>
      <c r="M100" s="116"/>
      <c r="N100" s="30"/>
      <c r="O100" s="197"/>
      <c r="P100" s="128"/>
      <c r="Q100" s="128"/>
      <c r="R100" s="128"/>
      <c r="S100" s="18"/>
      <c r="T100" s="128"/>
      <c r="U100" s="128"/>
      <c r="V100" s="128"/>
      <c r="W100" s="18"/>
      <c r="X100" s="30"/>
      <c r="Y100" s="30"/>
      <c r="Z100" s="30"/>
      <c r="AA100" s="30"/>
      <c r="AB100" s="30"/>
      <c r="AC100" s="30"/>
      <c r="AD100" s="30"/>
      <c r="AE100" s="30"/>
      <c r="AF100" s="107"/>
      <c r="AG100" s="107"/>
      <c r="AH100" s="18"/>
      <c r="AI100" s="18"/>
      <c r="AJ100" s="18"/>
      <c r="AK100" s="107"/>
      <c r="AL100" s="107"/>
      <c r="AM100" s="107"/>
    </row>
    <row r="101" spans="1:61">
      <c r="A101" s="1897" t="s">
        <v>176</v>
      </c>
      <c r="B101" s="1894"/>
      <c r="C101" s="1894"/>
      <c r="D101" s="1894"/>
      <c r="E101" s="1894"/>
      <c r="F101" s="1894" t="s">
        <v>177</v>
      </c>
      <c r="G101" s="1894"/>
      <c r="H101" s="1894"/>
      <c r="I101" s="1894"/>
      <c r="J101" s="1894"/>
      <c r="K101" s="1894"/>
      <c r="L101" s="1894"/>
      <c r="M101" s="1894"/>
      <c r="N101" s="1894"/>
      <c r="O101" s="1894"/>
      <c r="P101" s="1894"/>
      <c r="Q101" s="1894"/>
      <c r="R101" s="1894"/>
      <c r="S101" s="1894"/>
      <c r="T101" s="1738" t="s">
        <v>178</v>
      </c>
      <c r="U101" s="1739"/>
      <c r="V101" s="1739"/>
      <c r="W101" s="1739"/>
      <c r="X101" s="1739"/>
      <c r="Y101" s="1739"/>
      <c r="Z101" s="1739"/>
      <c r="AA101" s="1739"/>
      <c r="AB101" s="1739"/>
      <c r="AC101" s="1739"/>
      <c r="AD101" s="1739"/>
      <c r="AE101" s="1740"/>
      <c r="AF101" s="1894" t="s">
        <v>179</v>
      </c>
      <c r="AG101" s="1894"/>
      <c r="AH101" s="1894"/>
      <c r="AI101" s="1894"/>
      <c r="AJ101" s="1894"/>
      <c r="AK101" s="1894"/>
      <c r="AL101" s="1894"/>
      <c r="AM101" s="1894"/>
      <c r="AN101" s="1894"/>
      <c r="AO101" s="1895"/>
    </row>
    <row r="102" spans="1:61">
      <c r="A102" s="1874"/>
      <c r="B102" s="1875"/>
      <c r="C102" s="1875"/>
      <c r="D102" s="1875"/>
      <c r="E102" s="1876"/>
      <c r="F102" s="41" t="s">
        <v>22</v>
      </c>
      <c r="G102" s="43" t="s">
        <v>180</v>
      </c>
      <c r="H102" s="124"/>
      <c r="I102" s="124"/>
      <c r="J102" s="124"/>
      <c r="K102" s="118" t="s">
        <v>22</v>
      </c>
      <c r="L102" s="43" t="s">
        <v>36</v>
      </c>
      <c r="M102" s="124"/>
      <c r="N102" s="124"/>
      <c r="O102" s="124"/>
      <c r="P102" s="111" t="s">
        <v>22</v>
      </c>
      <c r="Q102" s="43" t="s">
        <v>181</v>
      </c>
      <c r="R102" s="43"/>
      <c r="S102" s="180"/>
      <c r="T102" s="1880"/>
      <c r="U102" s="1881"/>
      <c r="V102" s="1881"/>
      <c r="W102" s="1881"/>
      <c r="X102" s="1881"/>
      <c r="Y102" s="1881"/>
      <c r="Z102" s="1881"/>
      <c r="AA102" s="1881"/>
      <c r="AB102" s="1881"/>
      <c r="AC102" s="1881"/>
      <c r="AD102" s="1881"/>
      <c r="AE102" s="1882"/>
      <c r="AF102" s="1886" t="s">
        <v>22</v>
      </c>
      <c r="AG102" s="1888" t="s">
        <v>182</v>
      </c>
      <c r="AH102" s="1888"/>
      <c r="AI102" s="1888"/>
      <c r="AJ102" s="1890" t="s">
        <v>22</v>
      </c>
      <c r="AK102" s="1868" t="s">
        <v>183</v>
      </c>
      <c r="AL102" s="1868"/>
      <c r="AM102" s="1868"/>
      <c r="AN102" s="1868"/>
      <c r="AO102" s="1872"/>
    </row>
    <row r="103" spans="1:61">
      <c r="A103" s="1896"/>
      <c r="B103" s="1855"/>
      <c r="C103" s="1855"/>
      <c r="D103" s="1855"/>
      <c r="E103" s="1856"/>
      <c r="F103" s="67" t="s">
        <v>22</v>
      </c>
      <c r="G103" s="126" t="s">
        <v>184</v>
      </c>
      <c r="H103" s="131"/>
      <c r="I103" s="131"/>
      <c r="J103" s="131"/>
      <c r="K103" s="109" t="s">
        <v>22</v>
      </c>
      <c r="L103" s="126" t="s">
        <v>185</v>
      </c>
      <c r="M103" s="131"/>
      <c r="N103" s="131"/>
      <c r="O103" s="131"/>
      <c r="P103" s="131"/>
      <c r="Q103" s="131"/>
      <c r="R103" s="131"/>
      <c r="S103" s="211"/>
      <c r="T103" s="1860"/>
      <c r="U103" s="1861"/>
      <c r="V103" s="1861"/>
      <c r="W103" s="1861"/>
      <c r="X103" s="1861"/>
      <c r="Y103" s="1861"/>
      <c r="Z103" s="1861"/>
      <c r="AA103" s="1861"/>
      <c r="AB103" s="1861"/>
      <c r="AC103" s="1861"/>
      <c r="AD103" s="1861"/>
      <c r="AE103" s="1862"/>
      <c r="AF103" s="1866"/>
      <c r="AG103" s="1868"/>
      <c r="AH103" s="1868"/>
      <c r="AI103" s="1868"/>
      <c r="AJ103" s="1870"/>
      <c r="AK103" s="1868"/>
      <c r="AL103" s="1868"/>
      <c r="AM103" s="1868"/>
      <c r="AN103" s="1868"/>
      <c r="AO103" s="1872"/>
    </row>
    <row r="104" spans="1:61">
      <c r="A104" s="1874"/>
      <c r="B104" s="1875"/>
      <c r="C104" s="1875"/>
      <c r="D104" s="1875"/>
      <c r="E104" s="1876"/>
      <c r="F104" s="41" t="s">
        <v>22</v>
      </c>
      <c r="G104" s="43" t="s">
        <v>180</v>
      </c>
      <c r="H104" s="124"/>
      <c r="I104" s="124"/>
      <c r="J104" s="124"/>
      <c r="K104" s="496" t="s">
        <v>22</v>
      </c>
      <c r="L104" s="43" t="s">
        <v>36</v>
      </c>
      <c r="M104" s="124"/>
      <c r="N104" s="124"/>
      <c r="O104" s="124"/>
      <c r="P104" s="130" t="s">
        <v>22</v>
      </c>
      <c r="Q104" s="43" t="s">
        <v>181</v>
      </c>
      <c r="R104" s="43"/>
      <c r="S104" s="180"/>
      <c r="T104" s="1880"/>
      <c r="U104" s="1881"/>
      <c r="V104" s="1881"/>
      <c r="W104" s="1881"/>
      <c r="X104" s="1881"/>
      <c r="Y104" s="1881"/>
      <c r="Z104" s="1881"/>
      <c r="AA104" s="1881"/>
      <c r="AB104" s="1881"/>
      <c r="AC104" s="1881"/>
      <c r="AD104" s="1881"/>
      <c r="AE104" s="1882"/>
      <c r="AF104" s="1886" t="s">
        <v>22</v>
      </c>
      <c r="AG104" s="1888" t="s">
        <v>182</v>
      </c>
      <c r="AH104" s="1888"/>
      <c r="AI104" s="1888"/>
      <c r="AJ104" s="1890" t="s">
        <v>22</v>
      </c>
      <c r="AK104" s="1888" t="s">
        <v>183</v>
      </c>
      <c r="AL104" s="1888"/>
      <c r="AM104" s="1888"/>
      <c r="AN104" s="1888"/>
      <c r="AO104" s="1892"/>
    </row>
    <row r="105" spans="1:61">
      <c r="A105" s="1877"/>
      <c r="B105" s="1878"/>
      <c r="C105" s="1878"/>
      <c r="D105" s="1878"/>
      <c r="E105" s="1879"/>
      <c r="F105" s="52" t="s">
        <v>22</v>
      </c>
      <c r="G105" s="54" t="s">
        <v>184</v>
      </c>
      <c r="H105" s="219"/>
      <c r="I105" s="219"/>
      <c r="J105" s="219"/>
      <c r="K105" s="220" t="s">
        <v>22</v>
      </c>
      <c r="L105" s="54" t="s">
        <v>185</v>
      </c>
      <c r="M105" s="219"/>
      <c r="N105" s="219"/>
      <c r="O105" s="219"/>
      <c r="P105" s="219"/>
      <c r="Q105" s="219"/>
      <c r="R105" s="219"/>
      <c r="S105" s="221"/>
      <c r="T105" s="1883"/>
      <c r="U105" s="1884"/>
      <c r="V105" s="1884"/>
      <c r="W105" s="1884"/>
      <c r="X105" s="1884"/>
      <c r="Y105" s="1884"/>
      <c r="Z105" s="1884"/>
      <c r="AA105" s="1884"/>
      <c r="AB105" s="1884"/>
      <c r="AC105" s="1884"/>
      <c r="AD105" s="1884"/>
      <c r="AE105" s="1885"/>
      <c r="AF105" s="1887"/>
      <c r="AG105" s="1889"/>
      <c r="AH105" s="1889"/>
      <c r="AI105" s="1889"/>
      <c r="AJ105" s="1891"/>
      <c r="AK105" s="1889"/>
      <c r="AL105" s="1889"/>
      <c r="AM105" s="1889"/>
      <c r="AN105" s="1889"/>
      <c r="AO105" s="1893"/>
    </row>
    <row r="106" spans="1:61">
      <c r="A106" s="1854"/>
      <c r="B106" s="1855"/>
      <c r="C106" s="1855"/>
      <c r="D106" s="1855"/>
      <c r="E106" s="1856"/>
      <c r="F106" s="16" t="s">
        <v>22</v>
      </c>
      <c r="G106" s="128" t="s">
        <v>180</v>
      </c>
      <c r="H106" s="107"/>
      <c r="I106" s="107"/>
      <c r="J106" s="107"/>
      <c r="K106" s="118" t="s">
        <v>22</v>
      </c>
      <c r="L106" s="128" t="s">
        <v>36</v>
      </c>
      <c r="M106" s="107"/>
      <c r="N106" s="107"/>
      <c r="O106" s="107"/>
      <c r="P106" s="111" t="s">
        <v>22</v>
      </c>
      <c r="Q106" s="128" t="s">
        <v>181</v>
      </c>
      <c r="R106" s="128"/>
      <c r="S106" s="115"/>
      <c r="T106" s="1860"/>
      <c r="U106" s="1861"/>
      <c r="V106" s="1861"/>
      <c r="W106" s="1861"/>
      <c r="X106" s="1861"/>
      <c r="Y106" s="1861"/>
      <c r="Z106" s="1861"/>
      <c r="AA106" s="1861"/>
      <c r="AB106" s="1861"/>
      <c r="AC106" s="1861"/>
      <c r="AD106" s="1861"/>
      <c r="AE106" s="1862"/>
      <c r="AF106" s="1866" t="s">
        <v>22</v>
      </c>
      <c r="AG106" s="1868" t="s">
        <v>182</v>
      </c>
      <c r="AH106" s="1868"/>
      <c r="AI106" s="1868"/>
      <c r="AJ106" s="1870" t="s">
        <v>22</v>
      </c>
      <c r="AK106" s="1868" t="s">
        <v>183</v>
      </c>
      <c r="AL106" s="1868"/>
      <c r="AM106" s="1868"/>
      <c r="AN106" s="1868"/>
      <c r="AO106" s="1872"/>
    </row>
    <row r="107" spans="1:61">
      <c r="A107" s="1896"/>
      <c r="B107" s="1855"/>
      <c r="C107" s="1855"/>
      <c r="D107" s="1855"/>
      <c r="E107" s="1856"/>
      <c r="F107" s="67" t="s">
        <v>22</v>
      </c>
      <c r="G107" s="126" t="s">
        <v>184</v>
      </c>
      <c r="H107" s="131"/>
      <c r="I107" s="131"/>
      <c r="J107" s="131"/>
      <c r="K107" s="109" t="s">
        <v>22</v>
      </c>
      <c r="L107" s="126" t="s">
        <v>185</v>
      </c>
      <c r="M107" s="131"/>
      <c r="N107" s="131"/>
      <c r="O107" s="131"/>
      <c r="P107" s="131"/>
      <c r="Q107" s="131"/>
      <c r="R107" s="131"/>
      <c r="S107" s="211"/>
      <c r="T107" s="1860"/>
      <c r="U107" s="1861"/>
      <c r="V107" s="1861"/>
      <c r="W107" s="1861"/>
      <c r="X107" s="1861"/>
      <c r="Y107" s="1861"/>
      <c r="Z107" s="1861"/>
      <c r="AA107" s="1861"/>
      <c r="AB107" s="1861"/>
      <c r="AC107" s="1861"/>
      <c r="AD107" s="1861"/>
      <c r="AE107" s="1862"/>
      <c r="AF107" s="1866"/>
      <c r="AG107" s="1868"/>
      <c r="AH107" s="1868"/>
      <c r="AI107" s="1868"/>
      <c r="AJ107" s="1870"/>
      <c r="AK107" s="1868"/>
      <c r="AL107" s="1868"/>
      <c r="AM107" s="1868"/>
      <c r="AN107" s="1868"/>
      <c r="AO107" s="1872"/>
    </row>
    <row r="108" spans="1:61">
      <c r="A108" s="1874"/>
      <c r="B108" s="1875"/>
      <c r="C108" s="1875"/>
      <c r="D108" s="1875"/>
      <c r="E108" s="1876"/>
      <c r="F108" s="41" t="s">
        <v>22</v>
      </c>
      <c r="G108" s="43" t="s">
        <v>180</v>
      </c>
      <c r="H108" s="124"/>
      <c r="I108" s="124"/>
      <c r="J108" s="124"/>
      <c r="K108" s="496" t="s">
        <v>22</v>
      </c>
      <c r="L108" s="43" t="s">
        <v>36</v>
      </c>
      <c r="M108" s="124"/>
      <c r="N108" s="124"/>
      <c r="O108" s="124"/>
      <c r="P108" s="130" t="s">
        <v>22</v>
      </c>
      <c r="Q108" s="43" t="s">
        <v>181</v>
      </c>
      <c r="R108" s="43"/>
      <c r="S108" s="180"/>
      <c r="T108" s="1880"/>
      <c r="U108" s="1881"/>
      <c r="V108" s="1881"/>
      <c r="W108" s="1881"/>
      <c r="X108" s="1881"/>
      <c r="Y108" s="1881"/>
      <c r="Z108" s="1881"/>
      <c r="AA108" s="1881"/>
      <c r="AB108" s="1881"/>
      <c r="AC108" s="1881"/>
      <c r="AD108" s="1881"/>
      <c r="AE108" s="1882"/>
      <c r="AF108" s="1886" t="s">
        <v>22</v>
      </c>
      <c r="AG108" s="1888" t="s">
        <v>182</v>
      </c>
      <c r="AH108" s="1888"/>
      <c r="AI108" s="1888"/>
      <c r="AJ108" s="1890" t="s">
        <v>22</v>
      </c>
      <c r="AK108" s="1888" t="s">
        <v>183</v>
      </c>
      <c r="AL108" s="1888"/>
      <c r="AM108" s="1888"/>
      <c r="AN108" s="1888"/>
      <c r="AO108" s="1892"/>
    </row>
    <row r="109" spans="1:61">
      <c r="A109" s="1877"/>
      <c r="B109" s="1878"/>
      <c r="C109" s="1878"/>
      <c r="D109" s="1878"/>
      <c r="E109" s="1879"/>
      <c r="F109" s="52" t="s">
        <v>22</v>
      </c>
      <c r="G109" s="54" t="s">
        <v>184</v>
      </c>
      <c r="H109" s="219"/>
      <c r="I109" s="219"/>
      <c r="J109" s="219"/>
      <c r="K109" s="220" t="s">
        <v>22</v>
      </c>
      <c r="L109" s="54" t="s">
        <v>185</v>
      </c>
      <c r="M109" s="219"/>
      <c r="N109" s="219"/>
      <c r="O109" s="219"/>
      <c r="P109" s="219"/>
      <c r="Q109" s="219"/>
      <c r="R109" s="219"/>
      <c r="S109" s="221"/>
      <c r="T109" s="1883"/>
      <c r="U109" s="1884"/>
      <c r="V109" s="1884"/>
      <c r="W109" s="1884"/>
      <c r="X109" s="1884"/>
      <c r="Y109" s="1884"/>
      <c r="Z109" s="1884"/>
      <c r="AA109" s="1884"/>
      <c r="AB109" s="1884"/>
      <c r="AC109" s="1884"/>
      <c r="AD109" s="1884"/>
      <c r="AE109" s="1885"/>
      <c r="AF109" s="1887"/>
      <c r="AG109" s="1889"/>
      <c r="AH109" s="1889"/>
      <c r="AI109" s="1889"/>
      <c r="AJ109" s="1891"/>
      <c r="AK109" s="1889"/>
      <c r="AL109" s="1889"/>
      <c r="AM109" s="1889"/>
      <c r="AN109" s="1889"/>
      <c r="AO109" s="1893"/>
    </row>
    <row r="117" spans="46:46">
      <c r="AT117" s="226"/>
    </row>
  </sheetData>
  <sheetProtection algorithmName="SHA-512" hashValue="tr8/564k3FwKnwjdfHEOzjdDX9QqCFbiGA2DLOvrl8qATDf4vrviTbKSXGKRVlNd3+L63x6sCryYQZxQiZGCkA==" saltValue="STB/uZkmKeDXTuCqo3v8EA==" spinCount="100000" sheet="1" objects="1" scenarios="1"/>
  <mergeCells count="539">
    <mergeCell ref="BK68:BR68"/>
    <mergeCell ref="BK69:BR69"/>
    <mergeCell ref="BK70:BR70"/>
    <mergeCell ref="AU68:BB68"/>
    <mergeCell ref="AU69:BB69"/>
    <mergeCell ref="AU70:BB70"/>
    <mergeCell ref="BC68:BJ68"/>
    <mergeCell ref="BC69:BJ69"/>
    <mergeCell ref="BC70:BJ70"/>
    <mergeCell ref="M70:AD70"/>
    <mergeCell ref="AE70:AL70"/>
    <mergeCell ref="AE68:AL68"/>
    <mergeCell ref="AE69:AL69"/>
    <mergeCell ref="AM70:AT70"/>
    <mergeCell ref="AM68:AT68"/>
    <mergeCell ref="AM69:AT69"/>
    <mergeCell ref="M68:V69"/>
    <mergeCell ref="W68:AD68"/>
    <mergeCell ref="W69:AD69"/>
    <mergeCell ref="AU50:BB51"/>
    <mergeCell ref="BC50:BJ51"/>
    <mergeCell ref="BK50:BR51"/>
    <mergeCell ref="BK38:BR38"/>
    <mergeCell ref="BC49:BJ49"/>
    <mergeCell ref="BK49:BR49"/>
    <mergeCell ref="AU38:BB38"/>
    <mergeCell ref="BC38:BJ38"/>
    <mergeCell ref="AU35:BB35"/>
    <mergeCell ref="BC35:BJ35"/>
    <mergeCell ref="BC43:BJ43"/>
    <mergeCell ref="BK44:BR45"/>
    <mergeCell ref="BC77:BJ77"/>
    <mergeCell ref="BK77:BR77"/>
    <mergeCell ref="BC76:BJ76"/>
    <mergeCell ref="BK76:BR76"/>
    <mergeCell ref="AE22:BR22"/>
    <mergeCell ref="AE23:AL23"/>
    <mergeCell ref="AM23:AT23"/>
    <mergeCell ref="AU23:BB23"/>
    <mergeCell ref="BC23:BJ23"/>
    <mergeCell ref="BK23:BR23"/>
    <mergeCell ref="AE24:AF24"/>
    <mergeCell ref="AG24:AH24"/>
    <mergeCell ref="AI24:AJ24"/>
    <mergeCell ref="AK24:AL24"/>
    <mergeCell ref="AM24:AN24"/>
    <mergeCell ref="AO24:AP24"/>
    <mergeCell ref="AQ24:AR24"/>
    <mergeCell ref="AS24:AT24"/>
    <mergeCell ref="AU24:AV24"/>
    <mergeCell ref="AW24:AX24"/>
    <mergeCell ref="AY24:AZ24"/>
    <mergeCell ref="BC24:BD24"/>
    <mergeCell ref="BE24:BF24"/>
    <mergeCell ref="BI61:BJ61"/>
    <mergeCell ref="AM61:AN61"/>
    <mergeCell ref="AO61:AP61"/>
    <mergeCell ref="BC75:BJ75"/>
    <mergeCell ref="BK75:BR75"/>
    <mergeCell ref="BK65:BR65"/>
    <mergeCell ref="AE66:AL66"/>
    <mergeCell ref="AM66:AT66"/>
    <mergeCell ref="AU66:BB66"/>
    <mergeCell ref="BC66:BJ66"/>
    <mergeCell ref="BK66:BR66"/>
    <mergeCell ref="AE65:AL65"/>
    <mergeCell ref="AU63:BB63"/>
    <mergeCell ref="BC63:BJ63"/>
    <mergeCell ref="BK63:BR63"/>
    <mergeCell ref="AE71:AL71"/>
    <mergeCell ref="AM71:AT71"/>
    <mergeCell ref="AU71:BB71"/>
    <mergeCell ref="BC71:BJ71"/>
    <mergeCell ref="BK71:BR71"/>
    <mergeCell ref="BC62:BJ62"/>
    <mergeCell ref="BK61:BL61"/>
    <mergeCell ref="BM61:BN61"/>
    <mergeCell ref="BO61:BP61"/>
    <mergeCell ref="BC65:BJ65"/>
    <mergeCell ref="BC80:BJ94"/>
    <mergeCell ref="BK80:BR94"/>
    <mergeCell ref="BK79:BR79"/>
    <mergeCell ref="BM6:BN6"/>
    <mergeCell ref="BO6:BP6"/>
    <mergeCell ref="BQ6:BR6"/>
    <mergeCell ref="BK7:BR7"/>
    <mergeCell ref="BE61:BF61"/>
    <mergeCell ref="AE46:AL46"/>
    <mergeCell ref="AM46:AT46"/>
    <mergeCell ref="AU46:BB46"/>
    <mergeCell ref="BC46:BJ46"/>
    <mergeCell ref="BK46:BR46"/>
    <mergeCell ref="BC6:BD6"/>
    <mergeCell ref="BA24:BB24"/>
    <mergeCell ref="AE42:AL42"/>
    <mergeCell ref="AM42:AT42"/>
    <mergeCell ref="AU42:BB42"/>
    <mergeCell ref="BC42:BJ42"/>
    <mergeCell ref="BK42:BR42"/>
    <mergeCell ref="AU39:BB40"/>
    <mergeCell ref="BC39:BJ40"/>
    <mergeCell ref="BK39:BR40"/>
    <mergeCell ref="AM28:AT28"/>
    <mergeCell ref="AM37:AT37"/>
    <mergeCell ref="AU37:BB37"/>
    <mergeCell ref="BC37:BJ37"/>
    <mergeCell ref="BK37:BR37"/>
    <mergeCell ref="BG24:BH24"/>
    <mergeCell ref="BI24:BJ24"/>
    <mergeCell ref="BK24:BL24"/>
    <mergeCell ref="BM24:BN24"/>
    <mergeCell ref="BO24:BP24"/>
    <mergeCell ref="BQ24:BR24"/>
    <mergeCell ref="AM25:AT25"/>
    <mergeCell ref="AU25:BB25"/>
    <mergeCell ref="BC25:BJ25"/>
    <mergeCell ref="BK25:BR25"/>
    <mergeCell ref="BK30:BR30"/>
    <mergeCell ref="BC28:BJ28"/>
    <mergeCell ref="BK28:BR28"/>
    <mergeCell ref="BK29:BR29"/>
    <mergeCell ref="AM29:AT29"/>
    <mergeCell ref="AU29:BB29"/>
    <mergeCell ref="BC29:BJ29"/>
    <mergeCell ref="AU34:BB34"/>
    <mergeCell ref="BC34:BJ34"/>
    <mergeCell ref="BK34:BR34"/>
    <mergeCell ref="AY6:AZ6"/>
    <mergeCell ref="A63:A96"/>
    <mergeCell ref="AE80:AL94"/>
    <mergeCell ref="AM80:AT94"/>
    <mergeCell ref="AU80:BB94"/>
    <mergeCell ref="F95:I96"/>
    <mergeCell ref="J95:AA96"/>
    <mergeCell ref="AB95:AD96"/>
    <mergeCell ref="AU75:BB75"/>
    <mergeCell ref="AE76:AL76"/>
    <mergeCell ref="AM76:AT76"/>
    <mergeCell ref="AU76:BB76"/>
    <mergeCell ref="AE78:AL78"/>
    <mergeCell ref="AM78:AT78"/>
    <mergeCell ref="AU78:BB78"/>
    <mergeCell ref="AU65:BB65"/>
    <mergeCell ref="F63:L64"/>
    <mergeCell ref="AE77:AL77"/>
    <mergeCell ref="AM77:AT77"/>
    <mergeCell ref="AU77:BB77"/>
    <mergeCell ref="M64:AD64"/>
    <mergeCell ref="I80:L80"/>
    <mergeCell ref="I81:L81"/>
    <mergeCell ref="F91:H92"/>
    <mergeCell ref="I91:L92"/>
    <mergeCell ref="BK95:BR96"/>
    <mergeCell ref="BC78:BJ78"/>
    <mergeCell ref="BK78:BR78"/>
    <mergeCell ref="AU72:BB72"/>
    <mergeCell ref="BC72:BJ72"/>
    <mergeCell ref="BK72:BR72"/>
    <mergeCell ref="AE73:AL73"/>
    <mergeCell ref="AM73:AT73"/>
    <mergeCell ref="AU73:BB73"/>
    <mergeCell ref="BC73:BJ73"/>
    <mergeCell ref="BK73:BR73"/>
    <mergeCell ref="AE74:AL74"/>
    <mergeCell ref="AM74:AT74"/>
    <mergeCell ref="AU74:BB74"/>
    <mergeCell ref="BC74:BJ74"/>
    <mergeCell ref="BK74:BR74"/>
    <mergeCell ref="AE79:AL79"/>
    <mergeCell ref="AM79:AT79"/>
    <mergeCell ref="AU79:BB79"/>
    <mergeCell ref="BC79:BJ79"/>
    <mergeCell ref="AE95:AL96"/>
    <mergeCell ref="AM95:AT96"/>
    <mergeCell ref="AU95:BB96"/>
    <mergeCell ref="A26:A54"/>
    <mergeCell ref="B61:E61"/>
    <mergeCell ref="F61:H61"/>
    <mergeCell ref="I61:AD61"/>
    <mergeCell ref="AE59:BR59"/>
    <mergeCell ref="F53:I54"/>
    <mergeCell ref="AE48:AL48"/>
    <mergeCell ref="AM48:AT48"/>
    <mergeCell ref="AU48:BB48"/>
    <mergeCell ref="BC48:BJ48"/>
    <mergeCell ref="BK48:BR48"/>
    <mergeCell ref="AE50:AL51"/>
    <mergeCell ref="AM50:AT51"/>
    <mergeCell ref="BG61:BH61"/>
    <mergeCell ref="BC52:BJ52"/>
    <mergeCell ref="BK52:BR52"/>
    <mergeCell ref="AB53:AD54"/>
    <mergeCell ref="J53:AA54"/>
    <mergeCell ref="AE53:AL54"/>
    <mergeCell ref="AM53:AT54"/>
    <mergeCell ref="AU53:BB54"/>
    <mergeCell ref="BC53:BJ54"/>
    <mergeCell ref="BK53:BR54"/>
    <mergeCell ref="AE37:AL37"/>
    <mergeCell ref="A101:E101"/>
    <mergeCell ref="F101:S101"/>
    <mergeCell ref="T101:AE101"/>
    <mergeCell ref="A102:E103"/>
    <mergeCell ref="T102:AE103"/>
    <mergeCell ref="A104:E105"/>
    <mergeCell ref="BS61:BV62"/>
    <mergeCell ref="BW61:BX62"/>
    <mergeCell ref="B62:E62"/>
    <mergeCell ref="F62:H62"/>
    <mergeCell ref="I62:L62"/>
    <mergeCell ref="M62:AD62"/>
    <mergeCell ref="AQ61:AR61"/>
    <mergeCell ref="AS61:AT61"/>
    <mergeCell ref="AM62:AT62"/>
    <mergeCell ref="AU61:AV61"/>
    <mergeCell ref="AW61:AX61"/>
    <mergeCell ref="AY61:AZ61"/>
    <mergeCell ref="BA61:BB61"/>
    <mergeCell ref="BQ61:BR61"/>
    <mergeCell ref="BK62:BR62"/>
    <mergeCell ref="AU62:BB62"/>
    <mergeCell ref="BC61:BD61"/>
    <mergeCell ref="BC95:BJ96"/>
    <mergeCell ref="A108:E109"/>
    <mergeCell ref="T108:AE109"/>
    <mergeCell ref="A106:E107"/>
    <mergeCell ref="T106:AE107"/>
    <mergeCell ref="AF106:AF107"/>
    <mergeCell ref="AG106:AI107"/>
    <mergeCell ref="AJ106:AJ107"/>
    <mergeCell ref="AK106:AO107"/>
    <mergeCell ref="AF108:AF109"/>
    <mergeCell ref="AG108:AI109"/>
    <mergeCell ref="AJ108:AJ109"/>
    <mergeCell ref="AK108:AO109"/>
    <mergeCell ref="T104:AE105"/>
    <mergeCell ref="AF104:AF105"/>
    <mergeCell ref="AG104:AI105"/>
    <mergeCell ref="AF101:AO101"/>
    <mergeCell ref="AF102:AF103"/>
    <mergeCell ref="AG102:AI103"/>
    <mergeCell ref="AJ102:AJ103"/>
    <mergeCell ref="AK102:AO103"/>
    <mergeCell ref="AJ104:AJ105"/>
    <mergeCell ref="AK104:AO105"/>
    <mergeCell ref="BW64:BX65"/>
    <mergeCell ref="B65:E65"/>
    <mergeCell ref="F65:H75"/>
    <mergeCell ref="I65:L72"/>
    <mergeCell ref="BW71:BX71"/>
    <mergeCell ref="I73:L75"/>
    <mergeCell ref="F90:H90"/>
    <mergeCell ref="I90:L90"/>
    <mergeCell ref="F82:H84"/>
    <mergeCell ref="I82:L82"/>
    <mergeCell ref="I83:L84"/>
    <mergeCell ref="F85:H89"/>
    <mergeCell ref="I85:L85"/>
    <mergeCell ref="I86:L86"/>
    <mergeCell ref="I87:L87"/>
    <mergeCell ref="I88:L88"/>
    <mergeCell ref="I89:L89"/>
    <mergeCell ref="AE64:AL64"/>
    <mergeCell ref="AM64:AT64"/>
    <mergeCell ref="AU64:BB64"/>
    <mergeCell ref="BC64:BJ64"/>
    <mergeCell ref="BK64:BR64"/>
    <mergeCell ref="B64:E64"/>
    <mergeCell ref="F80:H81"/>
    <mergeCell ref="BW30:BX30"/>
    <mergeCell ref="I36:L36"/>
    <mergeCell ref="M36:AD36"/>
    <mergeCell ref="M31:R32"/>
    <mergeCell ref="S31:AD31"/>
    <mergeCell ref="I37:L37"/>
    <mergeCell ref="M37:AD37"/>
    <mergeCell ref="I34:L34"/>
    <mergeCell ref="BC31:BJ31"/>
    <mergeCell ref="BK31:BR31"/>
    <mergeCell ref="AE32:AL32"/>
    <mergeCell ref="AM32:AT32"/>
    <mergeCell ref="AU32:BB32"/>
    <mergeCell ref="BC32:BJ32"/>
    <mergeCell ref="BK35:BR35"/>
    <mergeCell ref="BK32:BR32"/>
    <mergeCell ref="AM36:AT36"/>
    <mergeCell ref="AU36:BB36"/>
    <mergeCell ref="BC36:BJ36"/>
    <mergeCell ref="BK36:BR36"/>
    <mergeCell ref="AU31:BB31"/>
    <mergeCell ref="AM30:AT30"/>
    <mergeCell ref="AU30:BB30"/>
    <mergeCell ref="BC30:BJ30"/>
    <mergeCell ref="I38:L38"/>
    <mergeCell ref="I39:L39"/>
    <mergeCell ref="I43:L43"/>
    <mergeCell ref="I44:L44"/>
    <mergeCell ref="M43:AD43"/>
    <mergeCell ref="M44:AD45"/>
    <mergeCell ref="M46:AD46"/>
    <mergeCell ref="M48:AD48"/>
    <mergeCell ref="M50:AD51"/>
    <mergeCell ref="M39:AD40"/>
    <mergeCell ref="M41:AD41"/>
    <mergeCell ref="I47:L47"/>
    <mergeCell ref="F48:L52"/>
    <mergeCell ref="M63:AD63"/>
    <mergeCell ref="M49:AD49"/>
    <mergeCell ref="I42:L42"/>
    <mergeCell ref="M42:AD42"/>
    <mergeCell ref="AM49:AT49"/>
    <mergeCell ref="AU49:BB49"/>
    <mergeCell ref="AM52:AT52"/>
    <mergeCell ref="AU52:BB52"/>
    <mergeCell ref="AU43:BB43"/>
    <mergeCell ref="AE47:AL47"/>
    <mergeCell ref="AM47:AT47"/>
    <mergeCell ref="AU47:BB47"/>
    <mergeCell ref="AE49:AL49"/>
    <mergeCell ref="AE60:AL60"/>
    <mergeCell ref="AM60:AT60"/>
    <mergeCell ref="AU60:BB60"/>
    <mergeCell ref="AE61:AF61"/>
    <mergeCell ref="AG61:AH61"/>
    <mergeCell ref="AI61:AJ61"/>
    <mergeCell ref="AK61:AL61"/>
    <mergeCell ref="AE44:AL45"/>
    <mergeCell ref="AM44:AT45"/>
    <mergeCell ref="AE52:AL52"/>
    <mergeCell ref="AE62:AL62"/>
    <mergeCell ref="BS24:BV25"/>
    <mergeCell ref="BW24:BX25"/>
    <mergeCell ref="F25:H25"/>
    <mergeCell ref="I28:L28"/>
    <mergeCell ref="BT28:BV28"/>
    <mergeCell ref="BT29:BV29"/>
    <mergeCell ref="BW27:BX28"/>
    <mergeCell ref="F18:H18"/>
    <mergeCell ref="I18:L18"/>
    <mergeCell ref="F19:H19"/>
    <mergeCell ref="I19:L19"/>
    <mergeCell ref="BC26:BJ26"/>
    <mergeCell ref="BC27:BJ27"/>
    <mergeCell ref="BK26:BR26"/>
    <mergeCell ref="BK27:BR27"/>
    <mergeCell ref="AE28:AL28"/>
    <mergeCell ref="AU28:BB28"/>
    <mergeCell ref="AU27:BB27"/>
    <mergeCell ref="AM27:AT27"/>
    <mergeCell ref="AE25:AL25"/>
    <mergeCell ref="AE29:AL29"/>
    <mergeCell ref="B24:E24"/>
    <mergeCell ref="F24:H24"/>
    <mergeCell ref="I24:AD24"/>
    <mergeCell ref="B28:E28"/>
    <mergeCell ref="F28:H35"/>
    <mergeCell ref="B25:E25"/>
    <mergeCell ref="I25:L25"/>
    <mergeCell ref="M25:AD25"/>
    <mergeCell ref="S29:AD29"/>
    <mergeCell ref="S32:AD32"/>
    <mergeCell ref="B27:E27"/>
    <mergeCell ref="S30:AD30"/>
    <mergeCell ref="S33:AD33"/>
    <mergeCell ref="F93:H94"/>
    <mergeCell ref="I93:L94"/>
    <mergeCell ref="AB20:AD20"/>
    <mergeCell ref="AE20:AL20"/>
    <mergeCell ref="F26:L27"/>
    <mergeCell ref="AE26:AL26"/>
    <mergeCell ref="AE27:AL27"/>
    <mergeCell ref="AE36:AL36"/>
    <mergeCell ref="AE38:AL38"/>
    <mergeCell ref="M65:AD65"/>
    <mergeCell ref="M66:AD66"/>
    <mergeCell ref="AE39:AL40"/>
    <mergeCell ref="AE43:AL43"/>
    <mergeCell ref="AE63:AL63"/>
    <mergeCell ref="AE72:AL72"/>
    <mergeCell ref="AE75:AL75"/>
    <mergeCell ref="AE34:AL34"/>
    <mergeCell ref="F36:H38"/>
    <mergeCell ref="I35:L35"/>
    <mergeCell ref="F76:H79"/>
    <mergeCell ref="I76:L78"/>
    <mergeCell ref="I79:L79"/>
    <mergeCell ref="AE30:AL30"/>
    <mergeCell ref="F20:AA20"/>
    <mergeCell ref="F14:H14"/>
    <mergeCell ref="I14:L14"/>
    <mergeCell ref="AM39:AT40"/>
    <mergeCell ref="AM43:AT43"/>
    <mergeCell ref="AM63:AT63"/>
    <mergeCell ref="AM65:AT65"/>
    <mergeCell ref="AM72:AT72"/>
    <mergeCell ref="AM75:AT75"/>
    <mergeCell ref="AM34:AT34"/>
    <mergeCell ref="M38:AD38"/>
    <mergeCell ref="AE35:AL35"/>
    <mergeCell ref="AM35:AT35"/>
    <mergeCell ref="F15:H15"/>
    <mergeCell ref="I15:L15"/>
    <mergeCell ref="F16:H16"/>
    <mergeCell ref="I16:L16"/>
    <mergeCell ref="F17:H17"/>
    <mergeCell ref="I17:L17"/>
    <mergeCell ref="M15:AD15"/>
    <mergeCell ref="M16:AD17"/>
    <mergeCell ref="M18:AD19"/>
    <mergeCell ref="S28:AD28"/>
    <mergeCell ref="AM20:AT20"/>
    <mergeCell ref="M27:AD27"/>
    <mergeCell ref="B11:E11"/>
    <mergeCell ref="I11:L11"/>
    <mergeCell ref="AE10:AL11"/>
    <mergeCell ref="BK10:BR11"/>
    <mergeCell ref="AM10:AT11"/>
    <mergeCell ref="AM12:AT13"/>
    <mergeCell ref="I12:L12"/>
    <mergeCell ref="F13:H13"/>
    <mergeCell ref="B12:E12"/>
    <mergeCell ref="BK12:BR13"/>
    <mergeCell ref="AE12:AL13"/>
    <mergeCell ref="AU12:BB13"/>
    <mergeCell ref="BC12:BJ13"/>
    <mergeCell ref="I13:L13"/>
    <mergeCell ref="M14:AD14"/>
    <mergeCell ref="BK16:BR17"/>
    <mergeCell ref="BK18:BR19"/>
    <mergeCell ref="BK20:BR20"/>
    <mergeCell ref="AU16:BB17"/>
    <mergeCell ref="AU18:BB19"/>
    <mergeCell ref="AU20:BB20"/>
    <mergeCell ref="BC16:BJ17"/>
    <mergeCell ref="AM26:AT26"/>
    <mergeCell ref="AU26:BB26"/>
    <mergeCell ref="BC18:BJ19"/>
    <mergeCell ref="BC20:BJ20"/>
    <mergeCell ref="BC14:BJ14"/>
    <mergeCell ref="BC15:BJ15"/>
    <mergeCell ref="BK14:BR14"/>
    <mergeCell ref="BK15:BR15"/>
    <mergeCell ref="AU15:BB15"/>
    <mergeCell ref="B7:E7"/>
    <mergeCell ref="F7:H7"/>
    <mergeCell ref="I7:L7"/>
    <mergeCell ref="M7:AD7"/>
    <mergeCell ref="M8:AD9"/>
    <mergeCell ref="M10:AD11"/>
    <mergeCell ref="BS6:BV7"/>
    <mergeCell ref="M26:AD26"/>
    <mergeCell ref="BW11:BX11"/>
    <mergeCell ref="AE8:AL9"/>
    <mergeCell ref="AU8:BB9"/>
    <mergeCell ref="F8:H8"/>
    <mergeCell ref="I8:L8"/>
    <mergeCell ref="B9:E9"/>
    <mergeCell ref="I9:L9"/>
    <mergeCell ref="BT9:BV9"/>
    <mergeCell ref="BK8:BR9"/>
    <mergeCell ref="AM8:AT9"/>
    <mergeCell ref="AU6:AV6"/>
    <mergeCell ref="AW6:AX6"/>
    <mergeCell ref="F12:H12"/>
    <mergeCell ref="M12:AD13"/>
    <mergeCell ref="BE6:BF6"/>
    <mergeCell ref="AU14:BB14"/>
    <mergeCell ref="I6:AD6"/>
    <mergeCell ref="BW9:BX10"/>
    <mergeCell ref="I10:L10"/>
    <mergeCell ref="BC8:BJ9"/>
    <mergeCell ref="BC10:BJ11"/>
    <mergeCell ref="AU10:BB11"/>
    <mergeCell ref="AE6:AF6"/>
    <mergeCell ref="AG6:AH6"/>
    <mergeCell ref="AI6:AJ6"/>
    <mergeCell ref="AK6:AL6"/>
    <mergeCell ref="AE7:AL7"/>
    <mergeCell ref="AM6:AN6"/>
    <mergeCell ref="AO6:AP6"/>
    <mergeCell ref="AQ6:AR6"/>
    <mergeCell ref="AS6:AT6"/>
    <mergeCell ref="AM7:AT7"/>
    <mergeCell ref="BW6:BX7"/>
    <mergeCell ref="BT10:BV10"/>
    <mergeCell ref="BG6:BH6"/>
    <mergeCell ref="BI6:BJ6"/>
    <mergeCell ref="BC7:BJ7"/>
    <mergeCell ref="BK6:BL6"/>
    <mergeCell ref="BA6:BB6"/>
    <mergeCell ref="AU7:BB7"/>
    <mergeCell ref="BT65:BV65"/>
    <mergeCell ref="BT66:BV66"/>
    <mergeCell ref="A2:O2"/>
    <mergeCell ref="P2:AO2"/>
    <mergeCell ref="AM38:AT38"/>
    <mergeCell ref="AE31:AL31"/>
    <mergeCell ref="AM31:AT31"/>
    <mergeCell ref="AE14:AL14"/>
    <mergeCell ref="AE15:AL15"/>
    <mergeCell ref="AM14:AT14"/>
    <mergeCell ref="AM15:AT15"/>
    <mergeCell ref="AE16:AL17"/>
    <mergeCell ref="AE18:AL19"/>
    <mergeCell ref="AM16:AT17"/>
    <mergeCell ref="AM18:AT19"/>
    <mergeCell ref="B6:E6"/>
    <mergeCell ref="F6:H6"/>
    <mergeCell ref="A8:A20"/>
    <mergeCell ref="AE5:AL5"/>
    <mergeCell ref="AM5:AT5"/>
    <mergeCell ref="AU5:BB5"/>
    <mergeCell ref="BC5:BJ5"/>
    <mergeCell ref="BK5:BR5"/>
    <mergeCell ref="AE4:BR4"/>
    <mergeCell ref="M67:AD67"/>
    <mergeCell ref="AE33:AL33"/>
    <mergeCell ref="AM33:AT33"/>
    <mergeCell ref="AU33:BB33"/>
    <mergeCell ref="BC33:BJ33"/>
    <mergeCell ref="BK33:BR33"/>
    <mergeCell ref="AE67:AL67"/>
    <mergeCell ref="AM67:AT67"/>
    <mergeCell ref="AU67:BB67"/>
    <mergeCell ref="BC67:BJ67"/>
    <mergeCell ref="BK67:BR67"/>
    <mergeCell ref="M52:AD52"/>
    <mergeCell ref="BC47:BJ47"/>
    <mergeCell ref="BK47:BR47"/>
    <mergeCell ref="BC60:BJ60"/>
    <mergeCell ref="BK60:BR60"/>
    <mergeCell ref="AE41:AL41"/>
    <mergeCell ref="AM41:AT41"/>
    <mergeCell ref="AU41:BB41"/>
    <mergeCell ref="BC41:BJ41"/>
    <mergeCell ref="BK41:BR41"/>
    <mergeCell ref="BK43:BR43"/>
    <mergeCell ref="AU44:BB45"/>
    <mergeCell ref="BC44:BJ45"/>
  </mergeCells>
  <phoneticPr fontId="3"/>
  <dataValidations count="4">
    <dataValidation type="list" showInputMessage="1" showErrorMessage="1" sqref="BS26:BS29 BS8:BS10 BS63:BS66" xr:uid="{AD480531-E30D-421B-99B1-15AC292736C4}">
      <formula1>"□,■"</formula1>
    </dataValidation>
    <dataValidation type="list" allowBlank="1" showInputMessage="1" showErrorMessage="1" sqref="BW11:BX11 BW30:BX30 AE63:BR65 BW71:BX71 AE26:BR28 AE52:BR52 M47 AE46:BR49 AE8:BR19 AE41:BR43 F102:F109 AE33:BR38 AJ102:AJ109 P106 P104 P102 P108 AF102:AF109 K102:K109 AE30:BR31 M79 M73:M75 AE71:BR94" xr:uid="{A04DDD93-80F0-411C-80AE-ED03F6357814}">
      <formula1>"□,■"</formula1>
    </dataValidation>
    <dataValidation type="list" allowBlank="1" showInputMessage="1" showErrorMessage="1" sqref="A102:E109" xr:uid="{A79F4F1C-5D67-4B4F-91D1-B60458CCFE4B}">
      <formula1>"構造の安定,火災時の安全,劣化の軽減,維持管理・更新,温熱環境,空気環境,光・視環境,音環境,高齢者等配慮,防犯,その他"</formula1>
    </dataValidation>
    <dataValidation type="list" allowBlank="1" showInputMessage="1" showErrorMessage="1" sqref="AE7 AM7 AU7 BC7 BK7 AE25 AM25 AU25 BC25 BK25 AE62 AM62 AU62 BC62 BK62" xr:uid="{45DCA80C-895B-430D-8B0C-1456A1C61C98}">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landscape" blackAndWhite="1" r:id="rId1"/>
  <rowBreaks count="2" manualBreakCount="2">
    <brk id="56" max="75" man="1"/>
    <brk id="109" max="40"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41</vt:i4>
      </vt:variant>
    </vt:vector>
  </HeadingPairs>
  <TitlesOfParts>
    <vt:vector size="73" baseType="lpstr">
      <vt:lpstr>説明</vt:lpstr>
      <vt:lpstr>自己評価書</vt:lpstr>
      <vt:lpstr>タイプ分類図</vt:lpstr>
      <vt:lpstr>住棟（RC造）</vt:lpstr>
      <vt:lpstr>住棟 (S造)</vt:lpstr>
      <vt:lpstr>住棟（木造）</vt:lpstr>
      <vt:lpstr>長期併願</vt:lpstr>
      <vt:lpstr>評価方法（住戸）</vt:lpstr>
      <vt:lpstr>住戸・必須 </vt:lpstr>
      <vt:lpstr>火災2-1</vt:lpstr>
      <vt:lpstr>火災2-2</vt:lpstr>
      <vt:lpstr>火災2-3(排煙)</vt:lpstr>
      <vt:lpstr>火災2-3(平面形状)</vt:lpstr>
      <vt:lpstr>火災2-4</vt:lpstr>
      <vt:lpstr>耐火等級2-7</vt:lpstr>
      <vt:lpstr>維持管理4-4、光視環境7-1，7-2</vt:lpstr>
      <vt:lpstr>空気環境6-1</vt:lpstr>
      <vt:lpstr>空気環境6-2</vt:lpstr>
      <vt:lpstr>躯体天井高(住戸別)</vt:lpstr>
      <vt:lpstr>躯体天井高(住戸別) (建設用)</vt:lpstr>
      <vt:lpstr>光・視環境</vt:lpstr>
      <vt:lpstr>音環境8-3</vt:lpstr>
      <vt:lpstr>音環境8-4</vt:lpstr>
      <vt:lpstr>高齢者等9-1</vt:lpstr>
      <vt:lpstr>高齢者等9-2</vt:lpstr>
      <vt:lpstr>防犯10-1</vt:lpstr>
      <vt:lpstr>音環境8-1イ　重量床衝撃音対策</vt:lpstr>
      <vt:lpstr>音環境8-1イ　重量床衝撃音対策(等級換算スラブ厚</vt:lpstr>
      <vt:lpstr>音環境8-1ロ　相当スラブ厚(RC)</vt:lpstr>
      <vt:lpstr>音環境8-1ロ　相当スラブ厚(木造)</vt:lpstr>
      <vt:lpstr>音環境8-2イ　軽量床衝撃音対策</vt:lpstr>
      <vt:lpstr>音環境8-2ロ　軽量床衝撃音レベル低減量</vt:lpstr>
      <vt:lpstr>_row</vt:lpstr>
      <vt:lpstr>タイプ分類図!Print_Area</vt:lpstr>
      <vt:lpstr>'維持管理4-4、光視環境7-1，7-2'!Print_Area</vt:lpstr>
      <vt:lpstr>'音環境8-1イ　重量床衝撃音対策'!Print_Area</vt:lpstr>
      <vt:lpstr>'音環境8-1イ　重量床衝撃音対策(等級換算スラブ厚'!Print_Area</vt:lpstr>
      <vt:lpstr>'音環境8-1ロ　相当スラブ厚(RC)'!Print_Area</vt:lpstr>
      <vt:lpstr>'音環境8-1ロ　相当スラブ厚(木造)'!Print_Area</vt:lpstr>
      <vt:lpstr>'音環境8-2イ　軽量床衝撃音対策'!Print_Area</vt:lpstr>
      <vt:lpstr>'音環境8-2ロ　軽量床衝撃音レベル低減量'!Print_Area</vt:lpstr>
      <vt:lpstr>'音環境8-3'!Print_Area</vt:lpstr>
      <vt:lpstr>'音環境8-4'!Print_Area</vt:lpstr>
      <vt:lpstr>'火災2-1'!Print_Area</vt:lpstr>
      <vt:lpstr>'火災2-2'!Print_Area</vt:lpstr>
      <vt:lpstr>'火災2-3(排煙)'!Print_Area</vt:lpstr>
      <vt:lpstr>'火災2-3(平面形状)'!Print_Area</vt:lpstr>
      <vt:lpstr>'火災2-4'!Print_Area</vt:lpstr>
      <vt:lpstr>'躯体天井高(住戸別)'!Print_Area</vt:lpstr>
      <vt:lpstr>'躯体天井高(住戸別) (建設用)'!Print_Area</vt:lpstr>
      <vt:lpstr>'空気環境6-1'!Print_Area</vt:lpstr>
      <vt:lpstr>'空気環境6-2'!Print_Area</vt:lpstr>
      <vt:lpstr>光・視環境!Print_Area</vt:lpstr>
      <vt:lpstr>'高齢者等9-1'!Print_Area</vt:lpstr>
      <vt:lpstr>'高齢者等9-2'!Print_Area</vt:lpstr>
      <vt:lpstr>自己評価書!Print_Area</vt:lpstr>
      <vt:lpstr>'住戸・必須 '!Print_Area</vt:lpstr>
      <vt:lpstr>'住棟 (S造)'!Print_Area</vt:lpstr>
      <vt:lpstr>'住棟（RC造）'!Print_Area</vt:lpstr>
      <vt:lpstr>'住棟（木造）'!Print_Area</vt:lpstr>
      <vt:lpstr>'耐火等級2-7'!Print_Area</vt:lpstr>
      <vt:lpstr>長期併願!Print_Area</vt:lpstr>
      <vt:lpstr>'防犯10-1'!Print_Area</vt:lpstr>
      <vt:lpstr>'躯体天井高(住戸別)'!Print_Titles</vt:lpstr>
      <vt:lpstr>'躯体天井高(住戸別) (建設用)'!Print_Titles</vt:lpstr>
      <vt:lpstr>光・視環境!Print_Titles</vt:lpstr>
      <vt:lpstr>'高齢者等9-1'!Print_Titles</vt:lpstr>
      <vt:lpstr>work_tower_N01_3</vt:lpstr>
      <vt:lpstr>work_tower_N01_6_JIBAN_TYOUSA_1</vt:lpstr>
      <vt:lpstr>work_tower_N01_7_KUI_KEI_max</vt:lpstr>
      <vt:lpstr>work_tower_N01_7_KUI_KEI_min</vt:lpstr>
      <vt:lpstr>work_tower_N01_7_KUI_TYOU_max</vt:lpstr>
      <vt:lpstr>work_tower_N01_7_KUI_TYOU_min</vt:lpstr>
    </vt:vector>
  </TitlesOfParts>
  <Company>一般財団法人さいたま住宅検査センター</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MASTER</dc:creator>
  <cp:lastModifiedBy>中村 夏雄</cp:lastModifiedBy>
  <cp:lastPrinted>2026-06-25T01:51:00Z</cp:lastPrinted>
  <dcterms:created xsi:type="dcterms:W3CDTF">2018-11-02T02:27:20Z</dcterms:created>
  <dcterms:modified xsi:type="dcterms:W3CDTF">2026-06-25T02:04:30Z</dcterms:modified>
</cp:coreProperties>
</file>