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a-fs\001限定\410技術管理部\HP用\R060717低炭素用設計内容説明書\"/>
    </mc:Choice>
  </mc:AlternateContent>
  <xr:revisionPtr revIDLastSave="0" documentId="13_ncr:1_{6B1F3EFF-1E06-4787-BB44-91DCA3A55982}" xr6:coauthVersionLast="47" xr6:coauthVersionMax="47" xr10:uidLastSave="{00000000-0000-0000-0000-000000000000}"/>
  <bookViews>
    <workbookView xWindow="-3480" yWindow="-16320" windowWidth="29040" windowHeight="15840" tabRatio="913" firstSheet="3" activeTab="3" xr2:uid="{00000000-000D-0000-FFFF-FFFF00000000}"/>
  </bookViews>
  <sheets>
    <sheet name="dSHEET" sheetId="22" state="veryHidden" r:id="rId1"/>
    <sheet name="DATA" sheetId="3" state="veryHidden" r:id="rId2"/>
    <sheet name="項目リスト" sheetId="20" state="veryHidden" r:id="rId3"/>
    <sheet name="１.低炭素（非住宅_新築）" sheetId="35" r:id="rId4"/>
    <sheet name="マスターシート" sheetId="37" state="hidden" r:id="rId5"/>
  </sheets>
  <definedNames>
    <definedName name="_check_HOUSE_KIND">#REF!</definedName>
    <definedName name="_check_HYOUKA_IMPORT_KIND">#REF!</definedName>
    <definedName name="_check_HYOUKA_KIND">#REF!</definedName>
    <definedName name="_row">#REF!</definedName>
    <definedName name="_source">#REF!</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#REF!</definedName>
    <definedName name="hyouka_tower_N01_1_RANK">#REF!</definedName>
    <definedName name="hyouka_tower_N01_2_FLAG">#REF!</definedName>
    <definedName name="hyouka_tower_N01_2_RANK">#REF!</definedName>
    <definedName name="hyouka_tower_N01_3_FLAG">#REF!</definedName>
    <definedName name="hyouka_tower_N01_3_MENSIN__maru">#REF!</definedName>
    <definedName name="hyouka_tower_N01_3_SONOTA__maru">#REF!</definedName>
    <definedName name="hyouka_tower_N01_4_FLAG">#REF!</definedName>
    <definedName name="hyouka_tower_N01_4_RANK">#REF!</definedName>
    <definedName name="hyouka_tower_N01_5_FLAG">#REF!</definedName>
    <definedName name="hyouka_tower_N01_5_RANK">#REF!</definedName>
    <definedName name="hyouka_tower_N01_6_FLAG">#REF!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AIRYOU_RYOKU">#REF!</definedName>
    <definedName name="hyouka_tower_N01_6_KAIRYOU_RYOKU_FLAG__box">#REF!</definedName>
    <definedName name="hyouka_tower_N01_6_KAIRYOU_RYOKUDO">#REF!</definedName>
    <definedName name="hyouka_tower_N01_6_KAIRYOU_RYOKUDO_FLAG__box">#REF!</definedName>
    <definedName name="hyouka_tower_N01_6_KUI">#REF!</definedName>
    <definedName name="hyouka_tower_N01_6_KUI_FLAG__box">#REF!</definedName>
    <definedName name="hyouka_tower_N01_7_FLAG">#REF!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FLAG">#REF!</definedName>
    <definedName name="hyouka_tower_N02_5_RANK">#REF!</definedName>
    <definedName name="hyouka_tower_N02_6_FLAG">#REF!</definedName>
    <definedName name="hyouka_tower_N02_6_RANK">#REF!</definedName>
    <definedName name="hyouka_tower_N03_1_FLAG">#REF!</definedName>
    <definedName name="hyouka_tower_N03_1_RANK">#REF!</definedName>
    <definedName name="hyouka_tower_N04_2_FLAG">#REF!</definedName>
    <definedName name="hyouka_tower_N04_3_FLAG">#REF!</definedName>
    <definedName name="hyouka_tower_N05_1_KEISAN_HOUHOU">#REF!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FLAG">#REF!</definedName>
    <definedName name="hyouka_towerunit_N02_1_RANK">#REF!</definedName>
    <definedName name="hyouka_towerunit_N02_2_FLAG">#REF!</definedName>
    <definedName name="hyouka_towerunit_N02_2_RANK">#REF!</definedName>
    <definedName name="hyouka_towerunit_N02_3_FLAG">#REF!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_common">#REF!</definedName>
    <definedName name="hyouka_towerunit_N02_4_FLAG">#REF!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FLAG">#REF!</definedName>
    <definedName name="hyouka_towerunit_N02_7_RANK">#REF!</definedName>
    <definedName name="hyouka_towerunit_N04_1_FLAG">#REF!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FLAG">#REF!</definedName>
    <definedName name="hyouka_towerunit_N04_4_HASIRA">#REF!</definedName>
    <definedName name="hyouka_towerunit_N04_4_NONE__maru">#REF!</definedName>
    <definedName name="hyouka_towerunit_N05_1_DANNETU_FLAG">#REF!</definedName>
    <definedName name="hyouka_towerunit_N05_1_DANNETU_GAIHI">#REF!</definedName>
    <definedName name="hyouka_towerunit_N05_1_DANNETU_NISSYA">#REF!</definedName>
    <definedName name="hyouka_towerunit_N05_1_DANNETU_RANK">#REF!</definedName>
    <definedName name="hyouka_towerunit_N05_1_DANNETU_TIIKI">#REF!</definedName>
    <definedName name="hyouka_towerunit_N05_1_RANK">#REF!</definedName>
    <definedName name="hyouka_towerunit_N05_1_TIIKI">#REF!</definedName>
    <definedName name="hyouka_towerunit_N05_2_FLAG">#REF!</definedName>
    <definedName name="hyouka_towerunit_N05_2_RANK">#REF!</definedName>
    <definedName name="hyouka_towerunit_N05_2_SYOUHIRYOU_TEXT">#REF!</definedName>
    <definedName name="hyouka_towerunit_N05_2_TIIKI">#REF!</definedName>
    <definedName name="hyouka_towerunit_N06_1_FLAG">#REF!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FLAG">#REF!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FLAG">#REF!</definedName>
    <definedName name="hyouka_towerunit_N07_1_VALUE__hypzero">#REF!</definedName>
    <definedName name="hyouka_towerunit_N07_2_E_VALUE__hypzero">#REF!</definedName>
    <definedName name="hyouka_towerunit_N07_2_FLAG">#REF!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FLAG">#REF!</definedName>
    <definedName name="hyouka_towerunit_N09_1_RANK">#REF!</definedName>
    <definedName name="hyouka_towerunit_N09_2_FLAG">#REF!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N10_1_FLAG">#REF!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#REF!</definedName>
    <definedName name="work_tower_N01_6_JIBAN_TYOUSA_1">#REF!</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2" i="3" l="1"/>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F18" i="3" l="1"/>
  <c r="F112" i="3"/>
  <c r="F19" i="3"/>
  <c r="F113" i="3"/>
</calcChain>
</file>

<file path=xl/sharedStrings.xml><?xml version="1.0" encoding="utf-8"?>
<sst xmlns="http://schemas.openxmlformats.org/spreadsheetml/2006/main" count="1148" uniqueCount="864">
  <si>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</si>
  <si>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</si>
  <si>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</si>
  <si>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</si>
  <si>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</si>
  <si>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</si>
  <si>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</si>
  <si>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</si>
  <si>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</si>
  <si>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</si>
  <si>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</si>
  <si>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</si>
  <si>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</si>
  <si>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</si>
  <si>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</si>
  <si>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</si>
  <si>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</si>
  <si>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</si>
  <si>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</si>
  <si>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</si>
  <si>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</si>
  <si>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</si>
  <si>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</si>
  <si>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</si>
  <si>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</si>
  <si>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</si>
  <si>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</si>
  <si>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</si>
  <si>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</si>
  <si>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</si>
  <si>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</si>
  <si>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</si>
  <si>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</si>
  <si>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</si>
  <si>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</si>
  <si>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</si>
  <si>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</si>
  <si>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</si>
  <si>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</si>
  <si>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</si>
  <si>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</si>
  <si>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</si>
  <si>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</si>
  <si>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</si>
  <si>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</si>
  <si>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</si>
  <si>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</si>
  <si>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</si>
  <si>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</si>
  <si>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</si>
  <si>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</si>
  <si>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</si>
  <si>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</si>
  <si>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</si>
  <si>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</si>
  <si>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</si>
  <si>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</si>
  <si>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</si>
  <si>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</si>
  <si>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</si>
  <si>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</si>
  <si>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</si>
  <si>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</si>
  <si>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</si>
  <si>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</si>
  <si>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</si>
  <si>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</si>
  <si>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</si>
  <si>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</si>
  <si>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</si>
  <si>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</si>
  <si>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</si>
  <si>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</si>
  <si>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</si>
  <si>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</si>
  <si>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</si>
  <si>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</si>
  <si>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</si>
  <si>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</si>
  <si>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</si>
  <si>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</si>
  <si>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</si>
  <si>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</si>
  <si>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</si>
  <si>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</si>
  <si>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</si>
  <si>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</si>
  <si>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</si>
  <si>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</si>
  <si>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</si>
  <si>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</si>
  <si>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</si>
  <si>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</si>
  <si>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</si>
  <si>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</si>
  <si>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</si>
  <si>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</si>
  <si>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</si>
  <si>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</si>
  <si>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</si>
  <si>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</si>
  <si>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</si>
  <si>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</si>
  <si>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</si>
  <si>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</si>
  <si>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</si>
  <si>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</si>
  <si>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</si>
  <si>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</si>
  <si>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</si>
  <si>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</si>
  <si>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</si>
  <si>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</si>
  <si>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</si>
  <si>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</si>
  <si>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</si>
  <si>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</si>
  <si>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</si>
  <si>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</si>
  <si>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</si>
  <si>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</si>
  <si>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</si>
  <si>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</si>
  <si>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</si>
  <si>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</si>
  <si>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</si>
  <si>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</si>
  <si>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</si>
  <si>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</si>
  <si>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</si>
  <si>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</si>
  <si>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</si>
  <si>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</si>
  <si>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</si>
  <si>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</si>
  <si>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</si>
  <si>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</si>
  <si>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</si>
  <si>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</si>
  <si>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</si>
  <si>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</si>
  <si>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</si>
  <si>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</si>
  <si>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</si>
  <si>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</si>
  <si>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</si>
  <si>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</si>
  <si>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</si>
  <si>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</si>
  <si>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</si>
  <si>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</si>
  <si>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</si>
  <si>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</si>
  <si>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</si>
  <si>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</si>
  <si>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</si>
  <si>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</si>
  <si>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</si>
  <si>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</si>
  <si>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</si>
  <si>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</si>
  <si>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</si>
  <si>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</si>
  <si>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</si>
  <si>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</si>
  <si>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</si>
  <si>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</si>
  <si>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</si>
  <si>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</si>
  <si>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</si>
  <si>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</si>
  <si>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</si>
  <si>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</si>
  <si>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</si>
  <si>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</si>
  <si>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</si>
  <si>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</si>
  <si>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</si>
  <si>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</si>
  <si>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</si>
  <si>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</si>
  <si>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</si>
  <si>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</si>
  <si>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</si>
  <si>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</si>
  <si>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</si>
  <si>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</si>
  <si>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</si>
  <si>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</si>
  <si>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</si>
  <si>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</si>
  <si>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</si>
  <si>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</si>
  <si>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</si>
  <si>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</si>
  <si>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</si>
  <si>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</si>
  <si>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</si>
  <si>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</si>
  <si>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</si>
  <si>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</si>
  <si>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</si>
  <si>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</si>
  <si>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</si>
  <si>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</si>
  <si>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</si>
  <si>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</si>
  <si>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</si>
  <si>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</si>
  <si>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</si>
  <si>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</si>
  <si>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</si>
  <si>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</si>
  <si>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</si>
  <si>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</si>
  <si>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</si>
  <si>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</si>
  <si>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</si>
  <si>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</si>
  <si>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</si>
  <si>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</si>
  <si>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</si>
  <si>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</si>
  <si>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</si>
  <si>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</si>
  <si>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</si>
  <si>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</si>
  <si>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</si>
  <si>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</si>
  <si>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</si>
  <si>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</si>
  <si>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</si>
  <si>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</si>
  <si>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</si>
  <si>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</si>
  <si>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</si>
  <si>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</si>
  <si>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</si>
  <si>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</si>
  <si>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</si>
  <si>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</si>
  <si>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</si>
  <si>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</si>
  <si>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</si>
  <si>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</si>
  <si>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</si>
  <si>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</si>
  <si>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</si>
  <si>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</si>
  <si>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</si>
  <si>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</si>
  <si>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</si>
  <si>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</si>
  <si>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</si>
  <si>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</si>
  <si>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</si>
  <si>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</si>
  <si>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</si>
  <si>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</si>
  <si>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</si>
  <si>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</si>
  <si>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</si>
  <si>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</si>
  <si>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</si>
  <si>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</si>
  <si>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</si>
  <si>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</si>
  <si>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</si>
  <si>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</si>
  <si>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</si>
  <si>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</si>
  <si>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</si>
  <si>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</si>
  <si>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</si>
  <si>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</si>
  <si>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</si>
  <si>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</si>
  <si>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</si>
  <si>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</si>
  <si>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</si>
  <si>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</si>
  <si>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</si>
  <si>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</si>
  <si>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</si>
  <si>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</si>
  <si>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</si>
  <si>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</si>
  <si>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</si>
  <si>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</si>
  <si>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</si>
  <si>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</si>
  <si>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</si>
  <si>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</si>
  <si>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</si>
  <si>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</si>
  <si>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</si>
  <si>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</si>
  <si>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</si>
  <si>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</si>
  <si>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</si>
  <si>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</si>
  <si>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</si>
  <si>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</si>
  <si>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</si>
  <si>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</si>
  <si>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</si>
  <si>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</si>
  <si>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</si>
  <si>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</si>
  <si>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</si>
  <si>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</si>
  <si>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</si>
  <si>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</si>
  <si>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</si>
  <si>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</si>
  <si>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</si>
  <si>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</si>
  <si>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</si>
  <si>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</si>
  <si>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</si>
  <si>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</si>
  <si>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</si>
  <si>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</si>
  <si>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</si>
  <si>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</si>
  <si>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</si>
  <si>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</si>
  <si>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</si>
  <si>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</si>
  <si>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</si>
  <si>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</si>
  <si>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</si>
  <si>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</si>
  <si>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</si>
  <si>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</si>
  <si>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</si>
  <si>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</si>
  <si>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</si>
  <si>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</si>
  <si>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</si>
  <si>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</si>
  <si>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</si>
  <si>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</si>
  <si>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</si>
  <si>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</si>
  <si>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</si>
  <si>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</si>
  <si>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</si>
  <si>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</si>
  <si>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</si>
  <si>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</si>
  <si>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</si>
  <si>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</si>
  <si>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</si>
  <si>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</si>
  <si>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</si>
  <si>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</si>
  <si>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</si>
  <si>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</si>
  <si>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</si>
  <si>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</si>
  <si>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</si>
  <si>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</si>
  <si>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</si>
  <si>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</si>
  <si>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</si>
  <si>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</si>
  <si>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</si>
  <si>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</si>
  <si>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</si>
  <si>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</si>
  <si>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</si>
  <si>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</si>
  <si>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</si>
  <si>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</si>
  <si>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</si>
  <si>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</si>
  <si>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</si>
  <si>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</si>
  <si>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</si>
  <si>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</si>
  <si>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</si>
  <si>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</si>
  <si>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</si>
  <si>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</si>
  <si>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</si>
  <si>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</si>
  <si>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</si>
  <si>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</si>
  <si>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</si>
  <si>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</si>
  <si>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</si>
  <si>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</si>
  <si>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</si>
  <si>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</si>
  <si>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</si>
  <si>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</si>
  <si>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</si>
  <si>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</si>
  <si>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</si>
  <si>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</si>
  <si>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</si>
  <si>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</si>
  <si>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</si>
  <si>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</si>
  <si>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</si>
  <si>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</si>
  <si>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</si>
  <si>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</si>
  <si>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</si>
  <si>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</si>
  <si>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</si>
  <si>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</si>
  <si>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</si>
  <si>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</si>
  <si>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</si>
  <si>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</si>
  <si>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</si>
  <si>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</si>
  <si>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</si>
  <si>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</si>
  <si>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</si>
  <si>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</si>
  <si>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</si>
  <si>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</si>
  <si>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</si>
  <si>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</si>
  <si>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</si>
  <si>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</si>
  <si>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</si>
  <si>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</si>
  <si>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</si>
  <si>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</si>
  <si>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</si>
  <si>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</si>
  <si>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</si>
  <si>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</si>
  <si>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</si>
  <si>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</si>
  <si>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</si>
  <si>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</si>
  <si>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</si>
  <si>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</si>
  <si>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</si>
  <si>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</si>
  <si>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</si>
  <si>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</si>
  <si>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</si>
  <si>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</si>
  <si>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</si>
  <si>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</si>
  <si>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</si>
  <si>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</si>
  <si>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</si>
  <si>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</si>
  <si>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</si>
  <si>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</si>
  <si>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</si>
  <si>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</si>
  <si>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</si>
  <si>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</si>
  <si>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</si>
  <si>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</si>
  <si>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</si>
  <si>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</si>
  <si>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</si>
  <si>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</si>
  <si>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</si>
  <si>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</si>
  <si>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</si>
  <si>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</si>
  <si>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</si>
  <si>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</si>
  <si>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</si>
  <si>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</si>
  <si>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</si>
  <si>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</si>
  <si>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</si>
  <si>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</si>
  <si>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</si>
  <si>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</si>
  <si>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</si>
  <si>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</si>
  <si>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</si>
  <si>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</si>
  <si>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</si>
  <si>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</si>
  <si>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</si>
  <si>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</si>
  <si>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</si>
  <si>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</si>
  <si>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</si>
  <si>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</si>
  <si>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</si>
  <si>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</si>
  <si>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</si>
  <si>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</si>
  <si>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</si>
  <si>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</si>
  <si>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</si>
  <si>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</si>
  <si>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</si>
  <si>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</si>
  <si>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</si>
  <si>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</si>
  <si>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</si>
  <si>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</si>
  <si>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</si>
  <si>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</si>
  <si>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</si>
  <si>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</si>
  <si>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</si>
  <si>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</si>
  <si>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</si>
  <si>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</si>
  <si>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</si>
  <si>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</si>
  <si>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</si>
  <si>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</si>
  <si>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</si>
  <si>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</si>
  <si>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</si>
  <si>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</si>
  <si>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</si>
  <si>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</si>
  <si>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</si>
  <si>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</si>
  <si>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</si>
  <si>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</si>
  <si>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</si>
  <si>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</si>
  <si>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</si>
  <si>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</si>
  <si>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</si>
  <si>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</si>
  <si>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</si>
  <si>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</si>
  <si>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</si>
  <si>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</si>
  <si>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</si>
  <si>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</si>
  <si>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</si>
  <si>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</si>
  <si>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</si>
  <si>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</si>
  <si>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</si>
  <si>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</si>
  <si>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</si>
  <si>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</si>
  <si>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</si>
  <si>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</si>
  <si>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</si>
  <si>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</si>
  <si>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</si>
  <si>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</si>
  <si>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</si>
  <si>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</si>
  <si>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</si>
  <si>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</si>
  <si>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</si>
  <si>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</si>
  <si>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</si>
  <si>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</si>
  <si>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</si>
  <si>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一般財団法人さいたま住宅検査センター</t>
  </si>
  <si>
    <t>設計内容説明欄</t>
  </si>
  <si>
    <t>設計内容</t>
  </si>
  <si>
    <t>記載図書</t>
  </si>
  <si>
    <t>□</t>
  </si>
  <si>
    <t>免震建築物</t>
  </si>
  <si>
    <t>直接基礎</t>
  </si>
  <si>
    <t>杭種</t>
  </si>
  <si>
    <t>対策等級</t>
  </si>
  <si>
    <t>熱貫流率</t>
  </si>
  <si>
    <t>救助袋</t>
  </si>
  <si>
    <t>該当なし</t>
  </si>
  <si>
    <t>審査員氏名</t>
  </si>
  <si>
    <t>設計内容
確認欄</t>
  </si>
  <si>
    <t>界床</t>
  </si>
  <si>
    <t>排煙形式</t>
  </si>
  <si>
    <t>平面形状</t>
  </si>
  <si>
    <t>相当スラブ厚</t>
  </si>
  <si>
    <t>地域区分</t>
  </si>
  <si>
    <t>自己評価書</t>
  </si>
  <si>
    <t>滑り棒</t>
  </si>
  <si>
    <t>滑り台</t>
  </si>
  <si>
    <t>緩降機</t>
  </si>
  <si>
    <t>避難用タラップ</t>
  </si>
  <si>
    <t>避難ロープ</t>
  </si>
  <si>
    <t>避難はしご</t>
  </si>
  <si>
    <t>避難橋</t>
  </si>
  <si>
    <t>バルコニー</t>
  </si>
  <si>
    <t>建築物の所在地</t>
  </si>
  <si>
    <t>免震構造物</t>
  </si>
  <si>
    <t>共用廊下に面する共用部分</t>
  </si>
  <si>
    <t>外壁面、吹き抜け等の住戸外周部</t>
  </si>
  <si>
    <t>住戸専用部</t>
  </si>
  <si>
    <t>a</t>
  </si>
  <si>
    <t>c</t>
  </si>
  <si>
    <t>上階</t>
  </si>
  <si>
    <t>下階</t>
  </si>
  <si>
    <t>出入口</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</si>
  <si>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</si>
  <si>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</si>
  <si>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</si>
  <si>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</si>
  <si>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</si>
  <si>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</si>
  <si>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</si>
  <si>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</si>
  <si>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</si>
  <si>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</si>
  <si>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</si>
  <si>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</si>
  <si>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</si>
  <si>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</si>
  <si>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</si>
  <si>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</si>
  <si>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</si>
  <si>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</si>
  <si>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</si>
  <si>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</si>
  <si>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</si>
  <si>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</si>
  <si>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</si>
  <si>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</si>
  <si>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</si>
  <si>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</si>
  <si>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</si>
  <si>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</si>
  <si>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</si>
  <si>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</si>
  <si>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</si>
  <si>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</si>
  <si>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</si>
  <si>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</si>
  <si>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</si>
  <si>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</si>
  <si>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</si>
  <si>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</si>
  <si>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</si>
  <si>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</si>
  <si>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</si>
  <si>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</si>
  <si>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</si>
  <si>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</si>
  <si>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</si>
  <si>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</si>
  <si>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</si>
  <si>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</si>
  <si>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</si>
  <si>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</si>
  <si>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</si>
  <si>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</si>
  <si>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</si>
  <si>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</si>
  <si>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</si>
  <si>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</si>
  <si>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</si>
  <si>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</si>
  <si>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</si>
  <si>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</si>
  <si>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</si>
  <si>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</si>
  <si>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</si>
  <si>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</si>
  <si>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</si>
  <si>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</si>
  <si>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</si>
  <si>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</si>
  <si>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</si>
  <si>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</si>
  <si>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</si>
  <si>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</si>
  <si>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</si>
  <si>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</si>
  <si>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</si>
  <si>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</si>
  <si>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</si>
  <si>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</si>
  <si>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</si>
  <si>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</si>
  <si>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</si>
  <si>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</si>
  <si>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建築物</t>
  </si>
  <si>
    <t>埼玉県123</t>
  </si>
  <si>
    <t>テストデータ20211124</t>
  </si>
  <si>
    <t>さいたま一郎</t>
  </si>
  <si>
    <t>太陽光発電設備</t>
    <phoneticPr fontId="11"/>
  </si>
  <si>
    <t>建築物の名称</t>
    <phoneticPr fontId="11"/>
  </si>
  <si>
    <t>認定事項　　　　</t>
    <rPh sb="0" eb="2">
      <t>ニンテイ</t>
    </rPh>
    <rPh sb="2" eb="4">
      <t>ジコウ</t>
    </rPh>
    <phoneticPr fontId="11"/>
  </si>
  <si>
    <t>確　認</t>
    <phoneticPr fontId="11"/>
  </si>
  <si>
    <t>項　目</t>
    <phoneticPr fontId="11"/>
  </si>
  <si>
    <t>０．基本事項</t>
    <rPh sb="2" eb="4">
      <t>キホン</t>
    </rPh>
    <rPh sb="4" eb="6">
      <t>ジコウ</t>
    </rPh>
    <phoneticPr fontId="11"/>
  </si>
  <si>
    <t>計算方法</t>
    <rPh sb="0" eb="2">
      <t>ケイサン</t>
    </rPh>
    <rPh sb="2" eb="4">
      <t>ホウホウ</t>
    </rPh>
    <phoneticPr fontId="11"/>
  </si>
  <si>
    <t>用いた基準</t>
    <phoneticPr fontId="11"/>
  </si>
  <si>
    <t>□</t>
    <phoneticPr fontId="11"/>
  </si>
  <si>
    <t>基本事項</t>
    <rPh sb="0" eb="2">
      <t>キホン</t>
    </rPh>
    <rPh sb="2" eb="4">
      <t>ジコウ</t>
    </rPh>
    <phoneticPr fontId="11"/>
  </si>
  <si>
    <t>地域の区分</t>
    <phoneticPr fontId="11"/>
  </si>
  <si>
    <t>１地域</t>
    <rPh sb="1" eb="3">
      <t>チイキ</t>
    </rPh>
    <phoneticPr fontId="11"/>
  </si>
  <si>
    <t>２地域</t>
    <rPh sb="1" eb="3">
      <t>チイキ</t>
    </rPh>
    <phoneticPr fontId="11"/>
  </si>
  <si>
    <t>３地域</t>
    <rPh sb="1" eb="3">
      <t>チイキ</t>
    </rPh>
    <phoneticPr fontId="11"/>
  </si>
  <si>
    <t>４地域</t>
    <rPh sb="1" eb="3">
      <t>チイキ</t>
    </rPh>
    <phoneticPr fontId="11"/>
  </si>
  <si>
    <t>５地域</t>
    <phoneticPr fontId="11"/>
  </si>
  <si>
    <t>６地域</t>
    <phoneticPr fontId="11"/>
  </si>
  <si>
    <t>７地域</t>
    <phoneticPr fontId="11"/>
  </si>
  <si>
    <t>８地域</t>
    <phoneticPr fontId="11"/>
  </si>
  <si>
    <t>区分</t>
    <phoneticPr fontId="11"/>
  </si>
  <si>
    <t>年間日射地域</t>
    <phoneticPr fontId="11"/>
  </si>
  <si>
    <t>（</t>
    <phoneticPr fontId="11"/>
  </si>
  <si>
    <t>）</t>
    <phoneticPr fontId="11"/>
  </si>
  <si>
    <t>地域</t>
    <rPh sb="0" eb="2">
      <t>チイキ</t>
    </rPh>
    <phoneticPr fontId="11"/>
  </si>
  <si>
    <t>平面図</t>
    <phoneticPr fontId="11"/>
  </si>
  <si>
    <t>機器表</t>
    <phoneticPr fontId="11"/>
  </si>
  <si>
    <t>換気設備</t>
    <phoneticPr fontId="11"/>
  </si>
  <si>
    <t>給湯設備</t>
    <phoneticPr fontId="11"/>
  </si>
  <si>
    <t>照明設備</t>
    <phoneticPr fontId="11"/>
  </si>
  <si>
    <t>第１の１</t>
    <phoneticPr fontId="11"/>
  </si>
  <si>
    <t>風力・水力・バイオマス等の発電設備</t>
    <phoneticPr fontId="11"/>
  </si>
  <si>
    <t>太陽光・地中熱利用設備</t>
    <phoneticPr fontId="11"/>
  </si>
  <si>
    <t>河川水熱等を利用する設備</t>
    <phoneticPr fontId="11"/>
  </si>
  <si>
    <t>薪・ペレットストーブ等の熱利用</t>
    <phoneticPr fontId="11"/>
  </si>
  <si>
    <t>（右記項目の</t>
    <phoneticPr fontId="11"/>
  </si>
  <si>
    <t>うち１項目以</t>
    <phoneticPr fontId="11"/>
  </si>
  <si>
    <t>上適合）</t>
    <phoneticPr fontId="11"/>
  </si>
  <si>
    <t>節水措置</t>
    <phoneticPr fontId="11"/>
  </si>
  <si>
    <t>節水便器の設置</t>
    <phoneticPr fontId="11"/>
  </si>
  <si>
    <t>節水水洗の設置</t>
    <phoneticPr fontId="11"/>
  </si>
  <si>
    <t>電気食器洗い機の設置</t>
    <phoneticPr fontId="11"/>
  </si>
  <si>
    <t>雨水等の利用</t>
    <phoneticPr fontId="11"/>
  </si>
  <si>
    <t>雨水利用</t>
    <phoneticPr fontId="11"/>
  </si>
  <si>
    <t>井戸水利用</t>
    <phoneticPr fontId="11"/>
  </si>
  <si>
    <t>雑排水利用</t>
    <phoneticPr fontId="11"/>
  </si>
  <si>
    <t>一次エネ削減</t>
    <phoneticPr fontId="11"/>
  </si>
  <si>
    <t>蓄電池使用</t>
    <phoneticPr fontId="11"/>
  </si>
  <si>
    <t>再生可能エネルギーと連系した定置型蓄電池の採用</t>
    <phoneticPr fontId="11"/>
  </si>
  <si>
    <t>敷地緑化等</t>
    <phoneticPr fontId="11"/>
  </si>
  <si>
    <t>緑地又は水面の面積が敷地面積の１０％以上</t>
    <phoneticPr fontId="11"/>
  </si>
  <si>
    <t>敷地の高反射性塗装</t>
    <phoneticPr fontId="11"/>
  </si>
  <si>
    <t>日射反射率の高い塗装の面積が敷地面積の１０％以上</t>
    <phoneticPr fontId="11"/>
  </si>
  <si>
    <t>屋上緑化等</t>
    <phoneticPr fontId="11"/>
  </si>
  <si>
    <t>木造住宅</t>
    <phoneticPr fontId="11"/>
  </si>
  <si>
    <t>高炉セメント使用の有無</t>
    <phoneticPr fontId="11"/>
  </si>
  <si>
    <t>フライアッシュセメント</t>
    <phoneticPr fontId="11"/>
  </si>
  <si>
    <t>高炉スラグ又はフライアッシュを混和材として利用</t>
    <phoneticPr fontId="11"/>
  </si>
  <si>
    <t>第２</t>
    <phoneticPr fontId="11"/>
  </si>
  <si>
    <t>設計内容説明書【非住宅用】（新築用）</t>
    <rPh sb="8" eb="9">
      <t>ヒ</t>
    </rPh>
    <rPh sb="9" eb="11">
      <t>ジュウタク</t>
    </rPh>
    <rPh sb="11" eb="12">
      <t>ヨウ</t>
    </rPh>
    <rPh sb="14" eb="16">
      <t>シンチク</t>
    </rPh>
    <rPh sb="16" eb="17">
      <t>ヨウ</t>
    </rPh>
    <phoneticPr fontId="11"/>
  </si>
  <si>
    <t>設計者氏名</t>
    <phoneticPr fontId="11"/>
  </si>
  <si>
    <t>標準入力法</t>
    <phoneticPr fontId="11"/>
  </si>
  <si>
    <t>モデル建物法</t>
    <phoneticPr fontId="11"/>
  </si>
  <si>
    <t>入力シート</t>
    <phoneticPr fontId="11"/>
  </si>
  <si>
    <t>建築概要書</t>
    <phoneticPr fontId="11"/>
  </si>
  <si>
    <t>断面図</t>
    <phoneticPr fontId="11"/>
  </si>
  <si>
    <t>階数</t>
    <phoneticPr fontId="11"/>
  </si>
  <si>
    <t>・地上（</t>
    <phoneticPr fontId="11"/>
  </si>
  <si>
    <t>階</t>
    <rPh sb="0" eb="1">
      <t>カイ</t>
    </rPh>
    <phoneticPr fontId="11"/>
  </si>
  <si>
    <t>、地下（</t>
    <phoneticPr fontId="11"/>
  </si>
  <si>
    <t>敷地面積</t>
    <phoneticPr fontId="11"/>
  </si>
  <si>
    <t>【㎡】</t>
    <phoneticPr fontId="11"/>
  </si>
  <si>
    <t>延べ面積</t>
    <rPh sb="0" eb="1">
      <t>ノ</t>
    </rPh>
    <phoneticPr fontId="11"/>
  </si>
  <si>
    <t>注）太陽光発電又は太陽熱利用設備導入時のみ</t>
    <phoneticPr fontId="11"/>
  </si>
  <si>
    <t>・他人から供給された熱の一次エネ換算値</t>
    <phoneticPr fontId="11"/>
  </si>
  <si>
    <t>　冷熱（</t>
    <phoneticPr fontId="11"/>
  </si>
  <si>
    <t>、温熱（</t>
    <phoneticPr fontId="11"/>
  </si>
  <si>
    <t>室仕様</t>
    <phoneticPr fontId="11"/>
  </si>
  <si>
    <t>・標準入力法入力シート様式1による</t>
    <phoneticPr fontId="11"/>
  </si>
  <si>
    <t>空調設備</t>
    <phoneticPr fontId="11"/>
  </si>
  <si>
    <t>空調ゾーン</t>
    <phoneticPr fontId="11"/>
  </si>
  <si>
    <t>・標準入力法入力シート様式2-1による</t>
    <phoneticPr fontId="11"/>
  </si>
  <si>
    <t>外壁構成</t>
    <phoneticPr fontId="11"/>
  </si>
  <si>
    <t>・標準入力法入力シート様式2-2による</t>
    <phoneticPr fontId="11"/>
  </si>
  <si>
    <t>・標準入力法入力シート様式2-3による</t>
    <phoneticPr fontId="11"/>
  </si>
  <si>
    <t>系統図</t>
    <phoneticPr fontId="11"/>
  </si>
  <si>
    <t>窓仕様</t>
    <phoneticPr fontId="11"/>
  </si>
  <si>
    <t>外皮</t>
    <phoneticPr fontId="11"/>
  </si>
  <si>
    <t>熱源</t>
    <phoneticPr fontId="11"/>
  </si>
  <si>
    <t>・標準入力法入力シート様式2-4による</t>
    <phoneticPr fontId="11"/>
  </si>
  <si>
    <t>・標準入力法入力シート様式2-5による</t>
    <phoneticPr fontId="11"/>
  </si>
  <si>
    <t>・標準入力法入力シート様式2-6による</t>
    <phoneticPr fontId="11"/>
  </si>
  <si>
    <t>空調機</t>
    <phoneticPr fontId="11"/>
  </si>
  <si>
    <t>・標準入力法入力シート様式2-7による</t>
    <phoneticPr fontId="11"/>
  </si>
  <si>
    <t>換気室</t>
    <phoneticPr fontId="11"/>
  </si>
  <si>
    <t>・標準入力法入力シート様式3-1による</t>
    <phoneticPr fontId="11"/>
  </si>
  <si>
    <t>換気送風機</t>
    <phoneticPr fontId="11"/>
  </si>
  <si>
    <t>・標準入力法入力シート様式3-2による</t>
    <phoneticPr fontId="11"/>
  </si>
  <si>
    <t>換気空調機</t>
    <phoneticPr fontId="11"/>
  </si>
  <si>
    <t>・標準入力法入力シート様式3-3による</t>
    <phoneticPr fontId="11"/>
  </si>
  <si>
    <t>照明</t>
    <phoneticPr fontId="11"/>
  </si>
  <si>
    <t>・標準入力法入力シート様式4による</t>
    <phoneticPr fontId="11"/>
  </si>
  <si>
    <t>給湯室</t>
    <phoneticPr fontId="11"/>
  </si>
  <si>
    <t>給湯機器</t>
    <phoneticPr fontId="11"/>
  </si>
  <si>
    <t>・標準入力法入力シート様式5-1による</t>
    <phoneticPr fontId="11"/>
  </si>
  <si>
    <t>・標準入力法入力シート様式5-2による</t>
    <phoneticPr fontId="11"/>
  </si>
  <si>
    <t>昇降機</t>
    <phoneticPr fontId="11"/>
  </si>
  <si>
    <t>・標準入力法入力シート様式6による</t>
    <phoneticPr fontId="11"/>
  </si>
  <si>
    <t>太陽光</t>
    <phoneticPr fontId="11"/>
  </si>
  <si>
    <t>太陽光発電</t>
    <phoneticPr fontId="11"/>
  </si>
  <si>
    <t>・標準入力法入力シート様式7-1による</t>
    <phoneticPr fontId="11"/>
  </si>
  <si>
    <t>コジェネ</t>
    <phoneticPr fontId="11"/>
  </si>
  <si>
    <t>ｺｰｼﾞｪﾈﾚｰｼｮﾝ設備</t>
    <phoneticPr fontId="11"/>
  </si>
  <si>
    <t>・標準入力法入力シート様式7-3による</t>
    <phoneticPr fontId="11"/>
  </si>
  <si>
    <t>PAL＊</t>
    <phoneticPr fontId="11"/>
  </si>
  <si>
    <t>非空調外皮</t>
    <phoneticPr fontId="11"/>
  </si>
  <si>
    <t>・標準入力法入力シート様式8による</t>
    <phoneticPr fontId="11"/>
  </si>
  <si>
    <t>基本情報</t>
    <phoneticPr fontId="11"/>
  </si>
  <si>
    <t>建築物用途等</t>
    <phoneticPr fontId="11"/>
  </si>
  <si>
    <t>物法</t>
    <rPh sb="0" eb="1">
      <t>モノ</t>
    </rPh>
    <rPh sb="1" eb="2">
      <t>ホウ</t>
    </rPh>
    <phoneticPr fontId="11"/>
  </si>
  <si>
    <t>計算対象部分面積</t>
    <phoneticPr fontId="11"/>
  </si>
  <si>
    <t>空調対象床面積</t>
    <phoneticPr fontId="11"/>
  </si>
  <si>
    <t>外周長</t>
    <phoneticPr fontId="11"/>
  </si>
  <si>
    <t>非空調コア部</t>
    <phoneticPr fontId="11"/>
  </si>
  <si>
    <t>・モデル建物法入力シート様式Aによる</t>
    <phoneticPr fontId="11"/>
  </si>
  <si>
    <t>外皮仕様</t>
    <phoneticPr fontId="11"/>
  </si>
  <si>
    <t>開口部仕様</t>
    <phoneticPr fontId="11"/>
  </si>
  <si>
    <t>断熱仕様</t>
    <phoneticPr fontId="11"/>
  </si>
  <si>
    <t>・モデル建物法入力シート様式B1による</t>
    <phoneticPr fontId="11"/>
  </si>
  <si>
    <t>・モデル建物法入力シート様式B2による</t>
    <phoneticPr fontId="11"/>
  </si>
  <si>
    <t>・モデル建物法入力シート様式B3による</t>
    <phoneticPr fontId="11"/>
  </si>
  <si>
    <t>空調熱源</t>
    <phoneticPr fontId="11"/>
  </si>
  <si>
    <t>空調外気処理</t>
    <phoneticPr fontId="11"/>
  </si>
  <si>
    <t>空調ポンプ</t>
    <phoneticPr fontId="11"/>
  </si>
  <si>
    <t>空調送風機</t>
    <phoneticPr fontId="11"/>
  </si>
  <si>
    <t>・モデル建物法入力シート様式C1による</t>
    <phoneticPr fontId="11"/>
  </si>
  <si>
    <t>・モデル建物法入力シート様式C2による</t>
    <phoneticPr fontId="11"/>
  </si>
  <si>
    <t>・モデル建物法入力シート様式C3による</t>
    <phoneticPr fontId="11"/>
  </si>
  <si>
    <t>・モデル建物法入力シート様式C4による</t>
    <phoneticPr fontId="11"/>
  </si>
  <si>
    <t>換気</t>
    <phoneticPr fontId="11"/>
  </si>
  <si>
    <t>・モデル建物法入力シート様式Dによる</t>
    <phoneticPr fontId="11"/>
  </si>
  <si>
    <t>・モデル建物法入力シート様式Eによる</t>
    <phoneticPr fontId="11"/>
  </si>
  <si>
    <t>給湯</t>
    <phoneticPr fontId="11"/>
  </si>
  <si>
    <t>・モデル建物法入力シート様式Fによる</t>
    <phoneticPr fontId="11"/>
  </si>
  <si>
    <t>・モデル建物法入力シート様式Gによる</t>
    <phoneticPr fontId="11"/>
  </si>
  <si>
    <t>・モデル建物法入力シート様式Hによる</t>
    <phoneticPr fontId="11"/>
  </si>
  <si>
    <t>・モデル建物法入力シート様式Iによる</t>
    <phoneticPr fontId="11"/>
  </si>
  <si>
    <t>２．モデル建</t>
    <rPh sb="5" eb="6">
      <t>ダテ</t>
    </rPh>
    <phoneticPr fontId="11"/>
  </si>
  <si>
    <t>１．標準入力</t>
    <phoneticPr fontId="11"/>
  </si>
  <si>
    <t>法</t>
    <phoneticPr fontId="11"/>
  </si>
  <si>
    <t>２次ポンプ</t>
    <phoneticPr fontId="11"/>
  </si>
  <si>
    <t>３.その他基</t>
    <phoneticPr fontId="11"/>
  </si>
  <si>
    <t xml:space="preserve"> 準（第１又</t>
    <phoneticPr fontId="11"/>
  </si>
  <si>
    <t xml:space="preserve"> は第２のい</t>
    <phoneticPr fontId="11"/>
  </si>
  <si>
    <t xml:space="preserve"> ずれかに適</t>
    <phoneticPr fontId="11"/>
  </si>
  <si>
    <t xml:space="preserve"> 合)</t>
    <phoneticPr fontId="11"/>
  </si>
  <si>
    <t>ＢＥＭＳの採用</t>
    <phoneticPr fontId="11"/>
  </si>
  <si>
    <t>物</t>
    <phoneticPr fontId="11"/>
  </si>
  <si>
    <t>木造住宅・建築</t>
    <phoneticPr fontId="11"/>
  </si>
  <si>
    <t>緑化を行う又は日射反射率等の高い屋根材を使用する</t>
    <phoneticPr fontId="11"/>
  </si>
  <si>
    <t>面積が屋根面積の２０％以上</t>
    <phoneticPr fontId="11"/>
  </si>
  <si>
    <t>緑化等面積率＋日射反射面積率＋屋根緑化等面積率×</t>
    <phoneticPr fontId="11"/>
  </si>
  <si>
    <t>１/２＋壁面緑化面積率≧１０％</t>
    <phoneticPr fontId="11"/>
  </si>
  <si>
    <t>電気自動車等と建築物間で充放電等するための設備を</t>
    <phoneticPr fontId="11"/>
  </si>
  <si>
    <t>設置</t>
    <phoneticPr fontId="11"/>
  </si>
  <si>
    <t>再生可能エネル</t>
    <phoneticPr fontId="11"/>
  </si>
  <si>
    <t>ギー利用設備の</t>
    <phoneticPr fontId="11"/>
  </si>
  <si>
    <t>ヒートアイラン</t>
    <phoneticPr fontId="11"/>
  </si>
  <si>
    <t>ド対策</t>
    <phoneticPr fontId="11"/>
  </si>
  <si>
    <t>高炉セメント等</t>
    <phoneticPr fontId="11"/>
  </si>
  <si>
    <t>の利用</t>
    <phoneticPr fontId="11"/>
  </si>
  <si>
    <t>電気自動車充放</t>
    <phoneticPr fontId="11"/>
  </si>
  <si>
    <t>電設備の設置</t>
    <phoneticPr fontId="11"/>
  </si>
  <si>
    <t>所管行政庁の認</t>
    <phoneticPr fontId="11"/>
  </si>
  <si>
    <t>めるもの</t>
    <phoneticPr fontId="11"/>
  </si>
  <si>
    <t>用</t>
    <phoneticPr fontId="11"/>
  </si>
  <si>
    <t>地域熱供給等利</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</si>
</sst>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d;@"/>
    <numFmt numFmtId="177" formatCode="#,##0.00_ "/>
    <numFmt numFmtId="178" formatCode="#,##0.000_ "/>
  </numFmts>
  <fonts count="21"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明朝"/>
      <family val="1"/>
      <charset val="128"/>
    </font>
    <font>
      <sz val="8"/>
      <color theme="1"/>
      <name val="ＭＳ Ｐゴシック"/>
      <family val="3"/>
      <charset val="128"/>
    </font>
    <font>
      <sz val="6"/>
      <name val="ＭＳ Ｐゴシック"/>
      <family val="3"/>
      <charset val="128"/>
    </font>
    <font>
      <sz val="10"/>
      <color theme="1"/>
      <name val="ＭＳ 明朝"/>
      <family val="1"/>
      <charset val="128"/>
    </font>
    <font>
      <sz val="9.5"/>
      <color theme="1"/>
      <name val="ＭＳ 明朝"/>
      <family val="1"/>
      <charset val="128"/>
    </font>
    <font>
      <sz val="9"/>
      <color rgb="FF000000"/>
      <name val="ＭＳ 明朝"/>
      <family val="1"/>
      <charset val="128"/>
    </font>
    <font>
      <sz val="8"/>
      <color theme="1"/>
      <name val="ＭＳ 明朝"/>
      <family val="1"/>
      <charset val="128"/>
    </font>
    <font>
      <sz val="11"/>
      <color theme="1"/>
      <name val="ＭＳ 明朝"/>
      <family val="1"/>
      <charset val="128"/>
    </font>
    <font>
      <sz val="9"/>
      <color indexed="8"/>
      <name val="ＭＳ 明朝"/>
      <family val="1"/>
      <charset val="128"/>
    </font>
    <font>
      <sz val="10"/>
      <color indexed="8"/>
      <name val="ＭＳ 明朝"/>
      <family val="1"/>
      <charset val="128"/>
    </font>
    <font>
      <sz val="12"/>
      <color theme="1"/>
      <name val="ＭＳ 明朝"/>
      <family val="1"/>
      <charset val="128"/>
    </font>
    <font>
      <sz val="8.5"/>
      <color theme="1"/>
      <name val="ＭＳ 明朝"/>
      <family val="1"/>
      <charset val="128"/>
    </font>
  </fonts>
  <fills count="1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FF00"/>
        <bgColor indexed="64"/>
      </patternFill>
    </fill>
    <fill>
      <patternFill patternType="solid">
        <fgColor rgb="FFFFFFCC"/>
        <bgColor indexed="64"/>
      </patternFill>
    </fill>
  </fills>
  <borders count="4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cellStyleXfs>
  <cellXfs count="313">
    <xf numFmtId="0" fontId="0" fillId="0" borderId="0" xfId="0" applyNumberFormat="1" applyFont="1" applyFill="1" applyBorder="1" applyAlignment="1" applyProtection="1">
      <alignment vertical="center"/>
    </xf>
    <xf numFmtId="0" fontId="4" fillId="2" borderId="1" xfId="0" applyNumberFormat="1" applyFont="1" applyFill="1" applyBorder="1" applyAlignment="1" applyProtection="1">
      <alignment vertical="center" wrapText="1"/>
    </xf>
    <xf numFmtId="0" fontId="4" fillId="2" borderId="2" xfId="0" applyNumberFormat="1" applyFont="1" applyFill="1" applyBorder="1" applyAlignment="1" applyProtection="1">
      <alignment vertical="center" wrapText="1"/>
    </xf>
    <xf numFmtId="0" fontId="4" fillId="2" borderId="3" xfId="0" applyNumberFormat="1" applyFont="1" applyFill="1" applyBorder="1" applyAlignment="1" applyProtection="1">
      <alignment vertical="center" wrapText="1"/>
    </xf>
    <xf numFmtId="49" fontId="4" fillId="3" borderId="4" xfId="0" applyNumberFormat="1" applyFont="1" applyFill="1" applyBorder="1" applyAlignment="1" applyProtection="1">
      <alignment vertical="center" wrapText="1"/>
    </xf>
    <xf numFmtId="0" fontId="4" fillId="3" borderId="4" xfId="0" applyNumberFormat="1" applyFont="1" applyFill="1" applyBorder="1" applyAlignment="1" applyProtection="1">
      <alignment vertical="center" wrapText="1"/>
    </xf>
    <xf numFmtId="49" fontId="4" fillId="4" borderId="4" xfId="0" applyNumberFormat="1" applyFont="1" applyFill="1" applyBorder="1" applyAlignment="1" applyProtection="1">
      <alignment vertical="center" wrapText="1"/>
    </xf>
    <xf numFmtId="0" fontId="4" fillId="2" borderId="5" xfId="0" applyNumberFormat="1" applyFont="1" applyFill="1" applyBorder="1" applyAlignment="1" applyProtection="1">
      <alignment vertical="center" wrapText="1"/>
    </xf>
    <xf numFmtId="49" fontId="4" fillId="3" borderId="2" xfId="0" applyNumberFormat="1" applyFont="1" applyFill="1" applyBorder="1" applyAlignment="1" applyProtection="1">
      <alignment vertical="center" wrapText="1"/>
    </xf>
    <xf numFmtId="0" fontId="4" fillId="3" borderId="2" xfId="0" applyNumberFormat="1" applyFont="1" applyFill="1" applyBorder="1" applyAlignment="1" applyProtection="1">
      <alignment vertical="center" wrapText="1"/>
    </xf>
    <xf numFmtId="0" fontId="4" fillId="6" borderId="1" xfId="0" applyNumberFormat="1" applyFont="1" applyFill="1" applyBorder="1" applyAlignment="1" applyProtection="1">
      <alignment vertical="center" wrapText="1"/>
    </xf>
    <xf numFmtId="0" fontId="4" fillId="2" borderId="6" xfId="0" applyNumberFormat="1" applyFont="1" applyFill="1" applyBorder="1" applyAlignment="1" applyProtection="1">
      <alignment vertical="center" shrinkToFit="1"/>
    </xf>
    <xf numFmtId="0" fontId="4" fillId="6" borderId="4"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0" fontId="4" fillId="2" borderId="7" xfId="0" applyNumberFormat="1" applyFont="1" applyFill="1" applyBorder="1" applyAlignment="1" applyProtection="1">
      <alignment vertical="center" wrapText="1"/>
    </xf>
    <xf numFmtId="0" fontId="4" fillId="7" borderId="4" xfId="0" applyNumberFormat="1" applyFont="1" applyFill="1" applyBorder="1" applyAlignment="1" applyProtection="1">
      <alignment vertical="center" wrapText="1"/>
    </xf>
    <xf numFmtId="0" fontId="4" fillId="8" borderId="4" xfId="0" applyNumberFormat="1" applyFont="1" applyFill="1" applyBorder="1" applyAlignment="1" applyProtection="1">
      <alignment vertical="center" wrapText="1"/>
    </xf>
    <xf numFmtId="0" fontId="4" fillId="8" borderId="5"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shrinkToFit="1"/>
    </xf>
    <xf numFmtId="14" fontId="0" fillId="0" borderId="0" xfId="0" applyNumberFormat="1" applyFont="1" applyFill="1" applyBorder="1" applyAlignment="1" applyProtection="1">
      <alignment vertical="center"/>
    </xf>
    <xf numFmtId="49" fontId="4" fillId="4" borderId="2"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6" borderId="0" xfId="0" applyNumberFormat="1" applyFont="1" applyFill="1" applyBorder="1" applyAlignment="1" applyProtection="1">
      <alignment vertical="center"/>
    </xf>
    <xf numFmtId="0" fontId="4" fillId="6" borderId="0" xfId="0" applyNumberFormat="1" applyFont="1" applyFill="1" applyBorder="1" applyAlignment="1" applyProtection="1">
      <alignment vertical="center" wrapText="1"/>
    </xf>
    <xf numFmtId="0" fontId="4" fillId="6" borderId="2" xfId="0" applyNumberFormat="1" applyFont="1" applyFill="1" applyBorder="1" applyAlignment="1" applyProtection="1">
      <alignment vertical="center" wrapText="1"/>
    </xf>
    <xf numFmtId="0" fontId="4" fillId="2" borderId="8" xfId="0" applyNumberFormat="1" applyFont="1" applyFill="1" applyBorder="1" applyAlignment="1" applyProtection="1">
      <alignment vertical="center" wrapText="1"/>
    </xf>
    <xf numFmtId="0" fontId="4" fillId="2" borderId="4" xfId="0" applyNumberFormat="1" applyFont="1" applyFill="1" applyBorder="1" applyAlignment="1" applyProtection="1">
      <alignment horizontal="right" vertical="center" wrapText="1"/>
    </xf>
    <xf numFmtId="0" fontId="4" fillId="4" borderId="4" xfId="0" applyNumberFormat="1" applyFont="1" applyFill="1" applyBorder="1" applyAlignment="1" applyProtection="1">
      <alignment vertical="center"/>
    </xf>
    <xf numFmtId="0" fontId="4" fillId="4" borderId="2" xfId="0" applyNumberFormat="1" applyFont="1" applyFill="1" applyBorder="1" applyAlignment="1" applyProtection="1">
      <alignment vertical="center"/>
    </xf>
    <xf numFmtId="0" fontId="4" fillId="4" borderId="1" xfId="0" applyNumberFormat="1" applyFont="1" applyFill="1" applyBorder="1" applyAlignment="1" applyProtection="1">
      <alignment vertical="center" wrapText="1"/>
    </xf>
    <xf numFmtId="0" fontId="4" fillId="4" borderId="9" xfId="0" applyNumberFormat="1" applyFont="1" applyFill="1" applyBorder="1" applyAlignment="1" applyProtection="1">
      <alignment vertical="center" wrapText="1"/>
    </xf>
    <xf numFmtId="0" fontId="4" fillId="4" borderId="8" xfId="0" applyNumberFormat="1" applyFont="1" applyFill="1" applyBorder="1" applyAlignment="1" applyProtection="1">
      <alignment vertical="center" wrapText="1"/>
    </xf>
    <xf numFmtId="0" fontId="4" fillId="4" borderId="10" xfId="0" applyNumberFormat="1" applyFont="1" applyFill="1" applyBorder="1" applyAlignment="1" applyProtection="1">
      <alignment vertical="center" wrapText="1"/>
    </xf>
    <xf numFmtId="0" fontId="4" fillId="9" borderId="4" xfId="0" applyNumberFormat="1" applyFont="1" applyFill="1" applyBorder="1" applyAlignment="1" applyProtection="1">
      <alignment horizontal="right" vertical="center" wrapText="1"/>
    </xf>
    <xf numFmtId="0" fontId="0" fillId="0" borderId="0" xfId="4" applyNumberFormat="1" applyFont="1" applyFill="1" applyBorder="1" applyAlignment="1" applyProtection="1">
      <alignment vertical="center"/>
    </xf>
    <xf numFmtId="49" fontId="0" fillId="0" borderId="0" xfId="4" applyNumberFormat="1" applyFont="1" applyFill="1" applyBorder="1" applyAlignment="1" applyProtection="1">
      <alignment vertical="center"/>
    </xf>
    <xf numFmtId="0" fontId="0" fillId="10" borderId="0" xfId="4" applyNumberFormat="1" applyFont="1" applyFill="1" applyBorder="1" applyAlignment="1" applyProtection="1">
      <alignment vertical="center"/>
    </xf>
    <xf numFmtId="0" fontId="0" fillId="5" borderId="0" xfId="4" applyNumberFormat="1" applyFont="1" applyFill="1" applyBorder="1" applyAlignment="1" applyProtection="1">
      <alignment vertical="center"/>
    </xf>
    <xf numFmtId="0" fontId="0" fillId="11" borderId="0" xfId="4" applyNumberFormat="1" applyFont="1" applyFill="1" applyBorder="1" applyAlignment="1" applyProtection="1">
      <alignment vertical="center"/>
    </xf>
    <xf numFmtId="9" fontId="0" fillId="0" borderId="0" xfId="1" applyNumberFormat="1" applyFont="1" applyFill="1" applyBorder="1" applyAlignment="1" applyProtection="1">
      <alignment vertical="center"/>
    </xf>
    <xf numFmtId="0" fontId="4" fillId="8" borderId="0" xfId="0" applyNumberFormat="1" applyFont="1" applyFill="1" applyBorder="1" applyAlignment="1" applyProtection="1">
      <alignment vertical="center" wrapText="1"/>
    </xf>
    <xf numFmtId="0" fontId="4" fillId="8" borderId="1" xfId="0" applyNumberFormat="1" applyFont="1" applyFill="1" applyBorder="1" applyAlignment="1" applyProtection="1">
      <alignment vertical="center" wrapText="1"/>
    </xf>
    <xf numFmtId="0" fontId="4" fillId="2" borderId="11" xfId="0" applyNumberFormat="1" applyFont="1" applyFill="1" applyBorder="1" applyAlignment="1" applyProtection="1">
      <alignment vertical="center" wrapText="1"/>
    </xf>
    <xf numFmtId="0" fontId="4" fillId="4" borderId="4" xfId="0" applyNumberFormat="1" applyFont="1" applyFill="1" applyBorder="1" applyAlignment="1" applyProtection="1">
      <alignment vertical="center" wrapText="1"/>
    </xf>
    <xf numFmtId="0" fontId="0" fillId="0" borderId="0" xfId="4" applyNumberFormat="1" applyFont="1" applyFill="1" applyBorder="1" applyAlignment="1" applyProtection="1">
      <alignment horizontal="left" vertical="center"/>
    </xf>
    <xf numFmtId="0" fontId="0" fillId="0" borderId="0" xfId="4" applyNumberFormat="1" applyFont="1" applyFill="1" applyBorder="1" applyAlignment="1" applyProtection="1">
      <alignment horizontal="left" vertical="center" wrapText="1"/>
    </xf>
    <xf numFmtId="0" fontId="4" fillId="6" borderId="4" xfId="0" applyNumberFormat="1" applyFont="1" applyFill="1" applyBorder="1" applyAlignment="1" applyProtection="1">
      <alignment vertical="center"/>
    </xf>
    <xf numFmtId="0" fontId="4" fillId="4" borderId="7" xfId="0" applyNumberFormat="1" applyFont="1" applyFill="1" applyBorder="1" applyAlignment="1" applyProtection="1">
      <alignment vertical="center" wrapText="1"/>
    </xf>
    <xf numFmtId="0" fontId="4" fillId="4" borderId="4" xfId="0" applyNumberFormat="1" applyFont="1" applyFill="1" applyBorder="1" applyAlignment="1" applyProtection="1">
      <alignment horizontal="right" vertical="center" wrapText="1"/>
    </xf>
    <xf numFmtId="0" fontId="0" fillId="12" borderId="0" xfId="0" applyNumberFormat="1" applyFont="1" applyFill="1" applyBorder="1" applyAlignment="1" applyProtection="1">
      <alignment horizontal="left" vertical="center"/>
    </xf>
    <xf numFmtId="0" fontId="4" fillId="8" borderId="11" xfId="0" applyNumberFormat="1" applyFont="1" applyFill="1" applyBorder="1" applyAlignment="1" applyProtection="1">
      <alignment vertical="center" wrapText="1"/>
    </xf>
    <xf numFmtId="49" fontId="0" fillId="12" borderId="0" xfId="0" applyNumberFormat="1" applyFont="1" applyFill="1" applyBorder="1" applyAlignment="1" applyProtection="1">
      <alignment horizontal="left" vertical="center"/>
    </xf>
    <xf numFmtId="176" fontId="0" fillId="12" borderId="0" xfId="0" applyNumberFormat="1" applyFont="1" applyFill="1" applyBorder="1" applyAlignment="1" applyProtection="1">
      <alignment horizontal="left" vertical="center"/>
    </xf>
    <xf numFmtId="176"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77" fontId="0" fillId="12" borderId="0" xfId="0" applyNumberFormat="1" applyFont="1" applyFill="1" applyBorder="1" applyAlignment="1" applyProtection="1">
      <alignment horizontal="left" vertical="center"/>
    </xf>
    <xf numFmtId="178" fontId="0" fillId="12" borderId="0" xfId="0" applyNumberFormat="1" applyFont="1" applyFill="1" applyBorder="1" applyAlignment="1" applyProtection="1">
      <alignment horizontal="left" vertical="center"/>
    </xf>
    <xf numFmtId="0" fontId="4" fillId="9" borderId="4" xfId="0" applyNumberFormat="1" applyFont="1" applyFill="1" applyBorder="1" applyAlignment="1" applyProtection="1">
      <alignment vertical="center" wrapText="1"/>
    </xf>
    <xf numFmtId="14" fontId="0" fillId="12" borderId="0" xfId="0" applyNumberFormat="1" applyFont="1" applyFill="1" applyBorder="1" applyAlignment="1" applyProtection="1">
      <alignment horizontal="left" vertical="center"/>
    </xf>
    <xf numFmtId="0" fontId="4" fillId="2" borderId="4" xfId="0" applyNumberFormat="1" applyFont="1" applyFill="1" applyBorder="1" applyAlignment="1" applyProtection="1">
      <alignment horizontal="left" vertical="center" wrapText="1"/>
    </xf>
    <xf numFmtId="49" fontId="0" fillId="0" borderId="0" xfId="0" applyNumberFormat="1" applyFont="1" applyFill="1" applyBorder="1" applyAlignment="1" applyProtection="1">
      <alignment horizontal="left" vertical="center"/>
    </xf>
    <xf numFmtId="0" fontId="5" fillId="0" borderId="0" xfId="11" applyNumberFormat="1" applyFont="1" applyFill="1" applyBorder="1" applyAlignment="1" applyProtection="1">
      <alignment vertical="center"/>
    </xf>
    <xf numFmtId="0" fontId="6" fillId="0" borderId="0" xfId="11" applyNumberFormat="1" applyFont="1" applyFill="1" applyBorder="1" applyAlignment="1" applyProtection="1"/>
    <xf numFmtId="0" fontId="6" fillId="0" borderId="0" xfId="11" applyNumberFormat="1" applyFont="1" applyFill="1" applyBorder="1" applyAlignment="1" applyProtection="1">
      <alignment horizontal="center"/>
    </xf>
    <xf numFmtId="0" fontId="0" fillId="0" borderId="0" xfId="11" applyNumberFormat="1" applyFont="1" applyFill="1" applyBorder="1" applyAlignment="1" applyProtection="1">
      <alignment vertical="center"/>
    </xf>
    <xf numFmtId="0" fontId="6" fillId="0" borderId="0" xfId="11" applyNumberFormat="1" applyFont="1" applyFill="1" applyBorder="1" applyAlignment="1" applyProtection="1">
      <alignment horizontal="right" vertical="top"/>
    </xf>
    <xf numFmtId="0" fontId="7" fillId="0" borderId="0" xfId="11" applyNumberFormat="1" applyFont="1" applyFill="1" applyBorder="1" applyAlignment="1" applyProtection="1">
      <alignment vertical="center"/>
    </xf>
    <xf numFmtId="0" fontId="8" fillId="0" borderId="0" xfId="11" applyNumberFormat="1" applyFont="1" applyFill="1" applyBorder="1" applyAlignment="1" applyProtection="1">
      <alignment horizontal="left" vertical="center" indent="1"/>
    </xf>
    <xf numFmtId="0" fontId="9" fillId="0" borderId="0" xfId="11" applyNumberFormat="1" applyFont="1" applyFill="1" applyBorder="1" applyAlignment="1" applyProtection="1">
      <alignment horizontal="left" vertical="center"/>
    </xf>
    <xf numFmtId="0" fontId="9" fillId="0" borderId="16" xfId="11" applyNumberFormat="1" applyFont="1" applyFill="1" applyBorder="1" applyAlignment="1" applyProtection="1">
      <alignment horizontal="left" vertical="center"/>
    </xf>
    <xf numFmtId="0" fontId="9" fillId="0" borderId="18"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vertical="center"/>
    </xf>
    <xf numFmtId="0" fontId="0" fillId="0" borderId="0" xfId="16" applyNumberFormat="1" applyFont="1" applyFill="1" applyBorder="1" applyAlignment="1" applyProtection="1"/>
    <xf numFmtId="0" fontId="0" fillId="13" borderId="0" xfId="16" applyNumberFormat="1" applyFont="1" applyFill="1" applyBorder="1" applyAlignment="1" applyProtection="1"/>
    <xf numFmtId="0" fontId="0" fillId="0" borderId="0" xfId="16" applyNumberFormat="1" applyFont="1" applyFill="1" applyBorder="1" applyAlignment="1" applyProtection="1">
      <alignment horizontal="right"/>
    </xf>
    <xf numFmtId="0" fontId="10" fillId="8" borderId="4" xfId="16" applyNumberFormat="1" applyFont="1" applyFill="1" applyBorder="1" applyAlignment="1" applyProtection="1">
      <alignment vertical="center"/>
      <protection locked="0"/>
    </xf>
    <xf numFmtId="0" fontId="0" fillId="0" borderId="0" xfId="0">
      <alignment vertical="center"/>
    </xf>
    <xf numFmtId="0" fontId="12" fillId="0" borderId="34" xfId="11" applyNumberFormat="1" applyFont="1" applyFill="1" applyBorder="1" applyAlignment="1" applyProtection="1">
      <alignment vertical="center"/>
    </xf>
    <xf numFmtId="0" fontId="12" fillId="0" borderId="35" xfId="11" applyNumberFormat="1" applyFont="1" applyFill="1" applyBorder="1" applyAlignment="1" applyProtection="1">
      <alignment vertical="center"/>
    </xf>
    <xf numFmtId="0" fontId="12" fillId="0" borderId="36" xfId="11" applyNumberFormat="1" applyFont="1" applyFill="1" applyBorder="1" applyAlignment="1" applyProtection="1">
      <alignment vertical="center"/>
    </xf>
    <xf numFmtId="0" fontId="12" fillId="0" borderId="32" xfId="11" applyNumberFormat="1" applyFont="1" applyFill="1" applyBorder="1" applyAlignment="1" applyProtection="1">
      <alignment vertical="center"/>
    </xf>
    <xf numFmtId="0" fontId="12" fillId="0" borderId="19" xfId="11" applyNumberFormat="1" applyFont="1" applyFill="1" applyBorder="1" applyAlignment="1" applyProtection="1">
      <alignment vertical="center"/>
    </xf>
    <xf numFmtId="0" fontId="12" fillId="0" borderId="10" xfId="11" applyNumberFormat="1" applyFont="1" applyFill="1" applyBorder="1" applyAlignment="1" applyProtection="1">
      <alignment vertical="center"/>
    </xf>
    <xf numFmtId="0" fontId="12" fillId="0" borderId="33" xfId="11" applyNumberFormat="1" applyFont="1" applyFill="1" applyBorder="1" applyAlignment="1" applyProtection="1">
      <alignment vertical="center"/>
    </xf>
    <xf numFmtId="0" fontId="12" fillId="0" borderId="27" xfId="11" applyNumberFormat="1" applyFont="1" applyFill="1" applyBorder="1" applyAlignment="1" applyProtection="1">
      <alignment vertical="center"/>
    </xf>
    <xf numFmtId="0" fontId="12" fillId="0" borderId="28" xfId="11" applyNumberFormat="1" applyFont="1" applyFill="1" applyBorder="1" applyAlignment="1" applyProtection="1">
      <alignment vertical="center"/>
    </xf>
    <xf numFmtId="0" fontId="9" fillId="0" borderId="12"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left" vertical="center" indent="1"/>
    </xf>
    <xf numFmtId="0" fontId="9" fillId="0" borderId="35" xfId="11" applyNumberFormat="1" applyFont="1" applyFill="1" applyBorder="1" applyAlignment="1" applyProtection="1">
      <alignment horizontal="left" vertical="center"/>
    </xf>
    <xf numFmtId="0" fontId="9" fillId="0" borderId="35" xfId="11" applyNumberFormat="1" applyFont="1" applyFill="1" applyBorder="1" applyAlignment="1" applyProtection="1">
      <alignment horizontal="center" vertical="center"/>
    </xf>
    <xf numFmtId="0" fontId="9" fillId="0" borderId="36"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center" vertical="center"/>
    </xf>
    <xf numFmtId="0" fontId="14" fillId="0" borderId="7" xfId="11" applyNumberFormat="1" applyFont="1" applyFill="1" applyBorder="1" applyAlignment="1" applyProtection="1">
      <alignment horizontal="center" vertical="center" wrapText="1"/>
    </xf>
    <xf numFmtId="0" fontId="14" fillId="0" borderId="0" xfId="11" applyNumberFormat="1" applyFont="1" applyFill="1" applyBorder="1" applyAlignment="1" applyProtection="1">
      <alignment horizontal="center" vertical="center" wrapText="1"/>
    </xf>
    <xf numFmtId="0" fontId="14" fillId="0" borderId="17"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distributed" vertical="center"/>
    </xf>
    <xf numFmtId="0" fontId="9" fillId="0" borderId="0" xfId="11" applyNumberFormat="1" applyFont="1" applyFill="1" applyBorder="1" applyAlignment="1" applyProtection="1">
      <alignment horizontal="distributed" vertical="center"/>
    </xf>
    <xf numFmtId="0" fontId="9" fillId="0" borderId="16" xfId="11" applyNumberFormat="1" applyFont="1" applyFill="1" applyBorder="1" applyAlignment="1" applyProtection="1">
      <alignment horizontal="distributed" vertical="center"/>
    </xf>
    <xf numFmtId="0" fontId="9" fillId="0" borderId="11"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distributed" vertical="center"/>
    </xf>
    <xf numFmtId="0" fontId="9" fillId="0" borderId="5"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center" vertical="center"/>
    </xf>
    <xf numFmtId="0" fontId="9" fillId="0" borderId="5"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center" vertical="center"/>
    </xf>
    <xf numFmtId="0" fontId="16" fillId="0" borderId="0" xfId="11" applyNumberFormat="1" applyFont="1" applyFill="1" applyBorder="1" applyAlignment="1" applyProtection="1">
      <alignment vertical="center"/>
    </xf>
    <xf numFmtId="0" fontId="16" fillId="0" borderId="18" xfId="11" applyNumberFormat="1" applyFont="1" applyFill="1" applyBorder="1" applyAlignment="1" applyProtection="1">
      <alignment vertical="center"/>
    </xf>
    <xf numFmtId="0" fontId="9" fillId="0" borderId="3"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distributed" vertical="center"/>
    </xf>
    <xf numFmtId="0" fontId="9" fillId="0" borderId="10" xfId="11" applyNumberFormat="1" applyFont="1" applyFill="1" applyBorder="1" applyAlignment="1" applyProtection="1">
      <alignment horizontal="distributed" vertical="center"/>
    </xf>
    <xf numFmtId="0" fontId="9" fillId="0" borderId="19"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center" vertical="center"/>
    </xf>
    <xf numFmtId="0" fontId="16" fillId="0" borderId="19" xfId="11" applyNumberFormat="1" applyFont="1" applyFill="1" applyBorder="1" applyAlignment="1" applyProtection="1">
      <alignment vertical="center"/>
    </xf>
    <xf numFmtId="0" fontId="9" fillId="0" borderId="10" xfId="11" applyNumberFormat="1" applyFont="1" applyFill="1" applyBorder="1" applyAlignment="1" applyProtection="1">
      <alignment horizontal="center" vertical="center"/>
    </xf>
    <xf numFmtId="0" fontId="9" fillId="0" borderId="0" xfId="11" applyNumberFormat="1" applyFont="1" applyFill="1" applyBorder="1" applyAlignment="1" applyProtection="1">
      <alignment vertical="center"/>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1"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distributed" vertical="center"/>
    </xf>
    <xf numFmtId="0" fontId="9" fillId="0" borderId="22"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horizontal="center" vertical="center"/>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14" xfId="11" applyNumberFormat="1" applyFont="1" applyFill="1" applyBorder="1" applyAlignment="1" applyProtection="1">
      <alignment horizontal="left" vertical="center"/>
    </xf>
    <xf numFmtId="0" fontId="16" fillId="0" borderId="23" xfId="11" applyNumberFormat="1" applyFont="1" applyFill="1" applyBorder="1" applyAlignment="1" applyProtection="1">
      <alignment vertical="center"/>
    </xf>
    <xf numFmtId="0" fontId="17" fillId="0" borderId="23" xfId="11" applyNumberFormat="1" applyFont="1" applyFill="1" applyBorder="1" applyAlignment="1" applyProtection="1">
      <alignment vertical="center"/>
    </xf>
    <xf numFmtId="0" fontId="9" fillId="0" borderId="11" xfId="11" applyNumberFormat="1" applyFont="1" applyFill="1" applyBorder="1" applyAlignment="1" applyProtection="1">
      <alignment horizontal="left" vertical="center"/>
    </xf>
    <xf numFmtId="0" fontId="17" fillId="0" borderId="0" xfId="11" applyNumberFormat="1" applyFont="1" applyFill="1" applyBorder="1" applyAlignment="1" applyProtection="1">
      <alignment vertical="center"/>
    </xf>
    <xf numFmtId="0" fontId="9" fillId="0" borderId="7" xfId="13" applyNumberFormat="1" applyFont="1" applyFill="1" applyBorder="1" applyAlignment="1" applyProtection="1">
      <alignment horizontal="left" vertical="center"/>
    </xf>
    <xf numFmtId="0" fontId="9" fillId="0" borderId="1"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distributed" vertical="center"/>
    </xf>
    <xf numFmtId="0" fontId="9" fillId="0" borderId="20" xfId="11" applyNumberFormat="1" applyFont="1" applyFill="1" applyBorder="1" applyAlignment="1" applyProtection="1">
      <alignment horizontal="distributed" vertical="center"/>
    </xf>
    <xf numFmtId="49" fontId="9" fillId="0" borderId="31"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xf>
    <xf numFmtId="0" fontId="9" fillId="0" borderId="16" xfId="11" applyNumberFormat="1" applyFont="1" applyFill="1" applyBorder="1" applyAlignment="1" applyProtection="1">
      <alignment vertical="center"/>
    </xf>
    <xf numFmtId="0" fontId="9" fillId="0" borderId="16" xfId="11" applyNumberFormat="1" applyFont="1" applyFill="1" applyBorder="1" applyAlignment="1" applyProtection="1">
      <alignment horizontal="center" vertical="center"/>
    </xf>
    <xf numFmtId="0" fontId="18" fillId="0" borderId="7" xfId="11" applyNumberFormat="1" applyFont="1" applyFill="1" applyBorder="1" applyAlignment="1" applyProtection="1">
      <alignment vertical="center"/>
    </xf>
    <xf numFmtId="0" fontId="18" fillId="0" borderId="0" xfId="11" applyNumberFormat="1" applyFont="1" applyFill="1" applyBorder="1" applyAlignment="1" applyProtection="1">
      <alignment vertical="center"/>
    </xf>
    <xf numFmtId="0" fontId="18" fillId="0" borderId="17" xfId="11" applyNumberFormat="1" applyFont="1" applyFill="1" applyBorder="1" applyAlignment="1" applyProtection="1">
      <alignment vertical="center"/>
    </xf>
    <xf numFmtId="0" fontId="9" fillId="0" borderId="21" xfId="11" applyNumberFormat="1" applyFont="1" applyFill="1" applyBorder="1" applyAlignment="1" applyProtection="1">
      <alignment vertical="center"/>
    </xf>
    <xf numFmtId="0" fontId="9" fillId="0" borderId="25" xfId="11" applyNumberFormat="1" applyFont="1" applyFill="1" applyBorder="1" applyAlignment="1" applyProtection="1">
      <alignment vertical="center"/>
    </xf>
    <xf numFmtId="0" fontId="17" fillId="0" borderId="25" xfId="11" applyNumberFormat="1" applyFont="1" applyFill="1" applyBorder="1" applyAlignment="1" applyProtection="1">
      <alignment vertical="center"/>
    </xf>
    <xf numFmtId="0" fontId="9" fillId="0" borderId="14" xfId="11" applyNumberFormat="1" applyFont="1" applyFill="1" applyBorder="1" applyAlignment="1" applyProtection="1">
      <alignment vertical="center"/>
    </xf>
    <xf numFmtId="0" fontId="9" fillId="0" borderId="0" xfId="11" applyNumberFormat="1" applyFont="1" applyFill="1" applyBorder="1" applyAlignment="1" applyProtection="1">
      <alignment vertical="center" shrinkToFit="1"/>
    </xf>
    <xf numFmtId="0" fontId="9" fillId="0" borderId="16" xfId="11" applyNumberFormat="1" applyFont="1" applyFill="1" applyBorder="1" applyAlignment="1" applyProtection="1">
      <alignment vertical="center" shrinkToFit="1"/>
    </xf>
    <xf numFmtId="0" fontId="15" fillId="0" borderId="7" xfId="11" applyNumberFormat="1" applyFont="1" applyFill="1" applyBorder="1" applyAlignment="1" applyProtection="1">
      <alignment vertical="center" wrapText="1"/>
    </xf>
    <xf numFmtId="0" fontId="15" fillId="0" borderId="0" xfId="11" applyNumberFormat="1" applyFont="1" applyFill="1" applyBorder="1" applyAlignment="1" applyProtection="1">
      <alignment vertical="center" wrapText="1"/>
    </xf>
    <xf numFmtId="0" fontId="15" fillId="0" borderId="17" xfId="11" applyNumberFormat="1" applyFont="1" applyFill="1" applyBorder="1" applyAlignment="1" applyProtection="1">
      <alignment vertical="center" wrapText="1"/>
    </xf>
    <xf numFmtId="0" fontId="9" fillId="0" borderId="0" xfId="11" applyNumberFormat="1" applyFont="1" applyFill="1" applyBorder="1" applyAlignment="1" applyProtection="1">
      <alignment vertical="top" wrapText="1"/>
    </xf>
    <xf numFmtId="0" fontId="9" fillId="0" borderId="16" xfId="11" applyNumberFormat="1" applyFont="1" applyFill="1" applyBorder="1" applyAlignment="1" applyProtection="1">
      <alignment vertical="top" wrapText="1"/>
    </xf>
    <xf numFmtId="0" fontId="18" fillId="0" borderId="16" xfId="11" applyNumberFormat="1" applyFont="1" applyFill="1" applyBorder="1" applyAlignment="1" applyProtection="1">
      <alignment vertical="center"/>
    </xf>
    <xf numFmtId="0" fontId="9" fillId="0" borderId="11" xfId="11" applyNumberFormat="1" applyFont="1" applyFill="1" applyBorder="1" applyAlignment="1" applyProtection="1">
      <alignment vertical="center"/>
    </xf>
    <xf numFmtId="0" fontId="9" fillId="0" borderId="18" xfId="11" applyNumberFormat="1" applyFont="1" applyFill="1" applyBorder="1" applyAlignment="1" applyProtection="1">
      <alignment vertical="center"/>
    </xf>
    <xf numFmtId="0" fontId="9" fillId="0" borderId="5" xfId="11" applyNumberFormat="1" applyFont="1" applyFill="1" applyBorder="1" applyAlignment="1" applyProtection="1">
      <alignment vertical="center"/>
    </xf>
    <xf numFmtId="0" fontId="17" fillId="0" borderId="5" xfId="11" applyNumberFormat="1" applyFont="1" applyFill="1" applyBorder="1" applyAlignment="1" applyProtection="1">
      <alignment vertical="center"/>
    </xf>
    <xf numFmtId="0" fontId="20" fillId="0" borderId="0" xfId="11" applyNumberFormat="1" applyFont="1" applyFill="1" applyBorder="1" applyAlignment="1" applyProtection="1">
      <alignment vertical="center"/>
    </xf>
    <xf numFmtId="0" fontId="9" fillId="0" borderId="7" xfId="11" applyNumberFormat="1" applyFont="1" applyFill="1" applyBorder="1" applyAlignment="1" applyProtection="1">
      <alignment vertical="top" wrapText="1"/>
    </xf>
    <xf numFmtId="0" fontId="12" fillId="0" borderId="0" xfId="11" applyNumberFormat="1" applyFont="1" applyFill="1" applyBorder="1" applyAlignment="1" applyProtection="1">
      <alignment vertical="center"/>
    </xf>
    <xf numFmtId="0" fontId="12" fillId="0" borderId="6" xfId="11" applyNumberFormat="1" applyFont="1" applyFill="1" applyBorder="1" applyAlignment="1" applyProtection="1">
      <alignment vertical="center"/>
    </xf>
    <xf numFmtId="0" fontId="16" fillId="0" borderId="0" xfId="11" applyNumberFormat="1" applyFont="1" applyFill="1" applyBorder="1" applyAlignment="1" applyProtection="1">
      <alignment vertical="center" shrinkToFit="1"/>
    </xf>
    <xf numFmtId="0" fontId="9" fillId="0" borderId="11" xfId="11" applyNumberFormat="1" applyFont="1" applyFill="1" applyBorder="1" applyAlignment="1" applyProtection="1">
      <alignment vertical="top" wrapText="1"/>
    </xf>
    <xf numFmtId="0" fontId="9" fillId="0" borderId="18" xfId="11" applyNumberFormat="1" applyFont="1" applyFill="1" applyBorder="1" applyAlignment="1" applyProtection="1">
      <alignment vertical="top" wrapText="1"/>
    </xf>
    <xf numFmtId="0" fontId="9" fillId="0" borderId="5" xfId="11" applyNumberFormat="1" applyFont="1" applyFill="1" applyBorder="1" applyAlignment="1" applyProtection="1">
      <alignment vertical="top" wrapText="1"/>
    </xf>
    <xf numFmtId="0" fontId="16" fillId="0" borderId="18" xfId="11" applyNumberFormat="1" applyFont="1" applyFill="1" applyBorder="1" applyAlignment="1" applyProtection="1">
      <alignment vertical="center" shrinkToFit="1"/>
    </xf>
    <xf numFmtId="0" fontId="19" fillId="0" borderId="0" xfId="11" applyNumberFormat="1" applyFont="1" applyFill="1" applyBorder="1" applyAlignment="1" applyProtection="1">
      <alignment horizontal="center" vertical="center"/>
    </xf>
    <xf numFmtId="0" fontId="16" fillId="0" borderId="6" xfId="11" applyNumberFormat="1" applyFont="1" applyFill="1" applyBorder="1" applyAlignment="1" applyProtection="1">
      <alignment vertical="top" wrapText="1"/>
    </xf>
    <xf numFmtId="0" fontId="17" fillId="0" borderId="16" xfId="11" applyNumberFormat="1" applyFont="1" applyFill="1" applyBorder="1" applyAlignment="1" applyProtection="1">
      <alignment vertical="center"/>
    </xf>
    <xf numFmtId="0" fontId="16" fillId="0" borderId="0" xfId="11" applyNumberFormat="1" applyFont="1" applyFill="1" applyBorder="1" applyAlignment="1" applyProtection="1">
      <alignment vertical="top" wrapText="1"/>
    </xf>
    <xf numFmtId="0" fontId="16" fillId="0" borderId="16" xfId="11" applyNumberFormat="1" applyFont="1" applyFill="1" applyBorder="1" applyAlignment="1" applyProtection="1">
      <alignment vertical="top" wrapText="1"/>
    </xf>
    <xf numFmtId="0" fontId="9" fillId="0" borderId="0" xfId="11" applyNumberFormat="1" applyFont="1" applyFill="1" applyBorder="1" applyAlignment="1" applyProtection="1">
      <alignment vertical="center" wrapText="1"/>
    </xf>
    <xf numFmtId="0" fontId="9" fillId="0" borderId="16" xfId="11" applyNumberFormat="1" applyFont="1" applyFill="1" applyBorder="1" applyAlignment="1" applyProtection="1">
      <alignment vertical="center" wrapText="1"/>
    </xf>
    <xf numFmtId="0" fontId="16" fillId="0" borderId="7" xfId="11" applyNumberFormat="1" applyFont="1" applyFill="1" applyBorder="1" applyAlignment="1" applyProtection="1">
      <alignment horizontal="left" vertical="center" wrapText="1"/>
    </xf>
    <xf numFmtId="0" fontId="16" fillId="0" borderId="0" xfId="11" applyNumberFormat="1" applyFont="1" applyFill="1" applyBorder="1" applyAlignment="1" applyProtection="1">
      <alignment horizontal="left" vertical="center" wrapText="1"/>
    </xf>
    <xf numFmtId="0" fontId="16" fillId="0" borderId="16" xfId="11" applyNumberFormat="1" applyFont="1" applyFill="1" applyBorder="1" applyAlignment="1" applyProtection="1">
      <alignment horizontal="left" vertical="center" wrapText="1"/>
    </xf>
    <xf numFmtId="0" fontId="18" fillId="0" borderId="18" xfId="11" applyNumberFormat="1" applyFont="1" applyFill="1" applyBorder="1" applyAlignment="1" applyProtection="1">
      <alignment vertical="center"/>
    </xf>
    <xf numFmtId="0" fontId="17" fillId="0" borderId="6" xfId="11" applyNumberFormat="1" applyFont="1" applyFill="1" applyBorder="1" applyAlignment="1" applyProtection="1">
      <alignment vertical="center"/>
    </xf>
    <xf numFmtId="0" fontId="9" fillId="0" borderId="20" xfId="11" applyNumberFormat="1" applyFont="1" applyFill="1" applyBorder="1" applyAlignment="1" applyProtection="1">
      <alignment horizontal="center" vertical="center"/>
    </xf>
    <xf numFmtId="0" fontId="17" fillId="0" borderId="0" xfId="11" applyNumberFormat="1" applyFont="1" applyFill="1" applyBorder="1" applyAlignment="1" applyProtection="1">
      <alignment horizontal="left" vertical="center"/>
    </xf>
    <xf numFmtId="0" fontId="17" fillId="0" borderId="16" xfId="11" applyNumberFormat="1" applyFont="1" applyFill="1" applyBorder="1" applyAlignment="1" applyProtection="1">
      <alignment horizontal="left" vertical="center"/>
    </xf>
    <xf numFmtId="0" fontId="17" fillId="0" borderId="7" xfId="11" applyNumberFormat="1" applyFont="1" applyFill="1" applyBorder="1" applyAlignment="1" applyProtection="1">
      <alignment vertical="center"/>
    </xf>
    <xf numFmtId="0" fontId="17" fillId="0" borderId="0" xfId="11" applyNumberFormat="1" applyFont="1" applyFill="1" applyBorder="1" applyAlignment="1" applyProtection="1">
      <alignment horizontal="center" vertical="center"/>
    </xf>
    <xf numFmtId="0" fontId="17" fillId="0" borderId="18" xfId="11" applyNumberFormat="1" applyFont="1" applyFill="1" applyBorder="1" applyAlignment="1" applyProtection="1">
      <alignment vertical="center"/>
    </xf>
    <xf numFmtId="0" fontId="17" fillId="0" borderId="22" xfId="11" applyNumberFormat="1" applyFont="1" applyFill="1" applyBorder="1" applyAlignment="1" applyProtection="1">
      <alignment vertical="center"/>
    </xf>
    <xf numFmtId="0" fontId="9" fillId="0" borderId="3" xfId="11" applyNumberFormat="1" applyFont="1" applyFill="1" applyBorder="1" applyAlignment="1" applyProtection="1">
      <alignment vertical="center"/>
    </xf>
    <xf numFmtId="0" fontId="9" fillId="0" borderId="19" xfId="11" applyNumberFormat="1" applyFont="1" applyFill="1" applyBorder="1" applyAlignment="1" applyProtection="1">
      <alignment vertical="center"/>
    </xf>
    <xf numFmtId="0" fontId="9" fillId="0" borderId="10" xfId="11" applyNumberFormat="1" applyFont="1" applyFill="1" applyBorder="1" applyAlignment="1" applyProtection="1">
      <alignment vertical="center"/>
    </xf>
    <xf numFmtId="0" fontId="9" fillId="0" borderId="6" xfId="11" applyNumberFormat="1" applyFont="1" applyFill="1" applyBorder="1" applyAlignment="1" applyProtection="1">
      <alignment horizontal="center" vertical="center"/>
    </xf>
    <xf numFmtId="0" fontId="9" fillId="0" borderId="18" xfId="11" applyNumberFormat="1" applyFont="1" applyFill="1" applyBorder="1" applyAlignment="1" applyProtection="1">
      <alignment horizontal="center" vertical="center"/>
    </xf>
    <xf numFmtId="0" fontId="9" fillId="0" borderId="0"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xf>
    <xf numFmtId="0" fontId="17" fillId="0" borderId="17" xfId="11" applyNumberFormat="1" applyFont="1" applyFill="1" applyBorder="1" applyAlignment="1" applyProtection="1">
      <alignment vertical="center"/>
    </xf>
    <xf numFmtId="0" fontId="16" fillId="0" borderId="18" xfId="11" applyNumberFormat="1" applyFont="1" applyFill="1" applyBorder="1" applyAlignment="1" applyProtection="1">
      <alignment vertical="top" wrapText="1"/>
    </xf>
    <xf numFmtId="0" fontId="16" fillId="0" borderId="5" xfId="11" applyNumberFormat="1" applyFont="1" applyFill="1" applyBorder="1" applyAlignment="1" applyProtection="1">
      <alignment vertical="top" wrapText="1"/>
    </xf>
    <xf numFmtId="0" fontId="18" fillId="0" borderId="30"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shrinkToFit="1"/>
    </xf>
    <xf numFmtId="0" fontId="19" fillId="0" borderId="11" xfId="11" applyNumberFormat="1" applyFont="1" applyFill="1" applyBorder="1" applyAlignment="1" applyProtection="1">
      <alignment horizontal="center" vertical="center"/>
    </xf>
    <xf numFmtId="0" fontId="18" fillId="0" borderId="6" xfId="11" applyNumberFormat="1" applyFont="1" applyFill="1" applyBorder="1" applyAlignment="1" applyProtection="1">
      <alignment vertical="center"/>
    </xf>
    <xf numFmtId="0" fontId="9" fillId="0" borderId="12" xfId="11" applyNumberFormat="1" applyFont="1" applyFill="1" applyBorder="1" applyAlignment="1" applyProtection="1">
      <alignment vertical="center"/>
    </xf>
    <xf numFmtId="0" fontId="16" fillId="0" borderId="24" xfId="11" applyNumberFormat="1" applyFont="1" applyFill="1" applyBorder="1" applyAlignment="1" applyProtection="1">
      <alignment vertical="center"/>
    </xf>
    <xf numFmtId="0" fontId="9" fillId="0" borderId="23" xfId="11" applyNumberFormat="1" applyFont="1" applyFill="1" applyBorder="1" applyAlignment="1" applyProtection="1">
      <alignment vertical="center" shrinkToFit="1"/>
    </xf>
    <xf numFmtId="0" fontId="9" fillId="0" borderId="24" xfId="11" applyNumberFormat="1" applyFont="1" applyFill="1" applyBorder="1" applyAlignment="1" applyProtection="1">
      <alignment vertical="center" shrinkToFit="1"/>
    </xf>
    <xf numFmtId="0" fontId="15" fillId="0" borderId="14" xfId="11" applyNumberFormat="1" applyFont="1" applyFill="1" applyBorder="1" applyAlignment="1" applyProtection="1">
      <alignment vertical="center" wrapText="1"/>
    </xf>
    <xf numFmtId="0" fontId="15" fillId="0" borderId="23" xfId="11" applyNumberFormat="1" applyFont="1" applyFill="1" applyBorder="1" applyAlignment="1" applyProtection="1">
      <alignment vertical="center" wrapText="1"/>
    </xf>
    <xf numFmtId="0" fontId="15" fillId="0" borderId="15" xfId="11" applyNumberFormat="1" applyFont="1" applyFill="1" applyBorder="1" applyAlignment="1" applyProtection="1">
      <alignment vertical="center" wrapText="1"/>
    </xf>
    <xf numFmtId="0" fontId="17" fillId="0" borderId="31" xfId="11" applyNumberFormat="1" applyFont="1" applyFill="1" applyBorder="1" applyAlignment="1" applyProtection="1">
      <alignment vertical="center"/>
    </xf>
    <xf numFmtId="0" fontId="18" fillId="0" borderId="31" xfId="11" applyNumberFormat="1" applyFont="1" applyFill="1" applyBorder="1" applyAlignment="1" applyProtection="1">
      <alignment vertical="center"/>
    </xf>
    <xf numFmtId="0" fontId="17" fillId="0" borderId="18" xfId="11" applyNumberFormat="1" applyFont="1" applyFill="1" applyBorder="1" applyAlignment="1" applyProtection="1">
      <alignment horizontal="left" vertical="center"/>
    </xf>
    <xf numFmtId="0" fontId="17" fillId="0" borderId="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vertical="center" wrapText="1"/>
    </xf>
    <xf numFmtId="0" fontId="9" fillId="0" borderId="21" xfId="11" applyNumberFormat="1" applyFont="1" applyFill="1" applyBorder="1" applyAlignment="1" applyProtection="1">
      <alignment vertical="top" wrapText="1"/>
    </xf>
    <xf numFmtId="0" fontId="9" fillId="0" borderId="25" xfId="11" applyNumberFormat="1" applyFont="1" applyFill="1" applyBorder="1" applyAlignment="1" applyProtection="1">
      <alignment vertical="top" wrapText="1"/>
    </xf>
    <xf numFmtId="0" fontId="9" fillId="0" borderId="22" xfId="11" applyNumberFormat="1" applyFont="1" applyFill="1" applyBorder="1" applyAlignment="1" applyProtection="1">
      <alignment vertical="top" wrapText="1"/>
    </xf>
    <xf numFmtId="0" fontId="17" fillId="0" borderId="21" xfId="11" applyNumberFormat="1" applyFont="1" applyFill="1" applyBorder="1" applyAlignment="1" applyProtection="1">
      <alignment vertical="center"/>
    </xf>
    <xf numFmtId="0" fontId="17" fillId="0" borderId="22" xfId="11" applyNumberFormat="1" applyFont="1" applyFill="1" applyBorder="1" applyAlignment="1" applyProtection="1">
      <alignment horizontal="left" vertical="center"/>
    </xf>
    <xf numFmtId="0" fontId="9" fillId="0" borderId="18" xfId="11" applyNumberFormat="1" applyFont="1" applyFill="1" applyBorder="1" applyAlignment="1" applyProtection="1">
      <alignment vertical="center" wrapText="1"/>
    </xf>
    <xf numFmtId="0" fontId="9" fillId="0" borderId="5" xfId="11" applyNumberFormat="1" applyFont="1" applyFill="1" applyBorder="1" applyAlignment="1" applyProtection="1">
      <alignment vertical="center" wrapText="1"/>
    </xf>
    <xf numFmtId="0" fontId="9" fillId="0" borderId="22" xfId="11" applyNumberFormat="1" applyFont="1" applyFill="1" applyBorder="1" applyAlignment="1" applyProtection="1">
      <alignment vertical="center" wrapText="1"/>
    </xf>
    <xf numFmtId="0" fontId="12" fillId="14" borderId="38" xfId="12" applyNumberFormat="1" applyFont="1" applyFill="1" applyBorder="1" applyAlignment="1" applyProtection="1">
      <alignment horizontal="center" vertical="center"/>
    </xf>
    <xf numFmtId="0" fontId="12" fillId="14" borderId="7" xfId="12" applyNumberFormat="1" applyFont="1" applyFill="1" applyBorder="1" applyAlignment="1" applyProtection="1">
      <alignment horizontal="center" vertical="center"/>
    </xf>
    <xf numFmtId="0" fontId="12" fillId="14" borderId="18"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xf>
    <xf numFmtId="0" fontId="12" fillId="14" borderId="35" xfId="12" applyNumberFormat="1" applyFont="1" applyFill="1" applyBorder="1" applyAlignment="1" applyProtection="1">
      <alignment horizontal="center" vertical="center"/>
    </xf>
    <xf numFmtId="0" fontId="12" fillId="14" borderId="11" xfId="12" applyNumberFormat="1" applyFont="1" applyFill="1" applyBorder="1" applyAlignment="1" applyProtection="1">
      <alignment horizontal="center" vertical="center"/>
    </xf>
    <xf numFmtId="0" fontId="12" fillId="14" borderId="14" xfId="12" applyNumberFormat="1" applyFont="1" applyFill="1" applyBorder="1" applyAlignment="1" applyProtection="1">
      <alignment horizontal="center" vertical="center"/>
    </xf>
    <xf numFmtId="0" fontId="12" fillId="14" borderId="1"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protection locked="0"/>
    </xf>
    <xf numFmtId="0" fontId="12" fillId="14" borderId="18" xfId="12" applyNumberFormat="1" applyFont="1" applyFill="1" applyBorder="1" applyAlignment="1" applyProtection="1">
      <alignment horizontal="center" vertical="center"/>
      <protection locked="0"/>
    </xf>
    <xf numFmtId="0" fontId="9" fillId="0" borderId="23" xfId="11" applyNumberFormat="1" applyFont="1" applyFill="1" applyBorder="1" applyAlignment="1" applyProtection="1">
      <alignment horizontal="center" vertical="center"/>
    </xf>
    <xf numFmtId="0" fontId="9" fillId="0" borderId="24" xfId="11" applyNumberFormat="1" applyFont="1" applyFill="1" applyBorder="1" applyAlignment="1" applyProtection="1">
      <alignment horizontal="center" vertical="center"/>
    </xf>
    <xf numFmtId="0" fontId="9" fillId="0" borderId="35" xfId="11" applyNumberFormat="1" applyFont="1" applyFill="1" applyBorder="1" applyAlignment="1" applyProtection="1">
      <alignment horizontal="center" vertical="center"/>
    </xf>
    <xf numFmtId="0" fontId="9" fillId="0" borderId="36" xfId="11" applyNumberFormat="1" applyFont="1" applyFill="1" applyBorder="1" applyAlignment="1" applyProtection="1">
      <alignment horizontal="center" vertical="center"/>
    </xf>
    <xf numFmtId="0" fontId="9" fillId="0" borderId="21" xfId="11" applyNumberFormat="1" applyFont="1" applyFill="1" applyBorder="1" applyAlignment="1" applyProtection="1">
      <alignment horizontal="center"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38" xfId="11" applyNumberFormat="1" applyFont="1" applyFill="1" applyBorder="1" applyAlignment="1" applyProtection="1">
      <alignment horizontal="left" vertical="center"/>
    </xf>
    <xf numFmtId="0" fontId="9" fillId="0" borderId="35" xfId="11" applyNumberFormat="1" applyFont="1" applyFill="1" applyBorder="1" applyAlignment="1" applyProtection="1">
      <alignment horizontal="left" vertical="center"/>
    </xf>
    <xf numFmtId="0" fontId="9" fillId="0" borderId="3" xfId="13" applyNumberFormat="1" applyFont="1" applyFill="1" applyBorder="1" applyAlignment="1" applyProtection="1">
      <alignment horizontal="left" vertical="center"/>
    </xf>
    <xf numFmtId="0" fontId="15" fillId="0" borderId="19" xfId="11" applyNumberFormat="1" applyFont="1" applyFill="1" applyBorder="1" applyAlignment="1" applyProtection="1">
      <alignment horizontal="center" vertical="center"/>
    </xf>
    <xf numFmtId="0" fontId="9" fillId="0" borderId="7" xfId="13" applyNumberFormat="1" applyFont="1" applyFill="1" applyBorder="1" applyAlignment="1" applyProtection="1">
      <alignment horizontal="center" vertical="center"/>
    </xf>
    <xf numFmtId="0" fontId="9" fillId="0" borderId="3" xfId="13" applyNumberFormat="1" applyFont="1" applyFill="1" applyBorder="1" applyAlignment="1" applyProtection="1">
      <alignment horizontal="center" vertical="center"/>
    </xf>
    <xf numFmtId="0" fontId="9" fillId="0" borderId="21"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vertical="center"/>
    </xf>
    <xf numFmtId="0" fontId="9" fillId="0" borderId="35" xfId="11" applyNumberFormat="1" applyFont="1" applyFill="1" applyBorder="1" applyAlignment="1" applyProtection="1">
      <alignment horizontal="distributed" vertical="center"/>
    </xf>
    <xf numFmtId="0" fontId="9" fillId="0" borderId="36" xfId="11" applyNumberFormat="1" applyFont="1" applyFill="1" applyBorder="1" applyAlignment="1" applyProtection="1">
      <alignment horizontal="distributed" vertical="center"/>
    </xf>
    <xf numFmtId="0" fontId="18" fillId="0" borderId="37" xfId="11" applyNumberFormat="1" applyFont="1" applyFill="1" applyBorder="1" applyAlignment="1" applyProtection="1">
      <alignment vertical="center"/>
    </xf>
    <xf numFmtId="0" fontId="9" fillId="0" borderId="6" xfId="11" applyNumberFormat="1" applyFont="1" applyFill="1" applyBorder="1" applyAlignment="1" applyProtection="1">
      <alignment vertical="top" wrapText="1"/>
    </xf>
    <xf numFmtId="0" fontId="9" fillId="0" borderId="0" xfId="11" applyNumberFormat="1" applyFont="1" applyFill="1" applyBorder="1" applyAlignment="1" applyProtection="1">
      <alignment horizontal="right" vertical="center"/>
    </xf>
    <xf numFmtId="0" fontId="9" fillId="0" borderId="0" xfId="11" applyNumberFormat="1" applyFont="1" applyFill="1" applyBorder="1" applyAlignment="1" applyProtection="1">
      <alignment horizontal="center" vertical="center" shrinkToFit="1"/>
    </xf>
    <xf numFmtId="0" fontId="16" fillId="0" borderId="19" xfId="11" applyNumberFormat="1" applyFont="1" applyFill="1" applyBorder="1" applyAlignment="1" applyProtection="1">
      <alignment vertical="top" wrapText="1"/>
    </xf>
    <xf numFmtId="0" fontId="16" fillId="0" borderId="10" xfId="11" applyNumberFormat="1" applyFont="1" applyFill="1" applyBorder="1" applyAlignment="1" applyProtection="1">
      <alignment vertical="top" wrapText="1"/>
    </xf>
    <xf numFmtId="0" fontId="12" fillId="14" borderId="19" xfId="12" applyNumberFormat="1" applyFont="1" applyFill="1" applyBorder="1" applyAlignment="1" applyProtection="1">
      <alignment horizontal="center" vertical="center"/>
      <protection locked="0"/>
    </xf>
    <xf numFmtId="0" fontId="17" fillId="0" borderId="10" xfId="11" applyNumberFormat="1" applyFont="1" applyFill="1" applyBorder="1" applyAlignment="1" applyProtection="1">
      <alignment vertical="center"/>
    </xf>
    <xf numFmtId="0" fontId="9" fillId="0" borderId="19" xfId="11" applyNumberFormat="1" applyFont="1" applyFill="1" applyBorder="1" applyAlignment="1" applyProtection="1">
      <alignment vertical="top" wrapText="1"/>
    </xf>
    <xf numFmtId="0" fontId="9" fillId="0" borderId="10" xfId="11" applyNumberFormat="1" applyFont="1" applyFill="1" applyBorder="1" applyAlignment="1" applyProtection="1">
      <alignment vertical="top" wrapText="1"/>
    </xf>
    <xf numFmtId="0" fontId="9" fillId="0" borderId="19" xfId="11" applyNumberFormat="1" applyFont="1" applyFill="1" applyBorder="1" applyAlignment="1" applyProtection="1">
      <alignment vertical="center" shrinkToFit="1"/>
    </xf>
    <xf numFmtId="0" fontId="17" fillId="0" borderId="29" xfId="11" applyNumberFormat="1" applyFont="1" applyFill="1" applyBorder="1" applyAlignment="1" applyProtection="1">
      <alignment vertical="center"/>
    </xf>
    <xf numFmtId="0" fontId="17" fillId="0" borderId="13" xfId="11" applyNumberFormat="1" applyFont="1" applyFill="1" applyBorder="1" applyAlignment="1" applyProtection="1">
      <alignment vertical="center"/>
    </xf>
    <xf numFmtId="0" fontId="0" fillId="12" borderId="0" xfId="0" applyNumberFormat="1" applyFont="1" applyFill="1" applyBorder="1" applyAlignment="1" applyProtection="1">
      <alignment horizontal="left" vertical="center" wrapText="1"/>
    </xf>
    <xf numFmtId="0" fontId="4" fillId="2" borderId="7" xfId="0" applyNumberFormat="1" applyFont="1" applyFill="1" applyBorder="1" applyAlignment="1" applyProtection="1">
      <alignment vertical="center" wrapText="1"/>
    </xf>
    <xf numFmtId="0" fontId="4" fillId="2" borderId="0" xfId="0" applyNumberFormat="1" applyFont="1" applyFill="1" applyBorder="1" applyAlignment="1" applyProtection="1">
      <alignment vertical="center" wrapText="1"/>
    </xf>
    <xf numFmtId="0" fontId="17" fillId="14" borderId="6" xfId="11" applyNumberFormat="1" applyFont="1" applyFill="1" applyBorder="1" applyAlignment="1" applyProtection="1">
      <alignment horizontal="left" vertical="center"/>
    </xf>
    <xf numFmtId="0" fontId="9" fillId="0" borderId="12" xfId="11" applyNumberFormat="1" applyFont="1" applyFill="1" applyBorder="1" applyAlignment="1" applyProtection="1">
      <alignment horizontal="left" vertical="center" indent="1"/>
    </xf>
    <xf numFmtId="0" fontId="9" fillId="0" borderId="23" xfId="11" applyNumberFormat="1" applyFont="1" applyFill="1" applyBorder="1" applyAlignment="1" applyProtection="1">
      <alignment horizontal="left" vertical="center" indent="1"/>
    </xf>
    <xf numFmtId="0" fontId="9" fillId="0" borderId="24" xfId="11" applyNumberFormat="1" applyFont="1" applyFill="1" applyBorder="1" applyAlignment="1" applyProtection="1">
      <alignment horizontal="left" vertical="center" indent="1"/>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2" xfId="11" applyNumberFormat="1" applyFont="1" applyFill="1" applyBorder="1" applyAlignment="1" applyProtection="1">
      <alignment horizontal="left" vertical="center" indent="1"/>
    </xf>
    <xf numFmtId="0" fontId="9" fillId="0" borderId="14"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center" vertical="center"/>
    </xf>
    <xf numFmtId="0" fontId="9" fillId="0" borderId="24" xfId="11" applyNumberFormat="1" applyFont="1" applyFill="1" applyBorder="1" applyAlignment="1" applyProtection="1">
      <alignment horizontal="center" vertical="center"/>
    </xf>
    <xf numFmtId="0" fontId="9" fillId="0" borderId="38" xfId="11" applyNumberFormat="1" applyFont="1" applyFill="1" applyBorder="1" applyAlignment="1" applyProtection="1">
      <alignment horizontal="center" vertical="center"/>
    </xf>
    <xf numFmtId="0" fontId="9" fillId="0" borderId="35" xfId="11" applyNumberFormat="1" applyFont="1" applyFill="1" applyBorder="1" applyAlignment="1" applyProtection="1">
      <alignment horizontal="center" vertical="center"/>
    </xf>
    <xf numFmtId="0" fontId="9" fillId="0" borderId="36"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21" xfId="11" applyNumberFormat="1" applyFont="1" applyFill="1" applyBorder="1" applyAlignment="1" applyProtection="1">
      <alignment horizontal="center"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26" xfId="11" applyNumberFormat="1" applyFont="1" applyFill="1" applyBorder="1" applyAlignment="1" applyProtection="1">
      <alignment horizontal="center" vertical="center"/>
    </xf>
    <xf numFmtId="0" fontId="9" fillId="0" borderId="27" xfId="11" applyNumberFormat="1" applyFont="1" applyFill="1" applyBorder="1" applyAlignment="1" applyProtection="1">
      <alignment horizontal="center" vertical="center"/>
    </xf>
    <xf numFmtId="0" fontId="9" fillId="0" borderId="28" xfId="11" applyNumberFormat="1" applyFont="1" applyFill="1" applyBorder="1" applyAlignment="1" applyProtection="1">
      <alignment horizontal="center" vertical="center"/>
    </xf>
    <xf numFmtId="0" fontId="9" fillId="0" borderId="38" xfId="11" applyNumberFormat="1" applyFont="1" applyFill="1" applyBorder="1" applyAlignment="1" applyProtection="1">
      <alignment horizontal="left" vertical="center"/>
    </xf>
    <xf numFmtId="0" fontId="9" fillId="0" borderId="35" xfId="11" applyNumberFormat="1" applyFont="1" applyFill="1" applyBorder="1" applyAlignment="1" applyProtection="1">
      <alignment horizontal="left" vertical="center"/>
    </xf>
    <xf numFmtId="0" fontId="9" fillId="0" borderId="36" xfId="11" applyNumberFormat="1" applyFont="1" applyFill="1" applyBorder="1" applyAlignment="1" applyProtection="1">
      <alignment horizontal="left" vertical="center"/>
    </xf>
    <xf numFmtId="0" fontId="12" fillId="14" borderId="35" xfId="11" applyNumberFormat="1" applyFont="1" applyFill="1" applyBorder="1" applyAlignment="1" applyProtection="1">
      <alignment horizontal="center" vertical="center"/>
    </xf>
    <xf numFmtId="0" fontId="12" fillId="14" borderId="39" xfId="11" applyNumberFormat="1" applyFont="1" applyFill="1" applyBorder="1" applyAlignment="1" applyProtection="1">
      <alignment horizontal="center" vertical="center"/>
    </xf>
    <xf numFmtId="0" fontId="12" fillId="14" borderId="19" xfId="11" applyNumberFormat="1" applyFont="1" applyFill="1" applyBorder="1" applyAlignment="1" applyProtection="1">
      <alignment horizontal="center" vertical="center"/>
    </xf>
    <xf numFmtId="0" fontId="12" fillId="14" borderId="40" xfId="11" applyNumberFormat="1" applyFont="1" applyFill="1" applyBorder="1" applyAlignment="1" applyProtection="1">
      <alignment horizontal="center" vertical="center"/>
    </xf>
    <xf numFmtId="0" fontId="13" fillId="0" borderId="27" xfId="11" applyNumberFormat="1" applyFont="1" applyFill="1" applyBorder="1" applyAlignment="1" applyProtection="1">
      <alignment horizontal="left" vertical="center"/>
    </xf>
    <xf numFmtId="0" fontId="13" fillId="0" borderId="41" xfId="11" applyNumberFormat="1" applyFont="1" applyFill="1" applyBorder="1" applyAlignment="1" applyProtection="1">
      <alignment horizontal="left" vertical="center"/>
    </xf>
    <xf numFmtId="0" fontId="9" fillId="14" borderId="19" xfId="11" applyNumberFormat="1" applyFont="1" applyFill="1" applyBorder="1" applyAlignment="1" applyProtection="1">
      <alignment horizontal="center" vertical="center"/>
    </xf>
    <xf numFmtId="0" fontId="9" fillId="14" borderId="0" xfId="11" applyNumberFormat="1" applyFont="1" applyFill="1" applyBorder="1" applyAlignment="1" applyProtection="1">
      <alignment horizontal="center" vertical="center"/>
    </xf>
    <xf numFmtId="0" fontId="9" fillId="14" borderId="6" xfId="11" applyNumberFormat="1" applyFont="1" applyFill="1" applyBorder="1" applyAlignment="1" applyProtection="1">
      <alignment horizontal="center" vertical="center"/>
    </xf>
    <xf numFmtId="0" fontId="9" fillId="14" borderId="25"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distributed" vertical="center"/>
    </xf>
    <xf numFmtId="0" fontId="9" fillId="0" borderId="24" xfId="11" applyNumberFormat="1" applyFont="1" applyFill="1" applyBorder="1" applyAlignment="1" applyProtection="1">
      <alignment horizontal="distributed" vertical="center"/>
    </xf>
    <xf numFmtId="0" fontId="20" fillId="0" borderId="11" xfId="11" applyNumberFormat="1" applyFont="1" applyFill="1" applyBorder="1" applyAlignment="1" applyProtection="1">
      <alignment horizontal="left" vertical="center"/>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6"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4" xr:uid="{00000000-0005-0000-0000-00000E000000}"/>
    <cellStyle name="標準 9" xfId="15" xr:uid="{00000000-0005-0000-0000-00000F000000}"/>
    <cellStyle name="標準_設計内容説明書　第二面" xfId="13" xr:uid="{00000000-0005-0000-0000-000011000000}"/>
  </cellStyles>
  <dxfs count="0"/>
  <tableStyles count="0" defaultTableStyle="TableStyleMedium2" defaultPivotStyle="PivotStyleLight16"/>
  <colors>
    <mruColors>
      <color rgb="FFFFFFCC"/>
      <color rgb="FFCCECFF"/>
      <color rgb="FFCCFFFF"/>
      <color rgb="FFFF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123825</xdr:colOff>
      <xdr:row>6</xdr:row>
      <xdr:rowOff>180975</xdr:rowOff>
    </xdr:from>
    <xdr:ext cx="300082" cy="24237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23975" y="16573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512</v>
      </c>
      <c r="B1" s="45" t="s">
        <v>513</v>
      </c>
    </row>
    <row r="2" spans="1:2" x14ac:dyDescent="0.15">
      <c r="A2" s="44" t="s">
        <v>514</v>
      </c>
      <c r="B2" s="44">
        <v>-2</v>
      </c>
    </row>
    <row r="3" spans="1:2" x14ac:dyDescent="0.15">
      <c r="A3" s="44" t="s">
        <v>515</v>
      </c>
      <c r="B3" s="44">
        <v>-2</v>
      </c>
    </row>
    <row r="4" spans="1:2" x14ac:dyDescent="0.15">
      <c r="A4" s="44" t="s">
        <v>516</v>
      </c>
      <c r="B4" s="44">
        <v>-2</v>
      </c>
    </row>
    <row r="5" spans="1:2" x14ac:dyDescent="0.15">
      <c r="A5" s="44" t="s">
        <v>602</v>
      </c>
      <c r="B5" s="44">
        <v>1</v>
      </c>
    </row>
    <row r="6" spans="1:2" x14ac:dyDescent="0.15">
      <c r="A6" s="44" t="s">
        <v>603</v>
      </c>
      <c r="B6" s="44">
        <v>1</v>
      </c>
    </row>
    <row r="7" spans="1:2" x14ac:dyDescent="0.15">
      <c r="A7" s="44" t="s">
        <v>583</v>
      </c>
      <c r="B7" s="44">
        <v>1</v>
      </c>
    </row>
    <row r="16" spans="1:2" x14ac:dyDescent="0.15">
      <c r="A16" s="44" t="s">
        <v>517</v>
      </c>
      <c r="B16" s="44">
        <v>1</v>
      </c>
    </row>
    <row r="17" spans="1:2" x14ac:dyDescent="0.15">
      <c r="A17" s="44" t="s">
        <v>518</v>
      </c>
      <c r="B17" s="44">
        <v>0</v>
      </c>
    </row>
  </sheetData>
  <phoneticPr fontId="11"/>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270" t="s">
        <v>7</v>
      </c>
      <c r="K1" s="271"/>
    </row>
    <row r="2" spans="1:13" x14ac:dyDescent="0.15">
      <c r="I2" s="14" t="s">
        <v>26</v>
      </c>
      <c r="J2" s="14" t="s">
        <v>27</v>
      </c>
      <c r="K2" s="14" t="s">
        <v>28</v>
      </c>
      <c r="L2" s="14" t="s">
        <v>29</v>
      </c>
    </row>
    <row r="3" spans="1:13" x14ac:dyDescent="0.15">
      <c r="I3" t="s">
        <v>30</v>
      </c>
      <c r="J3" s="19">
        <v>42573</v>
      </c>
      <c r="L3">
        <v>42573</v>
      </c>
    </row>
    <row r="6" spans="1:13" x14ac:dyDescent="0.15">
      <c r="A6" s="77" t="s">
        <v>63</v>
      </c>
      <c r="C6" s="77" t="s">
        <v>64</v>
      </c>
      <c r="D6" s="77" t="s">
        <v>65</v>
      </c>
      <c r="E6" s="77" t="s">
        <v>66</v>
      </c>
      <c r="F6" s="77" t="s">
        <v>67</v>
      </c>
    </row>
    <row r="7" spans="1:13" x14ac:dyDescent="0.15">
      <c r="A7" s="2" t="s">
        <v>33</v>
      </c>
      <c r="B7" s="15"/>
      <c r="C7" s="77" t="s">
        <v>68</v>
      </c>
      <c r="D7" s="49" t="s">
        <v>684</v>
      </c>
      <c r="E7" s="77" t="s">
        <v>193</v>
      </c>
      <c r="F7" s="49" t="str">
        <f>IF(wsjob_TARGET_KIND__label="","",wsjob_TARGET_KIND__label)</f>
        <v>建築物</v>
      </c>
      <c r="G7" s="54"/>
      <c r="H7" s="54"/>
      <c r="I7" s="54"/>
      <c r="J7" s="54"/>
      <c r="K7" s="54"/>
      <c r="L7" s="54"/>
      <c r="M7" s="54"/>
    </row>
    <row r="8" spans="1:13" x14ac:dyDescent="0.15">
      <c r="A8" s="2"/>
      <c r="B8" s="13" t="s">
        <v>506</v>
      </c>
      <c r="C8" s="77" t="s">
        <v>509</v>
      </c>
      <c r="D8" s="49">
        <v>101</v>
      </c>
      <c r="E8" s="77" t="s">
        <v>560</v>
      </c>
      <c r="F8" s="49">
        <f>IF(wsjob_JOB_KIND="","",wsjob_JOB_KIND)</f>
        <v>101</v>
      </c>
      <c r="G8" s="54"/>
      <c r="H8" s="54"/>
      <c r="I8" s="54"/>
      <c r="J8" s="54"/>
      <c r="K8" s="54"/>
      <c r="L8" s="54"/>
      <c r="M8" s="54"/>
    </row>
    <row r="9" spans="1:13" x14ac:dyDescent="0.15">
      <c r="A9" s="2"/>
      <c r="B9" s="13" t="s">
        <v>507</v>
      </c>
      <c r="C9" s="77" t="s">
        <v>508</v>
      </c>
      <c r="D9" s="49">
        <v>1</v>
      </c>
      <c r="E9" s="77" t="s">
        <v>511</v>
      </c>
      <c r="F9" s="49">
        <f>IF(wsjob_TARGET_KIND="","",wsjob_TARGET_KIND)</f>
        <v>1</v>
      </c>
      <c r="G9" s="54"/>
      <c r="H9" s="54"/>
      <c r="I9" s="54"/>
      <c r="J9" s="54"/>
      <c r="K9" s="54"/>
      <c r="L9" s="54"/>
      <c r="M9" s="54"/>
    </row>
    <row r="10" spans="1:13" x14ac:dyDescent="0.15">
      <c r="A10" s="8" t="s">
        <v>34</v>
      </c>
      <c r="B10" s="4"/>
      <c r="C10" s="77" t="s">
        <v>69</v>
      </c>
      <c r="D10" s="51" t="s">
        <v>5</v>
      </c>
      <c r="E10" s="77" t="s">
        <v>510</v>
      </c>
      <c r="F10" s="49" t="str">
        <f>IF(shinsei_UKETUKE_NO="","",shinsei_UKETUKE_NO)</f>
        <v/>
      </c>
      <c r="G10" s="54"/>
      <c r="H10" s="54"/>
      <c r="I10" s="54"/>
      <c r="J10" s="54"/>
      <c r="K10" s="54"/>
      <c r="L10" s="54"/>
      <c r="M10" s="54"/>
    </row>
    <row r="11" spans="1:13" x14ac:dyDescent="0.15">
      <c r="A11" s="9" t="s">
        <v>35</v>
      </c>
      <c r="B11" s="5"/>
      <c r="C11" s="77" t="s">
        <v>70</v>
      </c>
      <c r="D11" s="52"/>
      <c r="E11" s="77" t="s">
        <v>131</v>
      </c>
      <c r="F11" s="49" t="str">
        <f>IF(shinsei_HIKIUKE_DATE="","",shinsei_HIKIUKE_DATE)</f>
        <v/>
      </c>
      <c r="G11" s="54"/>
      <c r="H11" s="54"/>
      <c r="I11" s="54"/>
      <c r="J11" s="54"/>
      <c r="K11" s="54"/>
      <c r="L11" s="54"/>
      <c r="M11" s="54"/>
    </row>
    <row r="12" spans="1:13" x14ac:dyDescent="0.15">
      <c r="A12" s="20" t="s">
        <v>36</v>
      </c>
      <c r="B12" s="6"/>
      <c r="C12" s="77" t="s">
        <v>71</v>
      </c>
      <c r="D12" s="51"/>
      <c r="E12" s="77" t="s">
        <v>194</v>
      </c>
      <c r="F12" s="49" t="str">
        <f>IF(shinsei_ISSUE_NO="","",shinsei_ISSUE_NO)</f>
        <v/>
      </c>
      <c r="G12" s="54"/>
      <c r="H12" s="54"/>
      <c r="I12" s="54"/>
      <c r="J12" s="54"/>
      <c r="K12" s="54"/>
      <c r="L12" s="54"/>
      <c r="M12" s="54"/>
    </row>
    <row r="13" spans="1:13" x14ac:dyDescent="0.15">
      <c r="A13" s="29" t="s">
        <v>37</v>
      </c>
      <c r="B13" s="32"/>
      <c r="C13" s="77" t="s">
        <v>72</v>
      </c>
      <c r="D13" s="52"/>
      <c r="E13" s="77" t="s">
        <v>132</v>
      </c>
      <c r="F13" s="49" t="str">
        <f>IF(shinsei_ISSUE_DATE="","",shinsei_ISSUE_DATE)</f>
        <v/>
      </c>
      <c r="G13" s="54"/>
      <c r="H13" s="54"/>
      <c r="I13" s="54"/>
      <c r="J13" s="54"/>
      <c r="K13" s="54"/>
      <c r="L13" s="54"/>
      <c r="M13" s="54"/>
    </row>
    <row r="14" spans="1:13" x14ac:dyDescent="0.15">
      <c r="A14" s="30"/>
      <c r="B14" s="33" t="s">
        <v>203</v>
      </c>
      <c r="D14" s="53"/>
      <c r="E14" s="77" t="s">
        <v>211</v>
      </c>
      <c r="F14" s="49" t="str">
        <f>IF(cst_shinsei_ISSUE_DATE="","",TEXT(cst_shinsei_ISSUE_DATE,"e"))</f>
        <v/>
      </c>
      <c r="G14" s="54"/>
      <c r="H14" s="54"/>
      <c r="I14" s="54"/>
      <c r="J14" s="54"/>
      <c r="K14" s="54"/>
      <c r="L14" s="54"/>
      <c r="M14" s="54"/>
    </row>
    <row r="15" spans="1:13" x14ac:dyDescent="0.15">
      <c r="A15" s="30"/>
      <c r="B15" s="33" t="s">
        <v>195</v>
      </c>
      <c r="D15" s="53"/>
      <c r="E15" s="77" t="s">
        <v>212</v>
      </c>
      <c r="F15" s="49" t="str">
        <f>IF(cst_shinsei_ISSUE_DATE="","",TEXT(cst_shinsei_ISSUE_DATE,"m"))</f>
        <v/>
      </c>
      <c r="G15" s="54"/>
      <c r="H15" s="54"/>
      <c r="I15" s="54"/>
      <c r="J15" s="54"/>
      <c r="K15" s="54"/>
      <c r="L15" s="54"/>
      <c r="M15" s="54"/>
    </row>
    <row r="16" spans="1:13" x14ac:dyDescent="0.15">
      <c r="A16" s="31"/>
      <c r="B16" s="33" t="s">
        <v>196</v>
      </c>
      <c r="D16" s="53"/>
      <c r="E16" s="77" t="s">
        <v>213</v>
      </c>
      <c r="F16" s="49" t="str">
        <f>IF(cst_shinsei_ISSUE_DATE="","",TEXT(cst_shinsei_ISSUE_DATE,"d"))</f>
        <v/>
      </c>
      <c r="G16" s="54"/>
      <c r="H16" s="54"/>
      <c r="I16" s="54"/>
      <c r="J16" s="54"/>
      <c r="K16" s="54"/>
      <c r="L16" s="54"/>
      <c r="M16" s="54"/>
    </row>
    <row r="17" spans="1:13" x14ac:dyDescent="0.15">
      <c r="A17" s="47" t="s">
        <v>561</v>
      </c>
      <c r="B17" s="48"/>
      <c r="C17" s="77" t="s">
        <v>524</v>
      </c>
      <c r="D17" s="52">
        <v>44544</v>
      </c>
      <c r="E17" s="77" t="s">
        <v>525</v>
      </c>
      <c r="F17" s="49">
        <f>IF(wskakunin_SHINSEI_DATE="","",wskakunin_SHINSEI_DATE)</f>
        <v>44544</v>
      </c>
      <c r="G17" s="54"/>
      <c r="H17" s="54"/>
      <c r="I17" s="54"/>
      <c r="J17" s="54"/>
      <c r="K17" s="54"/>
      <c r="L17" s="54"/>
      <c r="M17" s="54"/>
    </row>
    <row r="18" spans="1:13" x14ac:dyDescent="0.15">
      <c r="A18" s="47"/>
      <c r="B18" s="33" t="s">
        <v>203</v>
      </c>
      <c r="D18" s="53"/>
      <c r="E18" s="77" t="s">
        <v>526</v>
      </c>
      <c r="F18" s="49" t="str">
        <f>IF(cst_wskakunin_SHINSEI_DATE="","",TEXT(cst_wskakunin_SHINSEI_DATE,"e"))</f>
        <v>3</v>
      </c>
      <c r="G18" s="54"/>
      <c r="H18" s="54"/>
      <c r="I18" s="54"/>
      <c r="J18" s="54"/>
      <c r="K18" s="54"/>
      <c r="L18" s="54"/>
      <c r="M18" s="54"/>
    </row>
    <row r="19" spans="1:13" x14ac:dyDescent="0.15">
      <c r="A19" s="47"/>
      <c r="B19" s="33" t="s">
        <v>195</v>
      </c>
      <c r="D19" s="53"/>
      <c r="E19" s="77" t="s">
        <v>527</v>
      </c>
      <c r="F19" s="49" t="str">
        <f>IF(cst_wskakunin_SHINSEI_DATE="","",TEXT(cst_wskakunin_SHINSEI_DATE,"m"))</f>
        <v>12</v>
      </c>
      <c r="G19" s="54"/>
      <c r="H19" s="54"/>
      <c r="I19" s="54"/>
      <c r="J19" s="54"/>
      <c r="K19" s="54"/>
      <c r="L19" s="54"/>
      <c r="M19" s="54"/>
    </row>
    <row r="20" spans="1:13" x14ac:dyDescent="0.15">
      <c r="A20" s="47"/>
      <c r="B20" s="33" t="s">
        <v>196</v>
      </c>
      <c r="D20" s="53"/>
      <c r="E20" s="77" t="s">
        <v>528</v>
      </c>
      <c r="F20" s="49" t="str">
        <f>IF(cst_wskakunin_SHINSEI_DATE="","",TEXT(cst_wskakunin_SHINSEI_DATE,"d"))</f>
        <v>14</v>
      </c>
      <c r="G20" s="54"/>
      <c r="H20" s="54"/>
      <c r="I20" s="54"/>
      <c r="J20" s="54"/>
      <c r="K20" s="54"/>
      <c r="L20" s="54"/>
      <c r="M20" s="54"/>
    </row>
    <row r="21" spans="1:13" x14ac:dyDescent="0.15">
      <c r="A21" s="10" t="s">
        <v>38</v>
      </c>
      <c r="B21" s="12"/>
      <c r="C21" s="77" t="s">
        <v>73</v>
      </c>
      <c r="D21" s="49" t="s">
        <v>6</v>
      </c>
      <c r="E21" s="77" t="s">
        <v>133</v>
      </c>
      <c r="F21" s="49" t="str">
        <f>IF(shinsei_UKETUKE_OFFICE_ID="","",shinsei_UKETUKE_OFFICE_ID)</f>
        <v>さいたま中央事務所</v>
      </c>
      <c r="G21" s="54"/>
      <c r="H21" s="54"/>
      <c r="I21" s="54"/>
      <c r="J21" s="54"/>
      <c r="K21" s="54"/>
      <c r="L21" s="54"/>
      <c r="M21" s="54"/>
    </row>
    <row r="22" spans="1:13" x14ac:dyDescent="0.15">
      <c r="A22" s="24" t="s">
        <v>3</v>
      </c>
      <c r="B22" s="12" t="s">
        <v>9</v>
      </c>
      <c r="C22" s="77" t="s">
        <v>74</v>
      </c>
      <c r="D22" s="49"/>
      <c r="E22" s="77" t="s">
        <v>134</v>
      </c>
      <c r="F22" s="49" t="str">
        <f>IF(wskakunin_owner1_JIMU_NAME="", "", wskakunin_owner1_JIMU_NAME)</f>
        <v/>
      </c>
      <c r="G22" s="54"/>
      <c r="H22" s="54"/>
      <c r="I22" s="54"/>
      <c r="J22" s="54"/>
      <c r="K22" s="54"/>
      <c r="L22" s="54"/>
      <c r="M22" s="54"/>
    </row>
    <row r="23" spans="1:13" x14ac:dyDescent="0.15">
      <c r="A23" s="23"/>
      <c r="B23" s="12" t="s">
        <v>18</v>
      </c>
      <c r="C23" s="77" t="s">
        <v>559</v>
      </c>
      <c r="D23" s="49"/>
      <c r="E23" s="77" t="s">
        <v>519</v>
      </c>
      <c r="F23" s="49" t="str">
        <f>IF(wskakunin_owner1_JIMU_NAME_KANA="","",wskakunin_owner1_JIMU_NAME_KANA)</f>
        <v/>
      </c>
      <c r="G23" s="54"/>
      <c r="H23" s="54"/>
      <c r="I23" s="54"/>
      <c r="J23" s="54"/>
      <c r="K23" s="54"/>
      <c r="L23" s="54"/>
      <c r="M23" s="54"/>
    </row>
    <row r="24" spans="1:13" x14ac:dyDescent="0.15">
      <c r="A24" s="23"/>
      <c r="B24" s="12" t="s">
        <v>4</v>
      </c>
      <c r="C24" s="77" t="s">
        <v>75</v>
      </c>
      <c r="D24" s="49"/>
      <c r="E24" s="77" t="s">
        <v>135</v>
      </c>
      <c r="F24" s="49" t="str">
        <f>IF(wskakunin_owner1_POST="", "", wskakunin_owner1_POST)</f>
        <v/>
      </c>
      <c r="G24" s="54"/>
      <c r="H24" s="54"/>
      <c r="I24" s="54"/>
      <c r="J24" s="54"/>
      <c r="K24" s="54"/>
      <c r="L24" s="54"/>
      <c r="M24" s="54"/>
    </row>
    <row r="25" spans="1:13" x14ac:dyDescent="0.15">
      <c r="A25" s="23"/>
      <c r="B25" s="12" t="s">
        <v>18</v>
      </c>
      <c r="C25" s="77" t="s">
        <v>520</v>
      </c>
      <c r="D25" s="49"/>
      <c r="E25" s="77" t="s">
        <v>521</v>
      </c>
      <c r="F25" s="49" t="str">
        <f>IF(wskakunin_owner1_POST_KANA="","",wskakunin_owner1_POST_KANA)</f>
        <v/>
      </c>
      <c r="G25" s="54"/>
      <c r="H25" s="54"/>
      <c r="I25" s="54"/>
      <c r="J25" s="54"/>
      <c r="K25" s="54"/>
      <c r="L25" s="54"/>
      <c r="M25" s="54"/>
    </row>
    <row r="26" spans="1:13" x14ac:dyDescent="0.15">
      <c r="A26" s="23"/>
      <c r="B26" s="12" t="s">
        <v>14</v>
      </c>
      <c r="C26" s="77" t="s">
        <v>76</v>
      </c>
      <c r="D26" s="49" t="s">
        <v>687</v>
      </c>
      <c r="E26" s="77" t="s">
        <v>136</v>
      </c>
      <c r="F26" s="49" t="str">
        <f>IF(wskakunin_owner1_NAME="", "", wskakunin_owner1_NAME)</f>
        <v>さいたま一郎</v>
      </c>
      <c r="G26" s="54"/>
      <c r="H26" s="54"/>
      <c r="I26" s="54"/>
      <c r="J26" s="54"/>
      <c r="K26" s="54"/>
      <c r="L26" s="54"/>
      <c r="M26" s="54"/>
    </row>
    <row r="27" spans="1:13" x14ac:dyDescent="0.15">
      <c r="A27" s="22"/>
      <c r="B27" s="12" t="s">
        <v>18</v>
      </c>
      <c r="C27" s="77" t="s">
        <v>77</v>
      </c>
      <c r="D27" s="49"/>
      <c r="E27" s="77" t="s">
        <v>137</v>
      </c>
      <c r="F27" s="49" t="str">
        <f>IF(wskakunin_owner1_NAME_KANA="","",wskakunin_owner1_NAME_KANA)</f>
        <v/>
      </c>
      <c r="G27" s="54"/>
      <c r="H27" s="54"/>
      <c r="I27" s="54"/>
      <c r="J27" s="54"/>
      <c r="K27" s="54"/>
      <c r="L27" s="54"/>
      <c r="M27" s="54"/>
    </row>
    <row r="28" spans="1:13" x14ac:dyDescent="0.15">
      <c r="A28" s="22"/>
      <c r="B28" s="46" t="s">
        <v>522</v>
      </c>
      <c r="D28" s="54"/>
      <c r="E28" s="77" t="s">
        <v>523</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s="77" t="s">
        <v>78</v>
      </c>
      <c r="D29" s="51"/>
      <c r="E29" s="77" t="s">
        <v>138</v>
      </c>
      <c r="F29" s="49" t="str">
        <f>IF(wskakunin_owner1_ZIP="", "", wskakunin_owner1_ZIP)</f>
        <v/>
      </c>
      <c r="G29" s="54"/>
      <c r="H29" s="54"/>
      <c r="I29" s="54"/>
      <c r="J29" s="54"/>
      <c r="K29" s="54"/>
      <c r="L29" s="54"/>
      <c r="M29" s="54"/>
    </row>
    <row r="30" spans="1:13" x14ac:dyDescent="0.15">
      <c r="A30" s="22"/>
      <c r="B30" s="12" t="s">
        <v>16</v>
      </c>
      <c r="C30" s="77" t="s">
        <v>79</v>
      </c>
      <c r="D30" s="49"/>
      <c r="E30" s="77" t="s">
        <v>139</v>
      </c>
      <c r="F30" s="49" t="str">
        <f>IF(wskakunin_owner1__address="", "", wskakunin_owner1__address)</f>
        <v/>
      </c>
      <c r="G30" s="54"/>
      <c r="H30" s="54"/>
      <c r="I30" s="54"/>
      <c r="J30" s="54"/>
      <c r="K30" s="54"/>
      <c r="L30" s="54"/>
      <c r="M30" s="54"/>
    </row>
    <row r="31" spans="1:13" x14ac:dyDescent="0.15">
      <c r="A31" s="22"/>
      <c r="B31" s="12" t="s">
        <v>17</v>
      </c>
      <c r="C31" s="77" t="s">
        <v>80</v>
      </c>
      <c r="D31" s="51"/>
      <c r="E31" s="77" t="s">
        <v>140</v>
      </c>
      <c r="F31" s="49" t="str">
        <f>IF(wskakunin_owner1_TEL="", "", wskakunin_owner1_TEL)</f>
        <v/>
      </c>
      <c r="G31" s="54"/>
      <c r="H31" s="54"/>
      <c r="I31" s="54"/>
      <c r="J31" s="54"/>
      <c r="K31" s="54"/>
      <c r="L31" s="54"/>
      <c r="M31" s="54"/>
    </row>
    <row r="32" spans="1:13" x14ac:dyDescent="0.15">
      <c r="A32" s="22"/>
      <c r="B32" s="28" t="s">
        <v>464</v>
      </c>
      <c r="D32" s="54"/>
      <c r="E32" s="77" t="s">
        <v>204</v>
      </c>
      <c r="F32" s="269" t="str">
        <f>IF(wskakunin_owner1_JIMU_NAME="",wskakunin_owner1_NAME,IF(wskakunin_owner1_POST="",wskakunin_owner1_NAME,wskakunin_owner1_JIMU_NAME&amp;"　"&amp;wskakunin_owner1_POST&amp;"　"&amp;wskakunin_owner1_NAME))</f>
        <v>さいたま一郎</v>
      </c>
      <c r="G32" s="269"/>
      <c r="H32" s="269"/>
      <c r="I32" s="269"/>
      <c r="J32" s="269"/>
      <c r="K32" s="269"/>
      <c r="L32" s="269"/>
      <c r="M32" s="269"/>
    </row>
    <row r="33" spans="1:13" x14ac:dyDescent="0.15">
      <c r="A33" s="22"/>
      <c r="B33" s="27" t="s">
        <v>206</v>
      </c>
      <c r="D33" s="54"/>
      <c r="E33" s="77" t="s">
        <v>205</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210</v>
      </c>
      <c r="D34" s="54"/>
      <c r="E34" s="77" t="s">
        <v>209</v>
      </c>
      <c r="F34" s="269" t="str">
        <f>wskakunin_owner1_JIMU_NAME&amp;IF(wskakunin_owner1_JIMU_NAME="","",CHAR(10))&amp;cst_wskakunin_owner1__space2</f>
        <v>さいたま一郎</v>
      </c>
      <c r="G34" s="269"/>
      <c r="H34" s="269"/>
      <c r="I34" s="269"/>
      <c r="J34" s="269"/>
      <c r="K34" s="269"/>
      <c r="L34" s="269"/>
      <c r="M34" s="269"/>
    </row>
    <row r="35" spans="1:13" x14ac:dyDescent="0.15">
      <c r="A35" s="10" t="s">
        <v>39</v>
      </c>
      <c r="B35" s="12" t="s">
        <v>19</v>
      </c>
      <c r="C35" s="77" t="s">
        <v>81</v>
      </c>
      <c r="D35" s="49"/>
      <c r="E35" s="77" t="s">
        <v>141</v>
      </c>
      <c r="F35" s="49" t="str">
        <f>IF(wskakunin_dairi1__sikaku="", "", wskakunin_dairi1__sikaku)</f>
        <v/>
      </c>
      <c r="G35" s="54"/>
      <c r="H35" s="54"/>
      <c r="I35" s="54"/>
      <c r="J35" s="54"/>
      <c r="K35" s="54"/>
      <c r="L35" s="54"/>
      <c r="M35" s="54"/>
    </row>
    <row r="36" spans="1:13" x14ac:dyDescent="0.15">
      <c r="A36" s="22"/>
      <c r="B36" s="12" t="s">
        <v>14</v>
      </c>
      <c r="C36" s="77" t="s">
        <v>82</v>
      </c>
      <c r="D36" s="49"/>
      <c r="E36" s="77" t="s">
        <v>142</v>
      </c>
      <c r="F36" s="49" t="str">
        <f>IF(wskakunin_dairi1_NAME="", "", wskakunin_dairi1_NAME)</f>
        <v/>
      </c>
      <c r="G36" s="54"/>
      <c r="H36" s="54"/>
      <c r="I36" s="54"/>
      <c r="J36" s="54"/>
      <c r="K36" s="54"/>
      <c r="L36" s="54"/>
      <c r="M36" s="54"/>
    </row>
    <row r="37" spans="1:13" x14ac:dyDescent="0.15">
      <c r="A37" s="22"/>
      <c r="B37" s="12" t="s">
        <v>18</v>
      </c>
      <c r="C37" s="77" t="s">
        <v>83</v>
      </c>
      <c r="D37" s="49"/>
      <c r="E37" s="77" t="s">
        <v>143</v>
      </c>
      <c r="F37" s="49" t="str">
        <f>IF(wskakunin_dairi1_NAME_KANA="", "", wskakunin_dairi1_NAME_KANA)</f>
        <v/>
      </c>
      <c r="G37" s="54"/>
      <c r="H37" s="54"/>
      <c r="I37" s="54"/>
      <c r="J37" s="54"/>
      <c r="K37" s="54"/>
      <c r="L37" s="54"/>
      <c r="M37" s="54"/>
    </row>
    <row r="38" spans="1:13" x14ac:dyDescent="0.15">
      <c r="A38" s="22"/>
      <c r="B38" s="12" t="s">
        <v>20</v>
      </c>
      <c r="C38" s="77" t="s">
        <v>84</v>
      </c>
      <c r="D38" s="49"/>
      <c r="E38" s="77" t="s">
        <v>144</v>
      </c>
      <c r="F38" s="49" t="str">
        <f>IF(wskakunin_dairi1_JIMU__sikaku="", "", wskakunin_dairi1_JIMU__sikaku)</f>
        <v/>
      </c>
      <c r="G38" s="54"/>
      <c r="H38" s="54"/>
      <c r="I38" s="54"/>
      <c r="J38" s="54"/>
      <c r="K38" s="54"/>
      <c r="L38" s="54"/>
      <c r="M38" s="54"/>
    </row>
    <row r="39" spans="1:13" x14ac:dyDescent="0.15">
      <c r="A39" s="22"/>
      <c r="B39" s="12" t="s">
        <v>21</v>
      </c>
      <c r="C39" s="77" t="s">
        <v>85</v>
      </c>
      <c r="D39" s="49"/>
      <c r="E39" s="77" t="s">
        <v>145</v>
      </c>
      <c r="F39" s="49" t="str">
        <f>IF(wskakunin_dairi1_JIMU_NAME="", "",wskakunin_dairi1_JIMU_NAME)</f>
        <v/>
      </c>
      <c r="G39" s="54"/>
      <c r="H39" s="54"/>
      <c r="I39" s="54"/>
      <c r="J39" s="54"/>
      <c r="K39" s="54"/>
      <c r="L39" s="54"/>
      <c r="M39" s="54"/>
    </row>
    <row r="40" spans="1:13" x14ac:dyDescent="0.15">
      <c r="A40" s="22"/>
      <c r="B40" s="12" t="s">
        <v>15</v>
      </c>
      <c r="C40" s="77" t="s">
        <v>86</v>
      </c>
      <c r="D40" s="51"/>
      <c r="E40" s="77" t="s">
        <v>146</v>
      </c>
      <c r="F40" s="49" t="str">
        <f>IF(wskakunin_dairi1_ZIP="", "", wskakunin_dairi1_ZIP)</f>
        <v/>
      </c>
      <c r="G40" s="54"/>
      <c r="H40" s="54"/>
      <c r="I40" s="54"/>
      <c r="J40" s="54"/>
      <c r="K40" s="54"/>
      <c r="L40" s="54"/>
      <c r="M40" s="54"/>
    </row>
    <row r="41" spans="1:13" x14ac:dyDescent="0.15">
      <c r="A41" s="22"/>
      <c r="B41" s="12" t="s">
        <v>22</v>
      </c>
      <c r="C41" s="77" t="s">
        <v>87</v>
      </c>
      <c r="D41" s="49"/>
      <c r="E41" s="77" t="s">
        <v>147</v>
      </c>
      <c r="F41" s="49" t="str">
        <f>IF(wskakunin_dairi1__address="", "", wskakunin_dairi1__address)</f>
        <v/>
      </c>
      <c r="G41" s="54"/>
      <c r="H41" s="54"/>
      <c r="I41" s="54"/>
      <c r="J41" s="54"/>
      <c r="K41" s="54"/>
      <c r="L41" s="54"/>
      <c r="M41" s="54"/>
    </row>
    <row r="42" spans="1:13" x14ac:dyDescent="0.15">
      <c r="A42" s="22"/>
      <c r="B42" s="16" t="s">
        <v>17</v>
      </c>
      <c r="C42" s="77" t="s">
        <v>88</v>
      </c>
      <c r="D42" s="51"/>
      <c r="E42" s="77" t="s">
        <v>148</v>
      </c>
      <c r="F42" s="49" t="str">
        <f>IF(wskakunin_dairi1_TEL="", "", wskakunin_dairi1_TEL)</f>
        <v/>
      </c>
      <c r="G42" s="54"/>
      <c r="H42" s="54"/>
      <c r="I42" s="54"/>
      <c r="J42" s="54"/>
      <c r="K42" s="54"/>
      <c r="L42" s="54"/>
      <c r="M42" s="54"/>
    </row>
    <row r="43" spans="1:13" x14ac:dyDescent="0.15">
      <c r="A43" s="22"/>
      <c r="B43" s="27" t="s">
        <v>207</v>
      </c>
      <c r="D43" s="54"/>
      <c r="E43" s="77" t="s">
        <v>208</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40</v>
      </c>
      <c r="B44" s="13" t="s">
        <v>19</v>
      </c>
      <c r="C44" s="77" t="s">
        <v>89</v>
      </c>
      <c r="D44" s="49"/>
      <c r="E44" s="77" t="s">
        <v>149</v>
      </c>
      <c r="F44" s="49" t="str">
        <f>IF(wskakunin_sekkei1__sikaku="", "", wskakunin_sekkei1__sikaku)</f>
        <v/>
      </c>
      <c r="G44" s="54"/>
      <c r="H44" s="54"/>
      <c r="I44" s="54"/>
      <c r="J44" s="54"/>
      <c r="K44" s="54"/>
      <c r="L44" s="54"/>
      <c r="M44" s="54"/>
    </row>
    <row r="45" spans="1:13" x14ac:dyDescent="0.15">
      <c r="A45" s="21"/>
      <c r="B45" s="13" t="s">
        <v>14</v>
      </c>
      <c r="C45" s="77" t="s">
        <v>90</v>
      </c>
      <c r="D45" s="49"/>
      <c r="E45" s="77" t="s">
        <v>150</v>
      </c>
      <c r="F45" s="49" t="str">
        <f>IF(wskakunin_sekkei1_NAME="", "", wskakunin_sekkei1_NAME)</f>
        <v/>
      </c>
      <c r="G45" s="54"/>
      <c r="H45" s="54"/>
      <c r="I45" s="54"/>
      <c r="J45" s="54"/>
      <c r="K45" s="54"/>
      <c r="L45" s="54"/>
      <c r="M45" s="54"/>
    </row>
    <row r="46" spans="1:13" x14ac:dyDescent="0.15">
      <c r="A46" s="21"/>
      <c r="B46" s="13" t="s">
        <v>20</v>
      </c>
      <c r="C46" s="77" t="s">
        <v>91</v>
      </c>
      <c r="D46" s="49"/>
      <c r="E46" s="77" t="s">
        <v>151</v>
      </c>
      <c r="F46" s="49" t="str">
        <f>IF(wskakunin_sekkei1_JIMU__sikaku="", "", wskakunin_sekkei1_JIMU__sikaku)</f>
        <v/>
      </c>
      <c r="G46" s="54"/>
      <c r="H46" s="54"/>
      <c r="I46" s="54"/>
      <c r="J46" s="54"/>
      <c r="K46" s="54"/>
      <c r="L46" s="54"/>
      <c r="M46" s="54"/>
    </row>
    <row r="47" spans="1:13" x14ac:dyDescent="0.15">
      <c r="A47" s="21"/>
      <c r="B47" s="13" t="s">
        <v>21</v>
      </c>
      <c r="C47" s="77" t="s">
        <v>92</v>
      </c>
      <c r="D47" s="49"/>
      <c r="E47" s="77" t="s">
        <v>152</v>
      </c>
      <c r="F47" s="49" t="str">
        <f>IF(wskakunin_sekkei1_JIMU_NAME="", "", wskakunin_sekkei1_JIMU_NAME)</f>
        <v/>
      </c>
      <c r="G47" s="54"/>
      <c r="H47" s="54"/>
      <c r="I47" s="54"/>
      <c r="J47" s="54"/>
      <c r="K47" s="54"/>
      <c r="L47" s="54"/>
      <c r="M47" s="54"/>
    </row>
    <row r="48" spans="1:13" x14ac:dyDescent="0.15">
      <c r="A48" s="21"/>
      <c r="B48" s="13" t="s">
        <v>15</v>
      </c>
      <c r="C48" s="77" t="s">
        <v>93</v>
      </c>
      <c r="D48" s="51"/>
      <c r="E48" s="77" t="s">
        <v>153</v>
      </c>
      <c r="F48" s="49" t="str">
        <f>IF(wskakunin_sekkei1_ZIP="", "", wskakunin_sekkei1_ZIP)</f>
        <v/>
      </c>
      <c r="G48" s="54"/>
      <c r="H48" s="54"/>
      <c r="I48" s="54"/>
      <c r="J48" s="54"/>
      <c r="K48" s="54"/>
      <c r="L48" s="54"/>
      <c r="M48" s="54"/>
    </row>
    <row r="49" spans="1:13" x14ac:dyDescent="0.15">
      <c r="A49" s="21"/>
      <c r="B49" s="13" t="s">
        <v>22</v>
      </c>
      <c r="C49" s="77" t="s">
        <v>94</v>
      </c>
      <c r="D49" s="49"/>
      <c r="E49" s="77" t="s">
        <v>154</v>
      </c>
      <c r="F49" s="49" t="str">
        <f>IF(wskakunin_sekkei1__address="", "", wskakunin_sekkei1__address)</f>
        <v/>
      </c>
      <c r="G49" s="54"/>
      <c r="H49" s="54"/>
      <c r="I49" s="54"/>
      <c r="J49" s="54"/>
      <c r="K49" s="54"/>
      <c r="L49" s="54"/>
      <c r="M49" s="54"/>
    </row>
    <row r="50" spans="1:13" x14ac:dyDescent="0.15">
      <c r="A50" s="21"/>
      <c r="B50" s="13" t="s">
        <v>17</v>
      </c>
      <c r="C50" s="77" t="s">
        <v>95</v>
      </c>
      <c r="D50" s="51"/>
      <c r="E50" s="77" t="s">
        <v>155</v>
      </c>
      <c r="F50" s="49" t="str">
        <f>IF(wskakunin_sekkei1_TEL="", "", wskakunin_sekkei1_TEL)</f>
        <v/>
      </c>
      <c r="G50" s="54"/>
      <c r="H50" s="54"/>
      <c r="I50" s="54"/>
      <c r="J50" s="54"/>
      <c r="K50" s="54"/>
      <c r="L50" s="54"/>
      <c r="M50" s="54"/>
    </row>
    <row r="51" spans="1:13" x14ac:dyDescent="0.15">
      <c r="A51" s="1" t="s">
        <v>41</v>
      </c>
      <c r="B51" s="13" t="s">
        <v>19</v>
      </c>
      <c r="C51" s="77" t="s">
        <v>96</v>
      </c>
      <c r="D51" s="49"/>
      <c r="E51" s="77" t="s">
        <v>156</v>
      </c>
      <c r="F51" s="49" t="str">
        <f>IF(wskakunin_kanri1__sikaku="", "", wskakunin_kanri1__sikaku)</f>
        <v/>
      </c>
      <c r="G51" s="54"/>
      <c r="H51" s="54"/>
      <c r="I51" s="54"/>
      <c r="J51" s="54"/>
      <c r="K51" s="54"/>
      <c r="L51" s="54"/>
      <c r="M51" s="54"/>
    </row>
    <row r="52" spans="1:13" x14ac:dyDescent="0.15">
      <c r="A52" s="21"/>
      <c r="B52" s="13" t="s">
        <v>14</v>
      </c>
      <c r="C52" s="77" t="s">
        <v>97</v>
      </c>
      <c r="D52" s="49"/>
      <c r="E52" s="77" t="s">
        <v>157</v>
      </c>
      <c r="F52" s="49" t="str">
        <f>IF(wskakunin_kanri1_NAME="", "", wskakunin_kanri1_NAME)</f>
        <v/>
      </c>
      <c r="G52" s="54"/>
      <c r="H52" s="54"/>
      <c r="I52" s="54"/>
      <c r="J52" s="54"/>
      <c r="K52" s="54"/>
      <c r="L52" s="54"/>
      <c r="M52" s="54"/>
    </row>
    <row r="53" spans="1:13" x14ac:dyDescent="0.15">
      <c r="A53" s="21"/>
      <c r="B53" s="13" t="s">
        <v>20</v>
      </c>
      <c r="C53" s="77" t="s">
        <v>98</v>
      </c>
      <c r="D53" s="49"/>
      <c r="E53" s="77" t="s">
        <v>158</v>
      </c>
      <c r="F53" s="49" t="str">
        <f>IF(wskakunin_kanri1_JIMU__sikaku="", "", wskakunin_kanri1_JIMU__sikaku)</f>
        <v/>
      </c>
      <c r="G53" s="54"/>
      <c r="H53" s="54"/>
      <c r="I53" s="54"/>
      <c r="J53" s="54"/>
      <c r="K53" s="54"/>
      <c r="L53" s="54"/>
      <c r="M53" s="54"/>
    </row>
    <row r="54" spans="1:13" x14ac:dyDescent="0.15">
      <c r="A54" s="21"/>
      <c r="B54" s="13" t="s">
        <v>21</v>
      </c>
      <c r="C54" s="77" t="s">
        <v>99</v>
      </c>
      <c r="D54" s="49"/>
      <c r="E54" s="77" t="s">
        <v>159</v>
      </c>
      <c r="F54" s="49" t="str">
        <f>IF(wskakunin_kanri1_JIMU_NAME="", "", wskakunin_kanri1_JIMU_NAME)</f>
        <v/>
      </c>
      <c r="G54" s="54"/>
      <c r="H54" s="54"/>
      <c r="I54" s="54"/>
      <c r="J54" s="54"/>
      <c r="K54" s="54"/>
      <c r="L54" s="54"/>
      <c r="M54" s="54"/>
    </row>
    <row r="55" spans="1:13" x14ac:dyDescent="0.15">
      <c r="A55" s="21"/>
      <c r="B55" s="13" t="s">
        <v>15</v>
      </c>
      <c r="C55" s="77" t="s">
        <v>100</v>
      </c>
      <c r="D55" s="51"/>
      <c r="E55" s="77" t="s">
        <v>160</v>
      </c>
      <c r="F55" s="49" t="str">
        <f>IF(wskakunin_kanri1_ZIP="", "", wskakunin_kanri1_ZIP)</f>
        <v/>
      </c>
      <c r="G55" s="54"/>
      <c r="H55" s="54"/>
      <c r="I55" s="54"/>
      <c r="J55" s="54"/>
      <c r="K55" s="54"/>
      <c r="L55" s="54"/>
      <c r="M55" s="54"/>
    </row>
    <row r="56" spans="1:13" x14ac:dyDescent="0.15">
      <c r="A56" s="21"/>
      <c r="B56" s="13" t="s">
        <v>22</v>
      </c>
      <c r="C56" s="77" t="s">
        <v>101</v>
      </c>
      <c r="D56" s="49"/>
      <c r="E56" s="77" t="s">
        <v>161</v>
      </c>
      <c r="F56" s="49" t="str">
        <f>IF(wskakunin_kanri1__address="", "", wskakunin_kanri1__address)</f>
        <v/>
      </c>
      <c r="G56" s="54"/>
      <c r="H56" s="54"/>
      <c r="I56" s="54"/>
      <c r="J56" s="54"/>
      <c r="K56" s="54"/>
      <c r="L56" s="54"/>
      <c r="M56" s="54"/>
    </row>
    <row r="57" spans="1:13" x14ac:dyDescent="0.15">
      <c r="A57" s="21"/>
      <c r="B57" s="13" t="s">
        <v>17</v>
      </c>
      <c r="C57" s="77" t="s">
        <v>102</v>
      </c>
      <c r="D57" s="51"/>
      <c r="E57" s="77" t="s">
        <v>162</v>
      </c>
      <c r="F57" s="49" t="str">
        <f>IF(wskakunin_kanri1_TEL="", "", wskakunin_kanri1_TEL)</f>
        <v/>
      </c>
      <c r="G57" s="54"/>
      <c r="H57" s="54"/>
      <c r="I57" s="54"/>
      <c r="J57" s="54"/>
      <c r="K57" s="54"/>
      <c r="L57" s="54"/>
      <c r="M57" s="54"/>
    </row>
    <row r="58" spans="1:13" x14ac:dyDescent="0.15">
      <c r="A58" s="10" t="s">
        <v>42</v>
      </c>
      <c r="B58" s="16" t="s">
        <v>14</v>
      </c>
      <c r="C58" s="77" t="s">
        <v>103</v>
      </c>
      <c r="D58" s="49"/>
      <c r="E58" s="77" t="s">
        <v>163</v>
      </c>
      <c r="F58" s="49" t="str">
        <f>IF(wskakunin_sekou1_NAME="", "", wskakunin_sekou1_NAME)</f>
        <v/>
      </c>
      <c r="G58" s="54"/>
      <c r="H58" s="54"/>
      <c r="I58" s="54"/>
      <c r="J58" s="54"/>
      <c r="K58" s="54"/>
      <c r="L58" s="54"/>
      <c r="M58" s="54"/>
    </row>
    <row r="59" spans="1:13" x14ac:dyDescent="0.15">
      <c r="A59" s="22"/>
      <c r="B59" s="16" t="s">
        <v>47</v>
      </c>
      <c r="C59" s="77" t="s">
        <v>104</v>
      </c>
      <c r="D59" s="49"/>
      <c r="E59" s="77" t="s">
        <v>164</v>
      </c>
      <c r="F59" s="49" t="str">
        <f>IF(wskakunin_sekou1_SEKOU__sikaku="", "", wskakunin_sekou1_SEKOU__sikaku)</f>
        <v/>
      </c>
      <c r="G59" s="54"/>
      <c r="H59" s="54"/>
      <c r="I59" s="54"/>
      <c r="J59" s="54"/>
      <c r="K59" s="54"/>
      <c r="L59" s="54"/>
      <c r="M59" s="54"/>
    </row>
    <row r="60" spans="1:13" x14ac:dyDescent="0.15">
      <c r="A60" s="22"/>
      <c r="B60" s="16" t="s">
        <v>48</v>
      </c>
      <c r="C60" s="77" t="s">
        <v>105</v>
      </c>
      <c r="D60" s="49"/>
      <c r="E60" s="77" t="s">
        <v>165</v>
      </c>
      <c r="F60" s="49" t="str">
        <f>IF(wskakunin_sekou1_JIMU_NAME="", "", wskakunin_sekou1_JIMU_NAME)</f>
        <v/>
      </c>
      <c r="G60" s="54"/>
      <c r="H60" s="54"/>
      <c r="I60" s="54"/>
      <c r="J60" s="54"/>
      <c r="K60" s="54"/>
      <c r="L60" s="54"/>
      <c r="M60" s="54"/>
    </row>
    <row r="61" spans="1:13" x14ac:dyDescent="0.15">
      <c r="A61" s="22"/>
      <c r="B61" s="16" t="s">
        <v>15</v>
      </c>
      <c r="C61" s="77" t="s">
        <v>106</v>
      </c>
      <c r="D61" s="51"/>
      <c r="E61" s="77" t="s">
        <v>166</v>
      </c>
      <c r="F61" s="49" t="str">
        <f>IF(wskakunin_sekou1_ZIP="", "", wskakunin_sekou1_ZIP)</f>
        <v/>
      </c>
      <c r="G61" s="54"/>
      <c r="H61" s="54"/>
      <c r="I61" s="54"/>
      <c r="J61" s="54"/>
      <c r="K61" s="54"/>
      <c r="L61" s="54"/>
      <c r="M61" s="54"/>
    </row>
    <row r="62" spans="1:13" x14ac:dyDescent="0.15">
      <c r="A62" s="22"/>
      <c r="B62" s="16" t="s">
        <v>22</v>
      </c>
      <c r="C62" s="77" t="s">
        <v>107</v>
      </c>
      <c r="D62" s="49"/>
      <c r="E62" s="77" t="s">
        <v>167</v>
      </c>
      <c r="F62" s="49" t="str">
        <f>IF(wskakunin_sekou1__address="", "", wskakunin_sekou1__address)</f>
        <v/>
      </c>
      <c r="G62" s="54"/>
      <c r="H62" s="54"/>
      <c r="I62" s="54"/>
      <c r="J62" s="54"/>
      <c r="K62" s="54"/>
      <c r="L62" s="54"/>
      <c r="M62" s="54"/>
    </row>
    <row r="63" spans="1:13" x14ac:dyDescent="0.15">
      <c r="A63" s="22"/>
      <c r="B63" s="16" t="s">
        <v>17</v>
      </c>
      <c r="C63" s="77" t="s">
        <v>108</v>
      </c>
      <c r="D63" s="51"/>
      <c r="E63" s="77" t="s">
        <v>168</v>
      </c>
      <c r="F63" s="49" t="str">
        <f>IF(wskakunin_sekou1_TEL="", "", wskakunin_sekou1_TEL)</f>
        <v/>
      </c>
      <c r="G63" s="54"/>
      <c r="H63" s="54"/>
      <c r="I63" s="54"/>
      <c r="J63" s="54"/>
      <c r="K63" s="54"/>
      <c r="L63" s="54"/>
      <c r="M63" s="54"/>
    </row>
    <row r="64" spans="1:13" x14ac:dyDescent="0.15">
      <c r="A64" s="22"/>
      <c r="B64" s="17" t="s">
        <v>556</v>
      </c>
      <c r="D64" s="54"/>
      <c r="E64" s="77" t="s">
        <v>557</v>
      </c>
      <c r="F64" s="49" t="b">
        <f>IF(ISERROR(FIND("一建設", cst_wskakunin_sekou1_JIMU_NAME)), FALSE, FIND("一建設", cst_wskakunin_sekou1_JIMU_NAME)=1)</f>
        <v>0</v>
      </c>
      <c r="G64" s="54"/>
      <c r="H64" s="54" t="s">
        <v>558</v>
      </c>
      <c r="I64" s="54"/>
      <c r="J64" s="54"/>
      <c r="K64" s="54"/>
      <c r="L64" s="54"/>
      <c r="M64" s="54"/>
    </row>
    <row r="65" spans="1:13" x14ac:dyDescent="0.15">
      <c r="A65" s="22"/>
      <c r="B65" s="17" t="s">
        <v>529</v>
      </c>
      <c r="D65" s="54"/>
      <c r="E65" s="77" t="s">
        <v>530</v>
      </c>
      <c r="F65" s="49">
        <f>IF(ISERROR(FIND("ケイアイスター不動産", cst_wskakunin_sekou1_JIMU_NAME)), 0, 1)</f>
        <v>0</v>
      </c>
      <c r="G65" s="54"/>
      <c r="H65" s="54"/>
      <c r="I65" s="54"/>
      <c r="J65" s="54"/>
      <c r="K65" s="54"/>
      <c r="L65" s="54"/>
      <c r="M65" s="54"/>
    </row>
    <row r="66" spans="1:13" x14ac:dyDescent="0.15">
      <c r="A66" s="3" t="s">
        <v>43</v>
      </c>
      <c r="B66" s="7"/>
      <c r="C66" s="77" t="s">
        <v>109</v>
      </c>
      <c r="D66" s="49" t="s">
        <v>686</v>
      </c>
      <c r="E66" s="77" t="s">
        <v>169</v>
      </c>
      <c r="F66" s="49" t="str">
        <f>IF(wskakunin_BUILD_NAME="", "",wskakunin_BUILD_NAME)</f>
        <v>テストデータ20211124</v>
      </c>
      <c r="G66" s="54"/>
      <c r="H66" s="54"/>
      <c r="I66" s="54"/>
      <c r="J66" s="54"/>
      <c r="K66" s="54"/>
      <c r="L66" s="54"/>
      <c r="M66" s="54"/>
    </row>
    <row r="67" spans="1:13" x14ac:dyDescent="0.15">
      <c r="A67" s="41" t="s">
        <v>44</v>
      </c>
      <c r="B67" s="17"/>
      <c r="C67" s="77" t="s">
        <v>110</v>
      </c>
      <c r="D67" s="49" t="s">
        <v>685</v>
      </c>
      <c r="E67" s="77" t="s">
        <v>170</v>
      </c>
      <c r="F67" s="49" t="str">
        <f>IF(wskakunin_BUILD__address="", "", wskakunin_BUILD__address)</f>
        <v>埼玉県123</v>
      </c>
      <c r="G67" s="54"/>
      <c r="H67" s="54"/>
      <c r="I67" s="54"/>
      <c r="J67" s="54"/>
      <c r="K67" s="54"/>
      <c r="L67" s="54"/>
      <c r="M67" s="54"/>
    </row>
    <row r="68" spans="1:13" x14ac:dyDescent="0.15">
      <c r="A68" s="50"/>
      <c r="B68" s="43" t="s">
        <v>531</v>
      </c>
      <c r="C68" s="77" t="s">
        <v>532</v>
      </c>
      <c r="D68" s="49" t="s">
        <v>533</v>
      </c>
      <c r="E68" s="77" t="s">
        <v>534</v>
      </c>
      <c r="F68" s="49" t="str">
        <f>IF(wskakunin_BUILD_KEN__ken="","",wskakunin_BUILD_KEN__ken)</f>
        <v>埼玉県</v>
      </c>
      <c r="G68" s="54"/>
      <c r="H68" s="54"/>
      <c r="I68" s="54"/>
      <c r="J68" s="54"/>
      <c r="K68" s="54"/>
      <c r="L68" s="54"/>
      <c r="M68" s="54"/>
    </row>
    <row r="69" spans="1:13" x14ac:dyDescent="0.15">
      <c r="A69" s="41" t="s">
        <v>10</v>
      </c>
      <c r="B69" s="16" t="s">
        <v>49</v>
      </c>
      <c r="C69" s="77" t="s">
        <v>111</v>
      </c>
      <c r="D69" s="49"/>
      <c r="E69" s="77" t="s">
        <v>171</v>
      </c>
      <c r="F69" s="49" t="str">
        <f>IF(wskakunin__kuiki="", "", wskakunin__kuiki)</f>
        <v/>
      </c>
      <c r="G69" s="54"/>
      <c r="H69" s="54"/>
      <c r="I69" s="54"/>
      <c r="J69" s="54"/>
      <c r="K69" s="54"/>
      <c r="L69" s="54"/>
      <c r="M69" s="54"/>
    </row>
    <row r="70" spans="1:13" x14ac:dyDescent="0.15">
      <c r="A70" s="40"/>
      <c r="B70" s="43" t="s">
        <v>57</v>
      </c>
      <c r="C70" s="77" t="s">
        <v>484</v>
      </c>
      <c r="D70" s="49"/>
      <c r="E70" s="77" t="s">
        <v>485</v>
      </c>
      <c r="F70" s="49" t="str">
        <f>IF(wskakunin_KUIKI_TOSI=1,"■","□")</f>
        <v>□</v>
      </c>
      <c r="G70" s="54"/>
      <c r="H70" s="54"/>
      <c r="I70" s="54"/>
      <c r="J70" s="54"/>
      <c r="K70" s="54"/>
      <c r="L70" s="54"/>
      <c r="M70" s="54"/>
    </row>
    <row r="71" spans="1:13" x14ac:dyDescent="0.15">
      <c r="A71" s="40"/>
      <c r="B71" s="43" t="s">
        <v>465</v>
      </c>
      <c r="C71" s="77" t="s">
        <v>473</v>
      </c>
      <c r="D71" s="49"/>
      <c r="E71" s="77" t="s">
        <v>486</v>
      </c>
      <c r="F71" s="49" t="str">
        <f>IF(wskakunin_KUIKI_JYUN_TOSHI=1,"■","□")</f>
        <v>□</v>
      </c>
      <c r="G71" s="54"/>
      <c r="H71" s="54"/>
      <c r="I71" s="54"/>
      <c r="J71" s="54"/>
      <c r="K71" s="54"/>
      <c r="L71" s="54"/>
      <c r="M71" s="54"/>
    </row>
    <row r="72" spans="1:13" x14ac:dyDescent="0.15">
      <c r="A72" s="40"/>
      <c r="B72" s="27" t="s">
        <v>466</v>
      </c>
      <c r="C72" s="77" t="s">
        <v>474</v>
      </c>
      <c r="D72" s="49"/>
      <c r="E72" s="77" t="s">
        <v>487</v>
      </c>
      <c r="F72" s="49" t="str">
        <f>IF(wskakunin_KUIKI_KUIKIGAI=1,"■","□")</f>
        <v>□</v>
      </c>
      <c r="G72" s="54"/>
      <c r="H72" s="54"/>
      <c r="I72" s="54"/>
      <c r="J72" s="54"/>
      <c r="K72" s="54"/>
      <c r="L72" s="54"/>
      <c r="M72" s="54"/>
    </row>
    <row r="73" spans="1:13" x14ac:dyDescent="0.15">
      <c r="A73" s="22"/>
      <c r="B73" s="16" t="s">
        <v>467</v>
      </c>
      <c r="C73" s="77" t="s">
        <v>475</v>
      </c>
      <c r="D73" s="49"/>
      <c r="E73" s="77" t="s">
        <v>172</v>
      </c>
      <c r="F73" s="49" t="str">
        <f>IF(wskakunin__tosi_kuiki="", "", wskakunin__tosi_kuiki)</f>
        <v/>
      </c>
      <c r="G73" s="54"/>
      <c r="H73" s="54"/>
      <c r="I73" s="54"/>
      <c r="J73" s="54"/>
      <c r="K73" s="54"/>
      <c r="L73" s="54"/>
      <c r="M73" s="54"/>
    </row>
    <row r="74" spans="1:13" x14ac:dyDescent="0.15">
      <c r="A74" s="22"/>
      <c r="B74" s="43" t="s">
        <v>58</v>
      </c>
      <c r="C74" s="77" t="s">
        <v>476</v>
      </c>
      <c r="D74" s="49"/>
      <c r="E74" s="77" t="s">
        <v>488</v>
      </c>
      <c r="F74" s="49" t="str">
        <f>IF(wskakunin_KUIKI_SIGAIKA=1,"■","□")</f>
        <v>□</v>
      </c>
      <c r="G74" s="54"/>
      <c r="H74" s="54"/>
      <c r="I74" s="54"/>
      <c r="J74" s="54"/>
      <c r="K74" s="54"/>
      <c r="L74" s="54"/>
      <c r="M74" s="54"/>
    </row>
    <row r="75" spans="1:13" x14ac:dyDescent="0.15">
      <c r="A75" s="22"/>
      <c r="B75" s="43" t="s">
        <v>468</v>
      </c>
      <c r="C75" s="77" t="s">
        <v>477</v>
      </c>
      <c r="D75" s="49"/>
      <c r="E75" s="77" t="s">
        <v>489</v>
      </c>
      <c r="F75" s="49" t="str">
        <f>IF(wskakunin_KUIKI_TYOSEI=1,"■","□")</f>
        <v>□</v>
      </c>
      <c r="G75" s="54"/>
      <c r="H75" s="54"/>
      <c r="I75" s="54"/>
      <c r="J75" s="54"/>
      <c r="K75" s="54"/>
      <c r="L75" s="54"/>
      <c r="M75" s="54"/>
    </row>
    <row r="76" spans="1:13" x14ac:dyDescent="0.15">
      <c r="A76" s="22"/>
      <c r="B76" s="43" t="s">
        <v>469</v>
      </c>
      <c r="C76" s="77" t="s">
        <v>478</v>
      </c>
      <c r="D76" s="49"/>
      <c r="E76" s="77" t="s">
        <v>490</v>
      </c>
      <c r="F76" s="49" t="str">
        <f>IF(wskakunin_KUIKI_HISETTEI=1,"■","□")</f>
        <v>□</v>
      </c>
      <c r="G76" s="54"/>
      <c r="H76" s="54"/>
      <c r="I76" s="54"/>
      <c r="J76" s="54"/>
      <c r="K76" s="54"/>
      <c r="L76" s="54"/>
      <c r="M76" s="54"/>
    </row>
    <row r="77" spans="1:13" x14ac:dyDescent="0.15">
      <c r="A77" s="1" t="s">
        <v>45</v>
      </c>
      <c r="B77" s="7"/>
      <c r="C77" s="77" t="s">
        <v>479</v>
      </c>
      <c r="D77" s="49"/>
      <c r="E77" s="77" t="s">
        <v>173</v>
      </c>
      <c r="F77" s="49" t="str">
        <f>IF(wskakunin__bouka="", "", wskakunin__bouka)</f>
        <v/>
      </c>
      <c r="G77" s="54"/>
      <c r="H77" s="54"/>
      <c r="I77" s="54"/>
      <c r="J77" s="54"/>
      <c r="K77" s="54"/>
      <c r="L77" s="54"/>
      <c r="M77" s="54"/>
    </row>
    <row r="78" spans="1:13" x14ac:dyDescent="0.15">
      <c r="A78" s="14"/>
      <c r="B78" s="13" t="s">
        <v>470</v>
      </c>
      <c r="C78" s="77" t="s">
        <v>480</v>
      </c>
      <c r="D78" s="49"/>
      <c r="E78" s="77" t="s">
        <v>491</v>
      </c>
      <c r="F78" s="49" t="str">
        <f>IF(wskakunin_BOUKA_BOUKA=1,"■","□")</f>
        <v>□</v>
      </c>
      <c r="G78" s="54"/>
      <c r="H78" s="54"/>
      <c r="I78" s="54"/>
      <c r="J78" s="54"/>
      <c r="K78" s="54"/>
      <c r="L78" s="54"/>
      <c r="M78" s="54"/>
    </row>
    <row r="79" spans="1:13" x14ac:dyDescent="0.15">
      <c r="A79" s="14"/>
      <c r="B79" s="13" t="s">
        <v>471</v>
      </c>
      <c r="C79" s="77" t="s">
        <v>481</v>
      </c>
      <c r="D79" s="49"/>
      <c r="E79" s="77" t="s">
        <v>492</v>
      </c>
      <c r="F79" s="49" t="str">
        <f>IF(wskakunin_BOUKA_JYUN_BOUKA=1,"■","□")</f>
        <v>□</v>
      </c>
      <c r="G79" s="54"/>
      <c r="H79" s="54"/>
      <c r="I79" s="54"/>
      <c r="J79" s="54"/>
      <c r="K79" s="54"/>
      <c r="L79" s="54"/>
      <c r="M79" s="54"/>
    </row>
    <row r="80" spans="1:13" x14ac:dyDescent="0.15">
      <c r="A80" s="14"/>
      <c r="B80" s="13" t="s">
        <v>59</v>
      </c>
      <c r="C80" s="77" t="s">
        <v>482</v>
      </c>
      <c r="D80" s="49"/>
      <c r="E80" s="77" t="s">
        <v>493</v>
      </c>
      <c r="F80" s="49" t="str">
        <f>IF(wskakunin_BOUKA_NASI=1,"■","□")</f>
        <v>□</v>
      </c>
      <c r="G80" s="54"/>
      <c r="H80" s="54"/>
      <c r="I80" s="54"/>
      <c r="J80" s="54"/>
      <c r="K80" s="54"/>
      <c r="L80" s="54"/>
      <c r="M80" s="54"/>
    </row>
    <row r="81" spans="1:13" x14ac:dyDescent="0.15">
      <c r="A81" s="42"/>
      <c r="B81" s="13" t="s">
        <v>472</v>
      </c>
      <c r="C81" s="77" t="s">
        <v>483</v>
      </c>
      <c r="D81" s="49"/>
      <c r="E81" s="77" t="s">
        <v>494</v>
      </c>
      <c r="F81" s="49" t="str">
        <f>IF(wskakunin_BOUKA_22JYO=1,"■","□")</f>
        <v>□</v>
      </c>
      <c r="G81" s="54"/>
      <c r="H81" s="54"/>
      <c r="I81" s="54"/>
      <c r="J81" s="54"/>
      <c r="K81" s="54"/>
      <c r="L81" s="54"/>
      <c r="M81" s="54"/>
    </row>
    <row r="82" spans="1:13" x14ac:dyDescent="0.15">
      <c r="A82" s="2" t="s">
        <v>11</v>
      </c>
      <c r="B82" s="13" t="s">
        <v>50</v>
      </c>
      <c r="C82" s="77" t="s">
        <v>112</v>
      </c>
      <c r="D82" s="55"/>
      <c r="E82" s="77" t="s">
        <v>174</v>
      </c>
      <c r="F82" s="49" t="str">
        <f>IF(wskakunin_SHIKITI_MENSEKI_1_TOTAL="", "", wskakunin_SHIKITI_MENSEKI_1_TOTAL)</f>
        <v/>
      </c>
      <c r="G82" s="54"/>
      <c r="H82" s="54"/>
      <c r="I82" s="54"/>
      <c r="J82" s="54"/>
      <c r="K82" s="54"/>
      <c r="L82" s="54"/>
      <c r="M82" s="54"/>
    </row>
    <row r="83" spans="1:13" x14ac:dyDescent="0.15">
      <c r="A83" s="2" t="s">
        <v>12</v>
      </c>
      <c r="B83" s="13" t="s">
        <v>23</v>
      </c>
      <c r="C83" s="77" t="s">
        <v>113</v>
      </c>
      <c r="D83" s="55"/>
      <c r="E83" s="77" t="s">
        <v>175</v>
      </c>
      <c r="F83" s="49" t="str">
        <f>IF(wskakunin_KENTIKU_MENSEKI_SHINSEI="", "", wskakunin_KENTIKU_MENSEKI_SHINSEI)</f>
        <v/>
      </c>
      <c r="G83" s="54"/>
      <c r="H83" s="54"/>
      <c r="I83" s="54"/>
      <c r="J83" s="54"/>
      <c r="K83" s="54"/>
      <c r="L83" s="54"/>
      <c r="M83" s="54"/>
    </row>
    <row r="84" spans="1:13" x14ac:dyDescent="0.15">
      <c r="A84" s="11" t="s">
        <v>13</v>
      </c>
      <c r="B84" s="18" t="s">
        <v>24</v>
      </c>
      <c r="C84" s="77" t="s">
        <v>114</v>
      </c>
      <c r="D84" s="55"/>
      <c r="E84" s="77" t="s">
        <v>176</v>
      </c>
      <c r="F84" s="49" t="str">
        <f>IF(wskakunin_NOBE_MENSEKI_BUILD_SHINSEI="", "", wskakunin_NOBE_MENSEKI_BUILD_SHINSEI)</f>
        <v/>
      </c>
      <c r="G84" s="54"/>
      <c r="H84" s="54"/>
      <c r="I84" s="54"/>
      <c r="J84" s="54"/>
      <c r="K84" s="54"/>
      <c r="L84" s="54"/>
      <c r="M84" s="54"/>
    </row>
    <row r="85" spans="1:13" x14ac:dyDescent="0.15">
      <c r="A85" s="24" t="s">
        <v>46</v>
      </c>
      <c r="B85" s="12" t="s">
        <v>32</v>
      </c>
      <c r="C85" s="77" t="s">
        <v>115</v>
      </c>
      <c r="D85" s="49" t="s">
        <v>60</v>
      </c>
      <c r="E85" s="77" t="s">
        <v>177</v>
      </c>
      <c r="F85" s="49" t="str">
        <f>IF(wskakunin_p4_1_youto1_YOUTO="", "", wskakunin_p4_1_youto1_YOUTO)</f>
        <v>一戸建ての住宅</v>
      </c>
      <c r="G85" s="54"/>
      <c r="H85" s="54"/>
      <c r="I85" s="54"/>
      <c r="J85" s="54"/>
      <c r="K85" s="54"/>
      <c r="L85" s="54"/>
      <c r="M85" s="54"/>
    </row>
    <row r="86" spans="1:13" x14ac:dyDescent="0.15">
      <c r="A86" s="23"/>
      <c r="B86" s="12" t="s">
        <v>506</v>
      </c>
      <c r="C86" s="77" t="s">
        <v>562</v>
      </c>
      <c r="D86" s="51" t="s">
        <v>244</v>
      </c>
      <c r="E86" s="77" t="s">
        <v>563</v>
      </c>
      <c r="F86" s="49" t="str">
        <f>IF(wskakunin_p4_1_youto1_YOUTO_CODE="","",wskakunin_p4_1_youto1_YOUTO_CODE)</f>
        <v>08010</v>
      </c>
      <c r="G86" s="54"/>
      <c r="H86" s="54"/>
      <c r="I86" s="54"/>
      <c r="J86" s="54"/>
      <c r="K86" s="54"/>
      <c r="L86" s="54"/>
      <c r="M86" s="54"/>
    </row>
    <row r="87" spans="1:13" x14ac:dyDescent="0.15">
      <c r="A87" s="23"/>
      <c r="B87" s="57" t="s">
        <v>535</v>
      </c>
      <c r="D87" s="60"/>
      <c r="E87" s="77" t="s">
        <v>536</v>
      </c>
      <c r="F87" s="49"/>
      <c r="G87" s="54"/>
      <c r="H87" s="54"/>
      <c r="I87" s="54"/>
      <c r="J87" s="54"/>
      <c r="K87" s="54"/>
      <c r="L87" s="54"/>
      <c r="M87" s="54"/>
    </row>
    <row r="88" spans="1:13" x14ac:dyDescent="0.15">
      <c r="A88" s="23"/>
      <c r="B88" s="57" t="s">
        <v>537</v>
      </c>
      <c r="D88" s="60"/>
      <c r="E88" s="77" t="s">
        <v>538</v>
      </c>
      <c r="F88" s="49"/>
      <c r="G88" s="54"/>
      <c r="H88" s="54"/>
      <c r="I88" s="54"/>
      <c r="J88" s="54"/>
      <c r="K88" s="54"/>
      <c r="L88" s="54"/>
      <c r="M88" s="54"/>
    </row>
    <row r="89" spans="1:13" x14ac:dyDescent="0.15">
      <c r="A89" s="23"/>
      <c r="B89" s="57" t="s">
        <v>539</v>
      </c>
      <c r="D89" s="60"/>
      <c r="E89" s="77" t="s">
        <v>540</v>
      </c>
      <c r="F89" s="49"/>
      <c r="G89" s="54"/>
      <c r="H89" s="54"/>
      <c r="I89" s="54"/>
      <c r="J89" s="54"/>
      <c r="K89" s="54"/>
      <c r="L89" s="54"/>
      <c r="M89" s="54"/>
    </row>
    <row r="90" spans="1:13" x14ac:dyDescent="0.15">
      <c r="A90" s="23"/>
      <c r="B90" s="57" t="s">
        <v>541</v>
      </c>
      <c r="D90" s="60"/>
      <c r="E90" s="77" t="s">
        <v>542</v>
      </c>
      <c r="F90" s="49"/>
      <c r="G90" s="54"/>
      <c r="H90" s="54"/>
      <c r="I90" s="54"/>
      <c r="J90" s="54"/>
      <c r="K90" s="54"/>
      <c r="L90" s="54"/>
      <c r="M90" s="54"/>
    </row>
    <row r="91" spans="1:13" x14ac:dyDescent="0.15">
      <c r="A91" s="23"/>
      <c r="B91" s="57" t="s">
        <v>543</v>
      </c>
      <c r="D91" s="60"/>
      <c r="E91" s="77" t="s">
        <v>544</v>
      </c>
      <c r="F91" s="49"/>
      <c r="G91" s="54"/>
      <c r="H91" s="54"/>
      <c r="I91" s="54"/>
      <c r="J91" s="54"/>
      <c r="K91" s="54"/>
      <c r="L91" s="54"/>
      <c r="M91" s="54"/>
    </row>
    <row r="92" spans="1:13" x14ac:dyDescent="0.15">
      <c r="A92" s="23"/>
      <c r="B92" s="57" t="s">
        <v>545</v>
      </c>
      <c r="D92" s="60"/>
      <c r="E92" s="77" t="s">
        <v>546</v>
      </c>
      <c r="F92" s="49"/>
      <c r="G92" s="54"/>
      <c r="H92" s="54"/>
      <c r="I92" s="54"/>
      <c r="J92" s="54"/>
      <c r="K92" s="54"/>
      <c r="L92" s="54"/>
      <c r="M92" s="54"/>
    </row>
    <row r="93" spans="1:13" x14ac:dyDescent="0.15">
      <c r="A93" s="23"/>
      <c r="B93" s="57" t="s">
        <v>300</v>
      </c>
      <c r="D93" s="60"/>
      <c r="E93" s="77" t="s">
        <v>547</v>
      </c>
      <c r="F93" s="49" t="str">
        <f>IF(D86="08010","○","")</f>
        <v>○</v>
      </c>
      <c r="G93" s="54"/>
      <c r="H93" s="54"/>
      <c r="I93" s="54"/>
      <c r="J93" s="54"/>
      <c r="K93" s="54"/>
      <c r="L93" s="54"/>
      <c r="M93" s="54"/>
    </row>
    <row r="94" spans="1:13" x14ac:dyDescent="0.15">
      <c r="A94" s="22"/>
      <c r="B94" s="12" t="s">
        <v>51</v>
      </c>
      <c r="C94" s="77" t="s">
        <v>116</v>
      </c>
      <c r="D94" s="49"/>
      <c r="E94" s="77" t="s">
        <v>178</v>
      </c>
      <c r="F94" s="49" t="str">
        <f>IF(wskakunin_p4_1__kouji="", "", wskakunin_p4_1__kouji)</f>
        <v/>
      </c>
      <c r="G94" s="54"/>
      <c r="H94" s="54"/>
      <c r="I94" s="54"/>
      <c r="J94" s="54"/>
      <c r="K94" s="54"/>
      <c r="L94" s="54"/>
      <c r="M94" s="54"/>
    </row>
    <row r="95" spans="1:13" x14ac:dyDescent="0.15">
      <c r="A95" s="22"/>
      <c r="B95" s="12" t="s">
        <v>25</v>
      </c>
      <c r="C95" s="77" t="s">
        <v>117</v>
      </c>
      <c r="D95" s="49"/>
      <c r="E95" s="77" t="s">
        <v>179</v>
      </c>
      <c r="F95" s="49" t="str">
        <f>IF(wskakunin_p4_1_KAISU_TIKAI_NOZOKU="", "", wskakunin_p4_1_KAISU_TIKAI_NOZOKU)</f>
        <v/>
      </c>
      <c r="G95" s="54"/>
      <c r="H95" s="54"/>
      <c r="I95" s="54"/>
      <c r="J95" s="54"/>
      <c r="K95" s="54"/>
      <c r="L95" s="54"/>
      <c r="M95" s="54"/>
    </row>
    <row r="96" spans="1:13" x14ac:dyDescent="0.15">
      <c r="A96" s="22"/>
      <c r="B96" s="12" t="s">
        <v>52</v>
      </c>
      <c r="C96" s="77" t="s">
        <v>118</v>
      </c>
      <c r="D96" s="49"/>
      <c r="E96" s="77" t="s">
        <v>180</v>
      </c>
      <c r="F96" s="49" t="str">
        <f>IF(wskakunin_p4_1_KAISU_TIKAI="", "", wskakunin_p4_1_KAISU_TIKAI)</f>
        <v/>
      </c>
      <c r="G96" s="54"/>
      <c r="H96" s="54"/>
      <c r="I96" s="54"/>
      <c r="J96" s="54"/>
      <c r="K96" s="54"/>
      <c r="L96" s="54"/>
      <c r="M96" s="54"/>
    </row>
    <row r="97" spans="1:13" x14ac:dyDescent="0.15">
      <c r="A97" s="22"/>
      <c r="B97" s="12" t="s">
        <v>53</v>
      </c>
      <c r="C97" s="77" t="s">
        <v>119</v>
      </c>
      <c r="D97" s="49"/>
      <c r="E97" s="77" t="s">
        <v>181</v>
      </c>
      <c r="F97" s="49" t="str">
        <f>IF(wskakunin_p4_1_KOUZOU1="", "", wskakunin_p4_1_KOUZOU1)</f>
        <v/>
      </c>
      <c r="G97" s="54"/>
      <c r="H97" s="54"/>
      <c r="I97" s="54"/>
      <c r="J97" s="54"/>
      <c r="K97" s="54"/>
      <c r="L97" s="54"/>
      <c r="M97" s="54"/>
    </row>
    <row r="98" spans="1:13" x14ac:dyDescent="0.15">
      <c r="A98" s="22"/>
      <c r="B98" s="12" t="s">
        <v>54</v>
      </c>
      <c r="C98" s="77" t="s">
        <v>120</v>
      </c>
      <c r="D98" s="49"/>
      <c r="E98" s="77" t="s">
        <v>182</v>
      </c>
      <c r="F98" s="49" t="str">
        <f>IF(wskakunin_p4_1_KOUZOU2="", "", wskakunin_p4_1_KOUZOU2)</f>
        <v/>
      </c>
      <c r="G98" s="54"/>
      <c r="H98" s="54"/>
      <c r="I98" s="54"/>
      <c r="J98" s="54"/>
      <c r="K98" s="54"/>
      <c r="L98" s="54"/>
      <c r="M98" s="54"/>
    </row>
    <row r="99" spans="1:13" x14ac:dyDescent="0.15">
      <c r="A99" s="22"/>
      <c r="B99" s="12" t="s">
        <v>55</v>
      </c>
      <c r="C99" s="77" t="s">
        <v>121</v>
      </c>
      <c r="D99" s="56"/>
      <c r="E99" s="77" t="s">
        <v>183</v>
      </c>
      <c r="F99" s="49" t="str">
        <f>IF(wskakunin_p4_1_TAKASA_MAX="", "", wskakunin_p4_1_TAKASA_MAX)</f>
        <v/>
      </c>
      <c r="G99" s="54"/>
      <c r="H99" s="54"/>
      <c r="I99" s="54"/>
      <c r="J99" s="54"/>
      <c r="K99" s="54"/>
      <c r="L99" s="54"/>
      <c r="M99" s="54"/>
    </row>
    <row r="100" spans="1:13" x14ac:dyDescent="0.15">
      <c r="A100" s="22"/>
      <c r="B100" s="12" t="s">
        <v>56</v>
      </c>
      <c r="C100" s="77" t="s">
        <v>122</v>
      </c>
      <c r="D100" s="56"/>
      <c r="E100" s="77" t="s">
        <v>184</v>
      </c>
      <c r="F100" s="49" t="str">
        <f>IF(wskakunin_p4_1_TAKASA_KEN_MAX="", "", wskakunin_p4_1_TAKASA_KEN_MAX)</f>
        <v/>
      </c>
      <c r="G100" s="54"/>
      <c r="H100" s="54"/>
      <c r="I100" s="54"/>
      <c r="J100" s="54"/>
      <c r="K100" s="54"/>
      <c r="L100" s="54"/>
      <c r="M100" s="54"/>
    </row>
    <row r="101" spans="1:13" x14ac:dyDescent="0.15">
      <c r="A101" s="2" t="s">
        <v>2</v>
      </c>
      <c r="B101" s="13" t="s">
        <v>32</v>
      </c>
      <c r="C101" s="77" t="s">
        <v>123</v>
      </c>
      <c r="D101" s="49"/>
      <c r="E101" s="77" t="s">
        <v>185</v>
      </c>
      <c r="F101" s="49" t="str">
        <f>IF(wskakunin_YOUTO="", "", wskakunin_YOUTO)</f>
        <v/>
      </c>
      <c r="G101" s="54"/>
      <c r="H101" s="54"/>
      <c r="I101" s="54"/>
      <c r="J101" s="54"/>
      <c r="K101" s="54"/>
      <c r="L101" s="54"/>
      <c r="M101" s="54"/>
    </row>
    <row r="102" spans="1:13" x14ac:dyDescent="0.15">
      <c r="A102" s="21"/>
      <c r="B102" s="13" t="s">
        <v>51</v>
      </c>
      <c r="C102" s="77" t="s">
        <v>124</v>
      </c>
      <c r="D102" s="49"/>
      <c r="E102" s="77" t="s">
        <v>186</v>
      </c>
      <c r="F102" s="49" t="str">
        <f>IF(wskakunin__kouji="", "", wskakunin__kouji)</f>
        <v/>
      </c>
      <c r="G102" s="54"/>
      <c r="H102" s="54"/>
      <c r="I102" s="54"/>
      <c r="J102" s="54"/>
      <c r="K102" s="54"/>
      <c r="L102" s="54"/>
      <c r="M102" s="54"/>
    </row>
    <row r="103" spans="1:13" x14ac:dyDescent="0.15">
      <c r="A103" s="21"/>
      <c r="B103" s="13" t="s">
        <v>61</v>
      </c>
      <c r="C103" s="77" t="s">
        <v>498</v>
      </c>
      <c r="D103" s="49"/>
      <c r="E103" s="77" t="s">
        <v>502</v>
      </c>
      <c r="F103" s="49" t="str">
        <f>IF(wskakunin_KOUJI_SINTIKU=1,"○","")</f>
        <v/>
      </c>
      <c r="G103" s="54"/>
      <c r="H103" s="54"/>
      <c r="I103" s="54"/>
      <c r="J103" s="54"/>
      <c r="K103" s="54"/>
      <c r="L103" s="54"/>
      <c r="M103" s="54"/>
    </row>
    <row r="104" spans="1:13" x14ac:dyDescent="0.15">
      <c r="A104" s="21"/>
      <c r="B104" s="13" t="s">
        <v>495</v>
      </c>
      <c r="C104" s="77" t="s">
        <v>500</v>
      </c>
      <c r="D104" s="49"/>
      <c r="E104" s="77" t="s">
        <v>503</v>
      </c>
      <c r="F104" s="49" t="str">
        <f>IF(wskakunin_KOUJI_ZOUTIKU=1,"○","")</f>
        <v/>
      </c>
      <c r="G104" s="54"/>
      <c r="H104" s="54"/>
      <c r="I104" s="54"/>
      <c r="J104" s="54"/>
      <c r="K104" s="54"/>
      <c r="L104" s="54"/>
      <c r="M104" s="54"/>
    </row>
    <row r="105" spans="1:13" x14ac:dyDescent="0.15">
      <c r="A105" s="21"/>
      <c r="B105" s="13" t="s">
        <v>496</v>
      </c>
      <c r="C105" s="77" t="s">
        <v>499</v>
      </c>
      <c r="D105" s="49"/>
      <c r="E105" s="77" t="s">
        <v>504</v>
      </c>
      <c r="F105" s="49" t="str">
        <f>IF(wskakunin_KOUJI_KAITIKU=1,"○","")</f>
        <v/>
      </c>
      <c r="G105" s="54"/>
      <c r="H105" s="54"/>
      <c r="I105" s="54"/>
      <c r="J105" s="54"/>
      <c r="K105" s="54"/>
      <c r="L105" s="54"/>
      <c r="M105" s="54"/>
    </row>
    <row r="106" spans="1:13" x14ac:dyDescent="0.15">
      <c r="A106" s="21"/>
      <c r="B106" s="13" t="s">
        <v>497</v>
      </c>
      <c r="C106" s="77" t="s">
        <v>501</v>
      </c>
      <c r="D106" s="49"/>
      <c r="E106" s="77" t="s">
        <v>505</v>
      </c>
      <c r="F106" s="49" t="str">
        <f>IF(wskakunin_KOUJI_ITEN=1,"○","")</f>
        <v/>
      </c>
      <c r="G106" s="54"/>
      <c r="H106" s="54"/>
      <c r="I106" s="54"/>
      <c r="J106" s="54"/>
      <c r="K106" s="54"/>
      <c r="L106" s="54"/>
      <c r="M106" s="54"/>
    </row>
    <row r="107" spans="1:13" x14ac:dyDescent="0.15">
      <c r="A107" s="21"/>
      <c r="B107" s="13" t="s">
        <v>0</v>
      </c>
      <c r="C107" s="77" t="s">
        <v>125</v>
      </c>
      <c r="D107" s="55"/>
      <c r="E107" s="77" t="s">
        <v>187</v>
      </c>
      <c r="F107" s="49" t="str">
        <f>IF(wskakunin_NOBE_MENSEKI_JYUTAKU_SHINSEI="", "", wskakunin_NOBE_MENSEKI_JYUTAKU_SHINSEI)</f>
        <v/>
      </c>
      <c r="G107" s="54"/>
      <c r="H107" s="54"/>
      <c r="I107" s="54"/>
      <c r="J107" s="54"/>
      <c r="K107" s="54"/>
      <c r="L107" s="54"/>
      <c r="M107" s="54"/>
    </row>
    <row r="108" spans="1:13" x14ac:dyDescent="0.15">
      <c r="A108" s="21"/>
      <c r="B108" s="13" t="s">
        <v>25</v>
      </c>
      <c r="C108" s="77" t="s">
        <v>126</v>
      </c>
      <c r="D108" s="49"/>
      <c r="E108" s="77" t="s">
        <v>188</v>
      </c>
      <c r="F108" s="49" t="str">
        <f>IF(wskakunin_KAISU_TIJYOU_SHINSEI="", "", wskakunin_KAISU_TIJYOU_SHINSEI)</f>
        <v/>
      </c>
      <c r="G108" s="54"/>
      <c r="H108" s="54"/>
      <c r="I108" s="54"/>
      <c r="J108" s="54"/>
      <c r="K108" s="54"/>
      <c r="L108" s="54"/>
      <c r="M108" s="54"/>
    </row>
    <row r="109" spans="1:13" x14ac:dyDescent="0.15">
      <c r="A109" s="21"/>
      <c r="B109" s="13" t="s">
        <v>52</v>
      </c>
      <c r="C109" s="77" t="s">
        <v>127</v>
      </c>
      <c r="D109" s="49">
        <v>0</v>
      </c>
      <c r="E109" s="77" t="s">
        <v>189</v>
      </c>
      <c r="F109" s="49">
        <f>IF(wskakunin_KAISU_TIKA_SHINSEI__zero="", "", wskakunin_KAISU_TIKA_SHINSEI__zero)</f>
        <v>0</v>
      </c>
      <c r="G109" s="54"/>
      <c r="H109" s="54"/>
      <c r="I109" s="54"/>
      <c r="J109" s="54"/>
      <c r="K109" s="54"/>
      <c r="L109" s="54"/>
      <c r="M109" s="54"/>
    </row>
    <row r="110" spans="1:13" x14ac:dyDescent="0.15">
      <c r="A110" s="21"/>
      <c r="B110" s="13" t="s">
        <v>1</v>
      </c>
      <c r="C110" s="77" t="s">
        <v>128</v>
      </c>
      <c r="D110" s="52"/>
      <c r="E110" s="77" t="s">
        <v>190</v>
      </c>
      <c r="F110" s="58" t="str">
        <f>IF(wskakunin_KOUJI_TYAKUSYU_YOTEI_DATE="", "", wskakunin_KOUJI_TYAKUSYU_YOTEI_DATE)</f>
        <v/>
      </c>
      <c r="G110" s="54"/>
      <c r="H110" s="54"/>
      <c r="I110" s="54"/>
      <c r="J110" s="54"/>
      <c r="K110" s="54"/>
      <c r="L110" s="54"/>
      <c r="M110" s="54"/>
    </row>
    <row r="111" spans="1:13" x14ac:dyDescent="0.15">
      <c r="A111" s="21"/>
      <c r="B111" s="26" t="s">
        <v>203</v>
      </c>
      <c r="D111" s="53"/>
      <c r="E111" s="77" t="s">
        <v>201</v>
      </c>
      <c r="F111" s="49" t="str">
        <f>IF(cst_wskakunin_KOUJI_TYAKUSYU_YOTEI_DATE="","",TEXT(cst_wskakunin_KOUJI_TYAKUSYU_YOTEI_DATE,"e"))</f>
        <v/>
      </c>
      <c r="G111" s="54"/>
      <c r="H111" s="54"/>
      <c r="I111" s="54"/>
      <c r="J111" s="54"/>
      <c r="K111" s="54"/>
      <c r="L111" s="54"/>
      <c r="M111" s="54"/>
    </row>
    <row r="112" spans="1:13" x14ac:dyDescent="0.15">
      <c r="A112" s="21"/>
      <c r="B112" s="26" t="s">
        <v>195</v>
      </c>
      <c r="D112" s="53"/>
      <c r="E112" s="77" t="s">
        <v>199</v>
      </c>
      <c r="F112" s="49" t="str">
        <f>IF(cst_wskakunin_KOUJI_TYAKUSYU_YOTEI_DATE="","",TEXT(cst_wskakunin_KOUJI_TYAKUSYU_YOTEI_DATE,"m"))</f>
        <v/>
      </c>
      <c r="G112" s="54"/>
      <c r="H112" s="54"/>
      <c r="I112" s="54"/>
      <c r="J112" s="54"/>
      <c r="K112" s="54"/>
      <c r="L112" s="54"/>
      <c r="M112" s="54"/>
    </row>
    <row r="113" spans="1:13" x14ac:dyDescent="0.15">
      <c r="A113" s="21"/>
      <c r="B113" s="26" t="s">
        <v>196</v>
      </c>
      <c r="D113" s="53"/>
      <c r="E113" s="77" t="s">
        <v>200</v>
      </c>
      <c r="F113" s="49" t="str">
        <f>IF(cst_wskakunin_KOUJI_TYAKUSYU_YOTEI_DATE="","",TEXT(cst_wskakunin_KOUJI_TYAKUSYU_YOTEI_DATE,"d"))</f>
        <v/>
      </c>
      <c r="G113" s="54"/>
      <c r="H113" s="54"/>
      <c r="I113" s="54"/>
      <c r="J113" s="54"/>
      <c r="K113" s="54"/>
      <c r="L113" s="54"/>
      <c r="M113" s="54"/>
    </row>
    <row r="114" spans="1:13" x14ac:dyDescent="0.15">
      <c r="A114" s="21"/>
      <c r="B114" s="13" t="s">
        <v>7</v>
      </c>
      <c r="C114" s="77" t="s">
        <v>129</v>
      </c>
      <c r="D114" s="52"/>
      <c r="E114" s="77" t="s">
        <v>191</v>
      </c>
      <c r="F114" s="58" t="str">
        <f>IF(wskakunin_KOUJI_KANRYOU_YOTEI_DATE="", "", wskakunin_KOUJI_KANRYOU_YOTEI_DATE)</f>
        <v/>
      </c>
      <c r="G114" s="54"/>
      <c r="H114" s="54"/>
      <c r="I114" s="54"/>
      <c r="J114" s="54"/>
      <c r="K114" s="54"/>
      <c r="L114" s="54"/>
      <c r="M114" s="54"/>
    </row>
    <row r="115" spans="1:13" x14ac:dyDescent="0.15">
      <c r="A115" s="21"/>
      <c r="B115" s="26" t="s">
        <v>203</v>
      </c>
      <c r="D115" s="53"/>
      <c r="E115" s="77" t="s">
        <v>202</v>
      </c>
      <c r="F115" s="49" t="str">
        <f>IF(cst_wskakunin_KOUJI_KANRYOU_YOTEI_DATE="","",TEXT(cst_wskakunin_KOUJI_KANRYOU_YOTEI_DATE,"e"))</f>
        <v/>
      </c>
      <c r="G115" s="54"/>
      <c r="H115" s="54"/>
      <c r="I115" s="54"/>
      <c r="J115" s="54"/>
      <c r="K115" s="54"/>
      <c r="L115" s="54"/>
      <c r="M115" s="54"/>
    </row>
    <row r="116" spans="1:13" x14ac:dyDescent="0.15">
      <c r="A116" s="21"/>
      <c r="B116" s="26" t="s">
        <v>195</v>
      </c>
      <c r="D116" s="53"/>
      <c r="E116" s="77" t="s">
        <v>197</v>
      </c>
      <c r="F116" s="49" t="str">
        <f>IF(cst_wskakunin_KOUJI_KANRYOU_YOTEI_DATE="","",TEXT(cst_wskakunin_KOUJI_KANRYOU_YOTEI_DATE,"m"))</f>
        <v/>
      </c>
      <c r="G116" s="54"/>
      <c r="H116" s="54"/>
      <c r="I116" s="54"/>
      <c r="J116" s="54"/>
      <c r="K116" s="54"/>
      <c r="L116" s="54"/>
      <c r="M116" s="54"/>
    </row>
    <row r="117" spans="1:13" x14ac:dyDescent="0.15">
      <c r="A117" s="21"/>
      <c r="B117" s="26" t="s">
        <v>196</v>
      </c>
      <c r="D117" s="53"/>
      <c r="E117" s="77" t="s">
        <v>198</v>
      </c>
      <c r="F117" s="49" t="str">
        <f>IF(cst_wskakunin_KOUJI_KANRYOU_YOTEI_DATE="","",TEXT(cst_wskakunin_KOUJI_KANRYOU_YOTEI_DATE,"d"))</f>
        <v/>
      </c>
      <c r="G117" s="54"/>
      <c r="H117" s="54"/>
      <c r="I117" s="54"/>
      <c r="J117" s="54"/>
      <c r="K117" s="54"/>
      <c r="L117" s="54"/>
      <c r="M117" s="54"/>
    </row>
    <row r="118" spans="1:13" x14ac:dyDescent="0.15">
      <c r="A118" s="21"/>
      <c r="B118" s="59" t="s">
        <v>550</v>
      </c>
      <c r="D118" s="53"/>
      <c r="F118" s="49"/>
      <c r="G118" s="54"/>
      <c r="H118" s="54"/>
      <c r="I118" s="54"/>
      <c r="J118" s="54"/>
      <c r="K118" s="54"/>
      <c r="L118" s="54"/>
      <c r="M118" s="54"/>
    </row>
    <row r="119" spans="1:13" x14ac:dyDescent="0.15">
      <c r="A119" s="21"/>
      <c r="B119" s="26" t="s">
        <v>551</v>
      </c>
      <c r="D119" s="53"/>
      <c r="E119" s="77" t="s">
        <v>552</v>
      </c>
      <c r="F119" s="49"/>
      <c r="G119" s="54" t="s">
        <v>605</v>
      </c>
      <c r="H119" s="54"/>
      <c r="I119" s="54"/>
      <c r="J119" s="54"/>
      <c r="K119" s="54"/>
      <c r="L119" s="54"/>
      <c r="M119" s="54"/>
    </row>
    <row r="120" spans="1:13" x14ac:dyDescent="0.15">
      <c r="A120" s="21"/>
      <c r="B120" s="26" t="s">
        <v>195</v>
      </c>
      <c r="D120" s="53"/>
      <c r="E120" s="77" t="s">
        <v>553</v>
      </c>
      <c r="F120" s="49"/>
      <c r="G120" s="54" t="s">
        <v>605</v>
      </c>
      <c r="H120" s="54"/>
      <c r="I120" s="54"/>
      <c r="J120" s="54"/>
      <c r="K120" s="54"/>
      <c r="L120" s="54"/>
      <c r="M120" s="54"/>
    </row>
    <row r="121" spans="1:13" x14ac:dyDescent="0.15">
      <c r="A121" s="21"/>
      <c r="B121" s="59" t="s">
        <v>53</v>
      </c>
      <c r="C121" s="77" t="s">
        <v>554</v>
      </c>
      <c r="D121" s="49"/>
      <c r="E121" s="77" t="s">
        <v>555</v>
      </c>
      <c r="F121" s="49" t="str">
        <f>IF(wskakunin_KOUZOU1="","",wskakunin_KOUZOU1)</f>
        <v/>
      </c>
      <c r="G121" s="54"/>
      <c r="H121" s="54"/>
      <c r="I121" s="54"/>
      <c r="J121" s="54"/>
      <c r="K121" s="54"/>
      <c r="L121" s="54"/>
      <c r="M121" s="54"/>
    </row>
    <row r="122" spans="1:13" x14ac:dyDescent="0.15">
      <c r="A122" s="25"/>
      <c r="B122" s="13" t="s">
        <v>8</v>
      </c>
      <c r="C122" s="77" t="s">
        <v>130</v>
      </c>
      <c r="D122" s="49"/>
      <c r="E122" s="77" t="s">
        <v>192</v>
      </c>
      <c r="F122" s="49" t="str">
        <f>IF(wskakunin_YOUTO_TIIKI_A="", "", wskakunin_YOUTO_TIIKI_A)</f>
        <v/>
      </c>
      <c r="G122" s="54"/>
      <c r="H122" s="54"/>
      <c r="I122" s="54"/>
      <c r="J122" s="54"/>
      <c r="K122" s="54"/>
      <c r="L122" s="54"/>
      <c r="M122" s="54"/>
    </row>
    <row r="124" spans="1:13" x14ac:dyDescent="0.15">
      <c r="E124" s="77" t="s">
        <v>548</v>
      </c>
      <c r="F124" s="54"/>
      <c r="G124" s="54" t="s">
        <v>605</v>
      </c>
    </row>
    <row r="125" spans="1:13" x14ac:dyDescent="0.15">
      <c r="E125" s="77" t="s">
        <v>549</v>
      </c>
      <c r="F125" s="54"/>
      <c r="G125" s="54" t="s">
        <v>605</v>
      </c>
    </row>
  </sheetData>
  <mergeCells count="3">
    <mergeCell ref="F34:M34"/>
    <mergeCell ref="J1:K1"/>
    <mergeCell ref="F32:M32"/>
  </mergeCells>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214</v>
      </c>
      <c r="E1" s="34" t="s">
        <v>215</v>
      </c>
      <c r="R1" s="34" t="s">
        <v>216</v>
      </c>
      <c r="AO1" s="34" t="s">
        <v>217</v>
      </c>
    </row>
    <row r="2" spans="1:42" x14ac:dyDescent="0.15">
      <c r="A2" s="36" t="s">
        <v>218</v>
      </c>
      <c r="B2" s="36" t="s">
        <v>219</v>
      </c>
      <c r="C2" s="36" t="s">
        <v>62</v>
      </c>
      <c r="D2" s="36" t="s">
        <v>42</v>
      </c>
      <c r="E2" s="37" t="s">
        <v>31</v>
      </c>
      <c r="F2" s="37" t="s">
        <v>220</v>
      </c>
      <c r="G2" s="37" t="s">
        <v>221</v>
      </c>
      <c r="H2" s="37" t="s">
        <v>222</v>
      </c>
      <c r="I2" s="37" t="s">
        <v>223</v>
      </c>
      <c r="J2" s="37" t="s">
        <v>224</v>
      </c>
      <c r="K2" s="37" t="s">
        <v>225</v>
      </c>
      <c r="L2" s="37" t="s">
        <v>226</v>
      </c>
      <c r="M2" s="37" t="s">
        <v>227</v>
      </c>
      <c r="N2" s="37" t="s">
        <v>228</v>
      </c>
      <c r="O2" s="37" t="s">
        <v>229</v>
      </c>
      <c r="P2" s="37" t="s">
        <v>230</v>
      </c>
      <c r="Q2" s="37" t="s">
        <v>59</v>
      </c>
      <c r="R2" s="38" t="s">
        <v>31</v>
      </c>
      <c r="S2" s="38" t="s">
        <v>220</v>
      </c>
      <c r="T2" s="38" t="s">
        <v>221</v>
      </c>
      <c r="U2" s="38" t="s">
        <v>222</v>
      </c>
      <c r="V2" s="38" t="s">
        <v>223</v>
      </c>
      <c r="W2" s="38" t="s">
        <v>224</v>
      </c>
      <c r="X2" s="38" t="s">
        <v>225</v>
      </c>
      <c r="Y2" s="38" t="s">
        <v>226</v>
      </c>
      <c r="Z2" s="38" t="s">
        <v>227</v>
      </c>
      <c r="AA2" s="38" t="s">
        <v>228</v>
      </c>
      <c r="AB2" s="38" t="s">
        <v>229</v>
      </c>
      <c r="AC2" s="38" t="s">
        <v>230</v>
      </c>
      <c r="AD2" s="38" t="s">
        <v>59</v>
      </c>
      <c r="AE2" s="36" t="s">
        <v>231</v>
      </c>
      <c r="AF2" s="36" t="s">
        <v>232</v>
      </c>
      <c r="AG2" s="36" t="s">
        <v>233</v>
      </c>
      <c r="AH2" s="36" t="s">
        <v>234</v>
      </c>
      <c r="AI2" s="36" t="s">
        <v>235</v>
      </c>
      <c r="AJ2" s="36" t="s">
        <v>236</v>
      </c>
      <c r="AK2" s="36" t="s">
        <v>237</v>
      </c>
      <c r="AL2" s="36" t="s">
        <v>238</v>
      </c>
      <c r="AM2" s="36" t="s">
        <v>239</v>
      </c>
      <c r="AN2" s="36" t="s">
        <v>240</v>
      </c>
      <c r="AO2" s="37" t="s">
        <v>32</v>
      </c>
      <c r="AP2" s="37" t="s">
        <v>32</v>
      </c>
    </row>
    <row r="3" spans="1:42" x14ac:dyDescent="0.15">
      <c r="A3" s="34" t="s">
        <v>241</v>
      </c>
      <c r="B3" s="34" t="s">
        <v>242</v>
      </c>
      <c r="C3" s="34" t="s">
        <v>242</v>
      </c>
      <c r="D3" s="34" t="s">
        <v>243</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62</v>
      </c>
      <c r="AG3" s="35" t="s">
        <v>244</v>
      </c>
      <c r="AH3" s="34" t="s">
        <v>60</v>
      </c>
      <c r="AI3" s="35" t="s">
        <v>245</v>
      </c>
      <c r="AJ3" s="34" t="s">
        <v>246</v>
      </c>
      <c r="AK3" s="35" t="s">
        <v>247</v>
      </c>
      <c r="AL3" s="34" t="s">
        <v>248</v>
      </c>
      <c r="AM3" s="35" t="s">
        <v>239</v>
      </c>
      <c r="AN3" s="34" t="s">
        <v>249</v>
      </c>
      <c r="AO3" s="35" t="s">
        <v>250</v>
      </c>
      <c r="AP3" s="34">
        <v>11</v>
      </c>
    </row>
    <row r="4" spans="1:42" x14ac:dyDescent="0.15">
      <c r="B4" s="34" t="s">
        <v>251</v>
      </c>
      <c r="C4" s="34" t="s">
        <v>251</v>
      </c>
      <c r="D4" s="34" t="s">
        <v>241</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220</v>
      </c>
      <c r="AF4" s="34" t="s">
        <v>252</v>
      </c>
      <c r="AG4" s="35" t="s">
        <v>253</v>
      </c>
      <c r="AH4" s="34" t="s">
        <v>254</v>
      </c>
      <c r="AI4" s="35" t="s">
        <v>255</v>
      </c>
      <c r="AJ4" s="34" t="s">
        <v>256</v>
      </c>
      <c r="AK4" s="35" t="s">
        <v>257</v>
      </c>
      <c r="AL4" s="34" t="s">
        <v>258</v>
      </c>
      <c r="AM4" s="35" t="s">
        <v>259</v>
      </c>
      <c r="AN4" s="34" t="s">
        <v>260</v>
      </c>
      <c r="AO4" s="35" t="s">
        <v>261</v>
      </c>
      <c r="AP4" s="34">
        <v>12</v>
      </c>
    </row>
    <row r="5" spans="1:42" x14ac:dyDescent="0.15">
      <c r="B5" s="34" t="s">
        <v>262</v>
      </c>
      <c r="C5" s="34" t="s">
        <v>262</v>
      </c>
      <c r="D5" s="34" t="s">
        <v>242</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221</v>
      </c>
      <c r="AF5" s="34" t="s">
        <v>263</v>
      </c>
      <c r="AG5" s="35" t="s">
        <v>264</v>
      </c>
      <c r="AH5" s="34" t="s">
        <v>265</v>
      </c>
      <c r="AI5" s="35" t="s">
        <v>266</v>
      </c>
      <c r="AJ5" s="34" t="s">
        <v>267</v>
      </c>
      <c r="AK5" s="35" t="s">
        <v>268</v>
      </c>
      <c r="AL5" s="34" t="s">
        <v>269</v>
      </c>
      <c r="AM5" s="35" t="s">
        <v>270</v>
      </c>
      <c r="AN5" s="34" t="s">
        <v>271</v>
      </c>
      <c r="AO5" s="35" t="s">
        <v>272</v>
      </c>
      <c r="AP5" s="34">
        <v>13</v>
      </c>
    </row>
    <row r="6" spans="1:42" x14ac:dyDescent="0.15">
      <c r="B6" s="34" t="s">
        <v>273</v>
      </c>
      <c r="C6" s="34" t="s">
        <v>273</v>
      </c>
      <c r="D6" s="34" t="s">
        <v>251</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222</v>
      </c>
      <c r="AF6" s="34" t="s">
        <v>274</v>
      </c>
      <c r="AG6" s="35" t="s">
        <v>275</v>
      </c>
      <c r="AH6" s="34" t="s">
        <v>276</v>
      </c>
      <c r="AI6" s="35" t="s">
        <v>277</v>
      </c>
      <c r="AJ6" s="34" t="s">
        <v>278</v>
      </c>
      <c r="AK6" s="35" t="s">
        <v>279</v>
      </c>
      <c r="AL6" s="34" t="s">
        <v>280</v>
      </c>
      <c r="AM6" s="35" t="s">
        <v>281</v>
      </c>
      <c r="AO6" s="35" t="s">
        <v>282</v>
      </c>
      <c r="AP6" s="34">
        <v>14</v>
      </c>
    </row>
    <row r="7" spans="1:42" x14ac:dyDescent="0.15">
      <c r="B7" s="34" t="s">
        <v>283</v>
      </c>
      <c r="C7" s="34" t="s">
        <v>283</v>
      </c>
      <c r="D7" s="34" t="s">
        <v>262</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223</v>
      </c>
      <c r="AF7" s="34" t="s">
        <v>284</v>
      </c>
      <c r="AG7" s="35" t="s">
        <v>285</v>
      </c>
      <c r="AH7" s="34" t="s">
        <v>286</v>
      </c>
      <c r="AI7" s="35" t="s">
        <v>287</v>
      </c>
      <c r="AJ7" s="34" t="s">
        <v>288</v>
      </c>
      <c r="AK7" s="35" t="s">
        <v>289</v>
      </c>
      <c r="AL7" s="34" t="s">
        <v>290</v>
      </c>
      <c r="AM7" s="35" t="s">
        <v>291</v>
      </c>
      <c r="AO7" s="35" t="s">
        <v>292</v>
      </c>
      <c r="AP7" s="34">
        <v>15</v>
      </c>
    </row>
    <row r="8" spans="1:42" x14ac:dyDescent="0.15">
      <c r="B8" s="34" t="s">
        <v>293</v>
      </c>
      <c r="C8" s="34" t="s">
        <v>293</v>
      </c>
      <c r="D8" s="34" t="s">
        <v>273</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224</v>
      </c>
      <c r="AF8" s="34" t="s">
        <v>294</v>
      </c>
      <c r="AG8" s="35" t="s">
        <v>295</v>
      </c>
      <c r="AH8" s="34" t="s">
        <v>296</v>
      </c>
      <c r="AI8" s="35" t="s">
        <v>297</v>
      </c>
      <c r="AJ8" s="34" t="s">
        <v>298</v>
      </c>
      <c r="AK8" s="35" t="s">
        <v>299</v>
      </c>
      <c r="AL8" s="34" t="s">
        <v>300</v>
      </c>
      <c r="AM8" s="35" t="s">
        <v>300</v>
      </c>
      <c r="AP8" s="34">
        <v>16</v>
      </c>
    </row>
    <row r="9" spans="1:42" x14ac:dyDescent="0.15">
      <c r="B9" s="34" t="s">
        <v>301</v>
      </c>
      <c r="C9" s="34" t="s">
        <v>301</v>
      </c>
      <c r="D9" s="34" t="s">
        <v>283</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225</v>
      </c>
      <c r="AG9" s="35" t="s">
        <v>302</v>
      </c>
      <c r="AH9" s="34" t="s">
        <v>303</v>
      </c>
      <c r="AI9" s="35" t="s">
        <v>304</v>
      </c>
      <c r="AJ9" s="34" t="s">
        <v>305</v>
      </c>
      <c r="AP9" s="34">
        <v>17</v>
      </c>
    </row>
    <row r="10" spans="1:42" x14ac:dyDescent="0.15">
      <c r="B10" s="34" t="s">
        <v>306</v>
      </c>
      <c r="C10" s="34" t="s">
        <v>306</v>
      </c>
      <c r="D10" s="34" t="s">
        <v>293</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226</v>
      </c>
      <c r="AG10" s="35" t="s">
        <v>307</v>
      </c>
      <c r="AH10" s="34" t="s">
        <v>308</v>
      </c>
      <c r="AP10" s="34">
        <v>18</v>
      </c>
    </row>
    <row r="11" spans="1:42" x14ac:dyDescent="0.15">
      <c r="B11" s="34" t="s">
        <v>309</v>
      </c>
      <c r="C11" s="34" t="s">
        <v>309</v>
      </c>
      <c r="D11" s="34" t="s">
        <v>301</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227</v>
      </c>
      <c r="AG11" s="35" t="s">
        <v>310</v>
      </c>
      <c r="AH11" s="34" t="s">
        <v>311</v>
      </c>
      <c r="AP11" s="34">
        <v>19</v>
      </c>
    </row>
    <row r="12" spans="1:42" x14ac:dyDescent="0.15">
      <c r="B12" s="34" t="s">
        <v>312</v>
      </c>
      <c r="C12" s="34" t="s">
        <v>312</v>
      </c>
      <c r="D12" s="34" t="s">
        <v>306</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228</v>
      </c>
      <c r="AG12" s="35" t="s">
        <v>313</v>
      </c>
      <c r="AH12" s="34" t="s">
        <v>314</v>
      </c>
      <c r="AP12" s="34">
        <v>20</v>
      </c>
    </row>
    <row r="13" spans="1:42" x14ac:dyDescent="0.15">
      <c r="B13" s="34" t="s">
        <v>315</v>
      </c>
      <c r="C13" s="34" t="s">
        <v>315</v>
      </c>
      <c r="D13" s="34" t="s">
        <v>309</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229</v>
      </c>
      <c r="AG13" s="35" t="s">
        <v>316</v>
      </c>
      <c r="AH13" s="34" t="s">
        <v>317</v>
      </c>
      <c r="AP13" s="34">
        <v>21</v>
      </c>
    </row>
    <row r="14" spans="1:42" x14ac:dyDescent="0.15">
      <c r="B14" s="34" t="s">
        <v>318</v>
      </c>
      <c r="C14" s="34" t="s">
        <v>318</v>
      </c>
      <c r="D14" s="34" t="s">
        <v>312</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230</v>
      </c>
      <c r="AG14" s="35" t="s">
        <v>319</v>
      </c>
      <c r="AH14" s="34" t="s">
        <v>320</v>
      </c>
      <c r="AP14" s="34">
        <v>22</v>
      </c>
    </row>
    <row r="15" spans="1:42" x14ac:dyDescent="0.15">
      <c r="B15" s="34" t="s">
        <v>321</v>
      </c>
      <c r="C15" s="34" t="s">
        <v>321</v>
      </c>
      <c r="D15" s="34" t="s">
        <v>315</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59</v>
      </c>
      <c r="AG15" s="35" t="s">
        <v>322</v>
      </c>
      <c r="AH15" s="34" t="s">
        <v>323</v>
      </c>
      <c r="AP15" s="34">
        <v>23</v>
      </c>
    </row>
    <row r="16" spans="1:42" x14ac:dyDescent="0.15">
      <c r="B16" s="34" t="s">
        <v>324</v>
      </c>
      <c r="C16" s="34" t="s">
        <v>324</v>
      </c>
      <c r="D16" s="34" t="s">
        <v>318</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325</v>
      </c>
      <c r="AH16" s="34" t="s">
        <v>326</v>
      </c>
      <c r="AP16" s="34">
        <v>24</v>
      </c>
    </row>
    <row r="17" spans="2:42" x14ac:dyDescent="0.15">
      <c r="B17" s="34" t="s">
        <v>327</v>
      </c>
      <c r="C17" s="34" t="s">
        <v>327</v>
      </c>
      <c r="D17" s="34" t="s">
        <v>321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328</v>
      </c>
      <c r="AH17" s="34" t="s">
        <v>329</v>
      </c>
      <c r="AP17" s="34">
        <v>25</v>
      </c>
    </row>
    <row r="18" spans="2:42" x14ac:dyDescent="0.15">
      <c r="B18" s="34" t="s">
        <v>330</v>
      </c>
      <c r="C18" s="34" t="s">
        <v>330</v>
      </c>
      <c r="D18" s="34" t="s">
        <v>324</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331</v>
      </c>
      <c r="AH18" s="34" t="s">
        <v>332</v>
      </c>
      <c r="AP18" s="34">
        <v>26</v>
      </c>
    </row>
    <row r="19" spans="2:42" x14ac:dyDescent="0.15">
      <c r="B19" s="34" t="s">
        <v>333</v>
      </c>
      <c r="C19" s="34" t="s">
        <v>333</v>
      </c>
      <c r="D19" s="34" t="s">
        <v>327</v>
      </c>
      <c r="AG19" s="35" t="s">
        <v>334</v>
      </c>
      <c r="AH19" s="34" t="s">
        <v>335</v>
      </c>
      <c r="AP19" s="34">
        <v>27</v>
      </c>
    </row>
    <row r="20" spans="2:42" x14ac:dyDescent="0.15">
      <c r="B20" s="34" t="s">
        <v>336</v>
      </c>
      <c r="C20" s="34" t="s">
        <v>336</v>
      </c>
      <c r="D20" s="34" t="s">
        <v>330</v>
      </c>
      <c r="AG20" s="35" t="s">
        <v>337</v>
      </c>
      <c r="AH20" s="34" t="s">
        <v>338</v>
      </c>
      <c r="AP20" s="34">
        <v>28</v>
      </c>
    </row>
    <row r="21" spans="2:42" x14ac:dyDescent="0.15">
      <c r="B21" s="34" t="s">
        <v>339</v>
      </c>
      <c r="C21" s="34" t="s">
        <v>339</v>
      </c>
      <c r="D21" s="34" t="s">
        <v>333</v>
      </c>
      <c r="AG21" s="35" t="s">
        <v>340</v>
      </c>
      <c r="AH21" s="34" t="s">
        <v>341</v>
      </c>
      <c r="AP21" s="34">
        <v>29</v>
      </c>
    </row>
    <row r="22" spans="2:42" x14ac:dyDescent="0.15">
      <c r="B22" s="34" t="s">
        <v>342</v>
      </c>
      <c r="C22" s="34" t="s">
        <v>342</v>
      </c>
      <c r="D22" s="34" t="s">
        <v>336</v>
      </c>
      <c r="AG22" s="35" t="s">
        <v>343</v>
      </c>
      <c r="AH22" s="34" t="s">
        <v>344</v>
      </c>
      <c r="AP22" s="34">
        <v>30</v>
      </c>
    </row>
    <row r="23" spans="2:42" x14ac:dyDescent="0.15">
      <c r="B23" s="34" t="s">
        <v>345</v>
      </c>
      <c r="C23" s="34" t="s">
        <v>345</v>
      </c>
      <c r="D23" s="34" t="s">
        <v>339</v>
      </c>
      <c r="AG23" s="35" t="s">
        <v>346</v>
      </c>
      <c r="AH23" s="34" t="s">
        <v>347</v>
      </c>
      <c r="AP23" s="34">
        <v>31</v>
      </c>
    </row>
    <row r="24" spans="2:42" x14ac:dyDescent="0.15">
      <c r="B24" s="34" t="s">
        <v>348</v>
      </c>
      <c r="C24" s="34" t="s">
        <v>348</v>
      </c>
      <c r="D24" s="34" t="s">
        <v>342</v>
      </c>
      <c r="AG24" s="35" t="s">
        <v>349</v>
      </c>
      <c r="AH24" s="34" t="s">
        <v>350</v>
      </c>
      <c r="AP24" s="34">
        <v>32</v>
      </c>
    </row>
    <row r="25" spans="2:42" x14ac:dyDescent="0.15">
      <c r="B25" s="34" t="s">
        <v>351</v>
      </c>
      <c r="C25" s="34" t="s">
        <v>351</v>
      </c>
      <c r="D25" s="34" t="s">
        <v>345</v>
      </c>
      <c r="AG25" s="35" t="s">
        <v>352</v>
      </c>
      <c r="AH25" s="34" t="s">
        <v>353</v>
      </c>
      <c r="AP25" s="34">
        <v>33</v>
      </c>
    </row>
    <row r="26" spans="2:42" x14ac:dyDescent="0.15">
      <c r="B26" s="34" t="s">
        <v>354</v>
      </c>
      <c r="C26" s="34" t="s">
        <v>354</v>
      </c>
      <c r="D26" s="34" t="s">
        <v>348</v>
      </c>
      <c r="AG26" s="35" t="s">
        <v>355</v>
      </c>
      <c r="AH26" s="34" t="s">
        <v>356</v>
      </c>
      <c r="AP26" s="34">
        <v>34</v>
      </c>
    </row>
    <row r="27" spans="2:42" x14ac:dyDescent="0.15">
      <c r="B27" s="34" t="s">
        <v>357</v>
      </c>
      <c r="C27" s="34" t="s">
        <v>357</v>
      </c>
      <c r="D27" s="34" t="s">
        <v>351</v>
      </c>
      <c r="AG27" s="35" t="s">
        <v>358</v>
      </c>
      <c r="AH27" s="34" t="s">
        <v>359</v>
      </c>
      <c r="AP27" s="34">
        <v>35</v>
      </c>
    </row>
    <row r="28" spans="2:42" x14ac:dyDescent="0.15">
      <c r="B28" s="34" t="s">
        <v>360</v>
      </c>
      <c r="C28" s="34" t="s">
        <v>360</v>
      </c>
      <c r="D28" s="34" t="s">
        <v>354</v>
      </c>
      <c r="AG28" s="35" t="s">
        <v>361</v>
      </c>
      <c r="AH28" s="34" t="s">
        <v>362</v>
      </c>
      <c r="AP28" s="34">
        <v>36</v>
      </c>
    </row>
    <row r="29" spans="2:42" x14ac:dyDescent="0.15">
      <c r="B29" s="34" t="s">
        <v>363</v>
      </c>
      <c r="C29" s="34" t="s">
        <v>363</v>
      </c>
      <c r="D29" s="34" t="s">
        <v>357</v>
      </c>
      <c r="AG29" s="35" t="s">
        <v>364</v>
      </c>
      <c r="AH29" s="34" t="s">
        <v>365</v>
      </c>
      <c r="AP29" s="34">
        <v>37</v>
      </c>
    </row>
    <row r="30" spans="2:42" x14ac:dyDescent="0.15">
      <c r="B30" s="34" t="s">
        <v>366</v>
      </c>
      <c r="C30" s="34" t="s">
        <v>366</v>
      </c>
      <c r="D30" s="34" t="s">
        <v>360</v>
      </c>
      <c r="AG30" s="35" t="s">
        <v>367</v>
      </c>
      <c r="AH30" s="34" t="s">
        <v>368</v>
      </c>
      <c r="AP30" s="34">
        <v>38</v>
      </c>
    </row>
    <row r="31" spans="2:42" x14ac:dyDescent="0.15">
      <c r="B31" s="34" t="s">
        <v>369</v>
      </c>
      <c r="C31" s="34" t="s">
        <v>369</v>
      </c>
      <c r="D31" s="34" t="s">
        <v>363</v>
      </c>
      <c r="AG31" s="35" t="s">
        <v>370</v>
      </c>
      <c r="AH31" s="34" t="s">
        <v>371</v>
      </c>
      <c r="AP31" s="34">
        <v>39</v>
      </c>
    </row>
    <row r="32" spans="2:42" x14ac:dyDescent="0.15">
      <c r="B32" s="34" t="s">
        <v>372</v>
      </c>
      <c r="C32" s="34" t="s">
        <v>372</v>
      </c>
      <c r="D32" s="34" t="s">
        <v>366</v>
      </c>
      <c r="AG32" s="35" t="s">
        <v>373</v>
      </c>
      <c r="AH32" s="34" t="s">
        <v>374</v>
      </c>
      <c r="AP32" s="34">
        <v>40</v>
      </c>
    </row>
    <row r="33" spans="2:42" x14ac:dyDescent="0.15">
      <c r="B33" s="34" t="s">
        <v>375</v>
      </c>
      <c r="C33" s="34" t="s">
        <v>375</v>
      </c>
      <c r="D33" s="34" t="s">
        <v>369</v>
      </c>
      <c r="AG33" s="35" t="s">
        <v>376</v>
      </c>
      <c r="AH33" s="34" t="s">
        <v>377</v>
      </c>
      <c r="AP33" s="34">
        <v>41</v>
      </c>
    </row>
    <row r="34" spans="2:42" x14ac:dyDescent="0.15">
      <c r="B34" s="34" t="s">
        <v>378</v>
      </c>
      <c r="C34" s="34" t="s">
        <v>378</v>
      </c>
      <c r="D34" s="34" t="s">
        <v>372</v>
      </c>
      <c r="AG34" s="35" t="s">
        <v>379</v>
      </c>
      <c r="AH34" s="34" t="s">
        <v>380</v>
      </c>
      <c r="AP34" s="34">
        <v>42</v>
      </c>
    </row>
    <row r="35" spans="2:42" x14ac:dyDescent="0.15">
      <c r="B35" s="34" t="s">
        <v>381</v>
      </c>
      <c r="C35" s="34" t="s">
        <v>381</v>
      </c>
      <c r="D35" s="34" t="s">
        <v>375</v>
      </c>
      <c r="AG35" s="35" t="s">
        <v>382</v>
      </c>
      <c r="AH35" s="34" t="s">
        <v>383</v>
      </c>
      <c r="AP35" s="34">
        <v>43</v>
      </c>
    </row>
    <row r="36" spans="2:42" x14ac:dyDescent="0.15">
      <c r="B36" s="34" t="s">
        <v>384</v>
      </c>
      <c r="C36" s="34" t="s">
        <v>384</v>
      </c>
      <c r="D36" s="34" t="s">
        <v>378</v>
      </c>
      <c r="AG36" s="35" t="s">
        <v>385</v>
      </c>
      <c r="AH36" s="34" t="s">
        <v>386</v>
      </c>
      <c r="AP36" s="34">
        <v>44</v>
      </c>
    </row>
    <row r="37" spans="2:42" x14ac:dyDescent="0.15">
      <c r="B37" s="34" t="s">
        <v>387</v>
      </c>
      <c r="C37" s="34" t="s">
        <v>387</v>
      </c>
      <c r="D37" s="34" t="s">
        <v>381</v>
      </c>
      <c r="AG37" s="35" t="s">
        <v>388</v>
      </c>
      <c r="AH37" s="34" t="s">
        <v>389</v>
      </c>
      <c r="AP37" s="34">
        <v>45</v>
      </c>
    </row>
    <row r="38" spans="2:42" x14ac:dyDescent="0.15">
      <c r="B38" s="34" t="s">
        <v>390</v>
      </c>
      <c r="C38" s="34" t="s">
        <v>390</v>
      </c>
      <c r="D38" s="34" t="s">
        <v>384</v>
      </c>
      <c r="AG38" s="35" t="s">
        <v>391</v>
      </c>
      <c r="AH38" s="34" t="s">
        <v>392</v>
      </c>
      <c r="AP38" s="34">
        <v>46</v>
      </c>
    </row>
    <row r="39" spans="2:42" x14ac:dyDescent="0.15">
      <c r="B39" s="34" t="s">
        <v>393</v>
      </c>
      <c r="C39" s="34" t="s">
        <v>393</v>
      </c>
      <c r="D39" s="34" t="s">
        <v>387</v>
      </c>
      <c r="AG39" s="35" t="s">
        <v>394</v>
      </c>
      <c r="AH39" s="34" t="s">
        <v>395</v>
      </c>
      <c r="AP39" s="34">
        <v>99</v>
      </c>
    </row>
    <row r="40" spans="2:42" x14ac:dyDescent="0.15">
      <c r="B40" s="34" t="s">
        <v>396</v>
      </c>
      <c r="C40" s="34" t="s">
        <v>396</v>
      </c>
      <c r="D40" s="34" t="s">
        <v>390</v>
      </c>
      <c r="AG40" s="35" t="s">
        <v>397</v>
      </c>
      <c r="AH40" s="34" t="s">
        <v>398</v>
      </c>
    </row>
    <row r="41" spans="2:42" x14ac:dyDescent="0.15">
      <c r="B41" s="34" t="s">
        <v>399</v>
      </c>
      <c r="C41" s="34" t="s">
        <v>399</v>
      </c>
      <c r="D41" s="34" t="s">
        <v>393</v>
      </c>
      <c r="AG41" s="35" t="s">
        <v>400</v>
      </c>
      <c r="AH41" s="34" t="s">
        <v>401</v>
      </c>
    </row>
    <row r="42" spans="2:42" x14ac:dyDescent="0.15">
      <c r="B42" s="34" t="s">
        <v>402</v>
      </c>
      <c r="C42" s="34" t="s">
        <v>402</v>
      </c>
      <c r="D42" s="34" t="s">
        <v>396</v>
      </c>
      <c r="AG42" s="35" t="s">
        <v>403</v>
      </c>
      <c r="AH42" s="34" t="s">
        <v>404</v>
      </c>
    </row>
    <row r="43" spans="2:42" x14ac:dyDescent="0.15">
      <c r="B43" s="34" t="s">
        <v>405</v>
      </c>
      <c r="C43" s="34" t="s">
        <v>405</v>
      </c>
      <c r="D43" s="34" t="s">
        <v>399</v>
      </c>
      <c r="AG43" s="35" t="s">
        <v>406</v>
      </c>
      <c r="AH43" s="34" t="s">
        <v>407</v>
      </c>
    </row>
    <row r="44" spans="2:42" x14ac:dyDescent="0.15">
      <c r="B44" s="34" t="s">
        <v>408</v>
      </c>
      <c r="C44" s="34" t="s">
        <v>408</v>
      </c>
      <c r="D44" s="34" t="s">
        <v>402</v>
      </c>
      <c r="AG44" s="35" t="s">
        <v>409</v>
      </c>
      <c r="AH44" s="34" t="s">
        <v>410</v>
      </c>
    </row>
    <row r="45" spans="2:42" x14ac:dyDescent="0.15">
      <c r="B45" s="34" t="s">
        <v>411</v>
      </c>
      <c r="C45" s="34" t="s">
        <v>411</v>
      </c>
      <c r="D45" s="34" t="s">
        <v>405</v>
      </c>
      <c r="AG45" s="35" t="s">
        <v>412</v>
      </c>
      <c r="AH45" s="34" t="s">
        <v>413</v>
      </c>
    </row>
    <row r="46" spans="2:42" x14ac:dyDescent="0.15">
      <c r="B46" s="34" t="s">
        <v>414</v>
      </c>
      <c r="C46" s="34" t="s">
        <v>414</v>
      </c>
      <c r="D46" s="34" t="s">
        <v>408</v>
      </c>
      <c r="AG46" s="35" t="s">
        <v>415</v>
      </c>
      <c r="AH46" s="34" t="s">
        <v>416</v>
      </c>
    </row>
    <row r="47" spans="2:42" x14ac:dyDescent="0.15">
      <c r="B47" s="34" t="s">
        <v>417</v>
      </c>
      <c r="C47" s="34" t="s">
        <v>417</v>
      </c>
      <c r="D47" s="34" t="s">
        <v>411</v>
      </c>
      <c r="AG47" s="35" t="s">
        <v>418</v>
      </c>
      <c r="AH47" s="34" t="s">
        <v>419</v>
      </c>
    </row>
    <row r="48" spans="2:42" x14ac:dyDescent="0.15">
      <c r="B48" s="34" t="s">
        <v>420</v>
      </c>
      <c r="C48" s="34" t="s">
        <v>420</v>
      </c>
      <c r="D48" s="34" t="s">
        <v>414</v>
      </c>
      <c r="AG48" s="35" t="s">
        <v>421</v>
      </c>
      <c r="AH48" s="34" t="s">
        <v>422</v>
      </c>
    </row>
    <row r="49" spans="2:34" s="34" customFormat="1" x14ac:dyDescent="0.15">
      <c r="B49" s="34" t="s">
        <v>423</v>
      </c>
      <c r="C49" s="34" t="s">
        <v>423</v>
      </c>
      <c r="D49" s="34" t="s">
        <v>417</v>
      </c>
      <c r="AG49" s="35" t="s">
        <v>424</v>
      </c>
      <c r="AH49" s="34" t="s">
        <v>425</v>
      </c>
    </row>
    <row r="50" spans="2:34" s="34" customFormat="1" x14ac:dyDescent="0.15">
      <c r="D50" s="34" t="s">
        <v>420</v>
      </c>
      <c r="AG50" s="35" t="s">
        <v>426</v>
      </c>
      <c r="AH50" s="34" t="s">
        <v>427</v>
      </c>
    </row>
    <row r="51" spans="2:34" s="34" customFormat="1" x14ac:dyDescent="0.15">
      <c r="D51" s="34" t="s">
        <v>423</v>
      </c>
      <c r="AG51" s="35" t="s">
        <v>428</v>
      </c>
      <c r="AH51" s="34" t="s">
        <v>429</v>
      </c>
    </row>
    <row r="52" spans="2:34" s="34" customFormat="1" x14ac:dyDescent="0.15">
      <c r="AG52" s="35" t="s">
        <v>430</v>
      </c>
      <c r="AH52" s="34" t="s">
        <v>431</v>
      </c>
    </row>
    <row r="53" spans="2:34" s="34" customFormat="1" x14ac:dyDescent="0.15">
      <c r="AG53" s="35" t="s">
        <v>432</v>
      </c>
      <c r="AH53" s="34" t="s">
        <v>433</v>
      </c>
    </row>
    <row r="54" spans="2:34" s="34" customFormat="1" x14ac:dyDescent="0.15">
      <c r="AG54" s="35" t="s">
        <v>434</v>
      </c>
      <c r="AH54" s="34" t="s">
        <v>435</v>
      </c>
    </row>
    <row r="55" spans="2:34" s="34" customFormat="1" x14ac:dyDescent="0.15">
      <c r="AG55" s="35" t="s">
        <v>436</v>
      </c>
      <c r="AH55" s="34" t="s">
        <v>437</v>
      </c>
    </row>
    <row r="56" spans="2:34" s="34" customFormat="1" x14ac:dyDescent="0.15">
      <c r="AG56" s="35" t="s">
        <v>438</v>
      </c>
      <c r="AH56" s="34" t="s">
        <v>439</v>
      </c>
    </row>
    <row r="57" spans="2:34" s="34" customFormat="1" x14ac:dyDescent="0.15">
      <c r="AG57" s="35" t="s">
        <v>440</v>
      </c>
      <c r="AH57" s="34" t="s">
        <v>441</v>
      </c>
    </row>
    <row r="58" spans="2:34" s="34" customFormat="1" x14ac:dyDescent="0.15">
      <c r="AG58" s="35" t="s">
        <v>442</v>
      </c>
      <c r="AH58" s="34" t="s">
        <v>443</v>
      </c>
    </row>
    <row r="59" spans="2:34" s="34" customFormat="1" x14ac:dyDescent="0.15">
      <c r="AG59" s="35" t="s">
        <v>444</v>
      </c>
      <c r="AH59" s="34" t="s">
        <v>445</v>
      </c>
    </row>
    <row r="60" spans="2:34" s="34" customFormat="1" x14ac:dyDescent="0.15">
      <c r="AG60" s="35" t="s">
        <v>446</v>
      </c>
      <c r="AH60" s="34" t="s">
        <v>447</v>
      </c>
    </row>
    <row r="61" spans="2:34" s="34" customFormat="1" x14ac:dyDescent="0.15">
      <c r="AG61" s="35" t="s">
        <v>448</v>
      </c>
      <c r="AH61" s="34" t="s">
        <v>449</v>
      </c>
    </row>
    <row r="62" spans="2:34" s="34" customFormat="1" x14ac:dyDescent="0.15">
      <c r="AG62" s="35" t="s">
        <v>450</v>
      </c>
      <c r="AH62" s="34" t="s">
        <v>451</v>
      </c>
    </row>
    <row r="63" spans="2:34" s="34" customFormat="1" x14ac:dyDescent="0.15">
      <c r="AG63" s="35" t="s">
        <v>452</v>
      </c>
      <c r="AH63" s="34" t="s">
        <v>453</v>
      </c>
    </row>
    <row r="64" spans="2:34" s="34" customFormat="1" x14ac:dyDescent="0.15">
      <c r="AG64" s="35" t="s">
        <v>454</v>
      </c>
      <c r="AH64" s="34" t="s">
        <v>455</v>
      </c>
    </row>
    <row r="65" spans="33:34" s="34" customFormat="1" x14ac:dyDescent="0.15">
      <c r="AG65" s="35" t="s">
        <v>456</v>
      </c>
      <c r="AH65" s="34" t="s">
        <v>457</v>
      </c>
    </row>
    <row r="66" spans="33:34" s="34" customFormat="1" x14ac:dyDescent="0.15">
      <c r="AG66" s="35" t="s">
        <v>458</v>
      </c>
      <c r="AH66" s="34" t="s">
        <v>459</v>
      </c>
    </row>
    <row r="67" spans="33:34" s="34" customFormat="1" x14ac:dyDescent="0.15">
      <c r="AG67" s="35" t="s">
        <v>460</v>
      </c>
      <c r="AH67" s="34" t="s">
        <v>461</v>
      </c>
    </row>
    <row r="68" spans="33:34" s="34" customFormat="1" x14ac:dyDescent="0.15">
      <c r="AG68" s="35" t="s">
        <v>462</v>
      </c>
      <c r="AH68" s="34" t="s">
        <v>463</v>
      </c>
    </row>
  </sheetData>
  <phoneticPr fontId="1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54"/>
  <sheetViews>
    <sheetView tabSelected="1" view="pageBreakPreview" zoomScaleNormal="100" zoomScaleSheetLayoutView="100" workbookViewId="0">
      <selection activeCell="X42" sqref="X42"/>
    </sheetView>
  </sheetViews>
  <sheetFormatPr defaultColWidth="9" defaultRowHeight="13.5" x14ac:dyDescent="0.15"/>
  <cols>
    <col min="1" max="38" width="2.625" style="64" customWidth="1"/>
    <col min="39" max="39" width="9" style="64" customWidth="1"/>
    <col min="40" max="16384" width="9" style="64"/>
  </cols>
  <sheetData>
    <row r="1" spans="1:38" ht="21.75" customHeight="1" thickBot="1" x14ac:dyDescent="0.2">
      <c r="A1" s="61" t="s">
        <v>746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3"/>
      <c r="AF1" s="62"/>
      <c r="AG1" s="62"/>
      <c r="AH1" s="62"/>
      <c r="AL1" s="65"/>
    </row>
    <row r="2" spans="1:38" ht="15.75" customHeight="1" x14ac:dyDescent="0.15">
      <c r="A2" s="78" t="s">
        <v>689</v>
      </c>
      <c r="B2" s="79"/>
      <c r="C2" s="79"/>
      <c r="D2" s="79"/>
      <c r="E2" s="79"/>
      <c r="F2" s="79"/>
      <c r="G2" s="79"/>
      <c r="H2" s="8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1"/>
    </row>
    <row r="3" spans="1:38" ht="15.75" customHeight="1" x14ac:dyDescent="0.15">
      <c r="A3" s="81" t="s">
        <v>592</v>
      </c>
      <c r="B3" s="82"/>
      <c r="C3" s="82"/>
      <c r="D3" s="82"/>
      <c r="E3" s="82"/>
      <c r="F3" s="82"/>
      <c r="G3" s="82"/>
      <c r="H3" s="83"/>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3"/>
    </row>
    <row r="4" spans="1:38" ht="15.75" customHeight="1" x14ac:dyDescent="0.15">
      <c r="A4" s="81" t="s">
        <v>747</v>
      </c>
      <c r="B4" s="82"/>
      <c r="C4" s="82"/>
      <c r="D4" s="82"/>
      <c r="E4" s="82"/>
      <c r="F4" s="82"/>
      <c r="G4" s="82"/>
      <c r="H4" s="83"/>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3"/>
    </row>
    <row r="5" spans="1:38" ht="15.75" customHeight="1" thickBot="1" x14ac:dyDescent="0.2">
      <c r="A5" s="84" t="s">
        <v>576</v>
      </c>
      <c r="B5" s="85"/>
      <c r="C5" s="85"/>
      <c r="D5" s="85"/>
      <c r="E5" s="85"/>
      <c r="F5" s="85"/>
      <c r="G5" s="85"/>
      <c r="H5" s="86"/>
      <c r="I5" s="304" t="s">
        <v>564</v>
      </c>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5"/>
    </row>
    <row r="6" spans="1:38" ht="15.75" customHeight="1" thickBot="1" x14ac:dyDescent="0.2">
      <c r="A6" s="66"/>
      <c r="B6" s="66"/>
      <c r="C6" s="66"/>
      <c r="D6" s="66"/>
      <c r="E6" s="66"/>
      <c r="F6" s="66"/>
      <c r="G6" s="66"/>
      <c r="H6" s="66"/>
      <c r="I6" s="66"/>
      <c r="J6" s="66"/>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row>
    <row r="7" spans="1:38" ht="15.75" customHeight="1" x14ac:dyDescent="0.15">
      <c r="A7" s="273" t="s">
        <v>690</v>
      </c>
      <c r="B7" s="274"/>
      <c r="C7" s="274"/>
      <c r="D7" s="275"/>
      <c r="E7" s="279" t="s">
        <v>691</v>
      </c>
      <c r="F7" s="280"/>
      <c r="G7" s="280"/>
      <c r="H7" s="281"/>
      <c r="I7" s="282" t="s">
        <v>565</v>
      </c>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4"/>
      <c r="AJ7" s="285" t="s">
        <v>577</v>
      </c>
      <c r="AK7" s="286"/>
      <c r="AL7" s="287"/>
    </row>
    <row r="8" spans="1:38" ht="15.75" customHeight="1" thickBot="1" x14ac:dyDescent="0.2">
      <c r="A8" s="276"/>
      <c r="B8" s="277"/>
      <c r="C8" s="277"/>
      <c r="D8" s="278"/>
      <c r="E8" s="291" t="s">
        <v>692</v>
      </c>
      <c r="F8" s="292"/>
      <c r="G8" s="292"/>
      <c r="H8" s="293"/>
      <c r="I8" s="294" t="s">
        <v>692</v>
      </c>
      <c r="J8" s="295"/>
      <c r="K8" s="295"/>
      <c r="L8" s="295"/>
      <c r="M8" s="296"/>
      <c r="N8" s="294" t="s">
        <v>566</v>
      </c>
      <c r="O8" s="295"/>
      <c r="P8" s="295"/>
      <c r="Q8" s="295"/>
      <c r="R8" s="295"/>
      <c r="S8" s="295"/>
      <c r="T8" s="295"/>
      <c r="U8" s="295"/>
      <c r="V8" s="295"/>
      <c r="W8" s="295"/>
      <c r="X8" s="295"/>
      <c r="Y8" s="295"/>
      <c r="Z8" s="295"/>
      <c r="AA8" s="295"/>
      <c r="AB8" s="295"/>
      <c r="AC8" s="295"/>
      <c r="AD8" s="296"/>
      <c r="AE8" s="294" t="s">
        <v>567</v>
      </c>
      <c r="AF8" s="295"/>
      <c r="AG8" s="295"/>
      <c r="AH8" s="295"/>
      <c r="AI8" s="296"/>
      <c r="AJ8" s="288"/>
      <c r="AK8" s="289"/>
      <c r="AL8" s="290"/>
    </row>
    <row r="9" spans="1:38" ht="15.75" customHeight="1" x14ac:dyDescent="0.15">
      <c r="A9" s="87" t="s">
        <v>693</v>
      </c>
      <c r="B9" s="88"/>
      <c r="C9" s="88"/>
      <c r="D9" s="88"/>
      <c r="E9" s="297" t="s">
        <v>694</v>
      </c>
      <c r="F9" s="298"/>
      <c r="G9" s="298"/>
      <c r="H9" s="299"/>
      <c r="I9" s="297" t="s">
        <v>695</v>
      </c>
      <c r="J9" s="298"/>
      <c r="K9" s="298"/>
      <c r="L9" s="298"/>
      <c r="M9" s="299"/>
      <c r="N9" s="229" t="s">
        <v>696</v>
      </c>
      <c r="O9" s="89" t="s">
        <v>748</v>
      </c>
      <c r="P9" s="90"/>
      <c r="Q9" s="90"/>
      <c r="R9" s="90"/>
      <c r="S9" s="90"/>
      <c r="T9" s="90"/>
      <c r="U9" s="90"/>
      <c r="V9" s="233" t="s">
        <v>696</v>
      </c>
      <c r="W9" s="89" t="s">
        <v>749</v>
      </c>
      <c r="X9" s="90"/>
      <c r="Y9" s="90"/>
      <c r="Z9" s="90"/>
      <c r="AA9" s="90"/>
      <c r="AB9" s="90"/>
      <c r="AC9" s="90"/>
      <c r="AD9" s="91"/>
      <c r="AE9" s="230" t="s">
        <v>568</v>
      </c>
      <c r="AF9" s="92" t="s">
        <v>750</v>
      </c>
      <c r="AG9" s="93"/>
      <c r="AH9" s="93"/>
      <c r="AI9" s="93"/>
      <c r="AJ9" s="94"/>
      <c r="AK9" s="95"/>
      <c r="AL9" s="96"/>
    </row>
    <row r="10" spans="1:38" ht="15.75" customHeight="1" x14ac:dyDescent="0.15">
      <c r="A10" s="97"/>
      <c r="B10" s="98"/>
      <c r="C10" s="98"/>
      <c r="D10" s="98"/>
      <c r="E10" s="99" t="s">
        <v>697</v>
      </c>
      <c r="F10" s="68"/>
      <c r="G10" s="68"/>
      <c r="H10" s="69"/>
      <c r="I10" s="99" t="s">
        <v>698</v>
      </c>
      <c r="J10" s="68"/>
      <c r="K10" s="68"/>
      <c r="L10" s="201"/>
      <c r="M10" s="69"/>
      <c r="N10" s="230" t="s">
        <v>568</v>
      </c>
      <c r="O10" s="68" t="s">
        <v>699</v>
      </c>
      <c r="P10" s="100"/>
      <c r="Q10" s="100"/>
      <c r="R10" s="232" t="s">
        <v>568</v>
      </c>
      <c r="S10" s="68" t="s">
        <v>700</v>
      </c>
      <c r="T10" s="100"/>
      <c r="U10" s="100"/>
      <c r="V10" s="232" t="s">
        <v>568</v>
      </c>
      <c r="W10" s="68" t="s">
        <v>701</v>
      </c>
      <c r="X10" s="100"/>
      <c r="Y10" s="100"/>
      <c r="Z10" s="232" t="s">
        <v>568</v>
      </c>
      <c r="AA10" s="68" t="s">
        <v>702</v>
      </c>
      <c r="AB10" s="100"/>
      <c r="AC10" s="100"/>
      <c r="AD10" s="100"/>
      <c r="AE10" s="230" t="s">
        <v>568</v>
      </c>
      <c r="AF10" s="201" t="s">
        <v>751</v>
      </c>
      <c r="AG10" s="100"/>
      <c r="AH10" s="100"/>
      <c r="AI10" s="100"/>
      <c r="AJ10" s="101"/>
      <c r="AK10" s="102"/>
      <c r="AL10" s="103"/>
    </row>
    <row r="11" spans="1:38" ht="15.75" customHeight="1" x14ac:dyDescent="0.15">
      <c r="A11" s="104"/>
      <c r="B11" s="98"/>
      <c r="C11" s="98"/>
      <c r="D11" s="98"/>
      <c r="E11" s="105"/>
      <c r="F11" s="106"/>
      <c r="G11" s="106"/>
      <c r="H11" s="107"/>
      <c r="I11" s="108"/>
      <c r="J11" s="109"/>
      <c r="K11" s="109"/>
      <c r="L11" s="109"/>
      <c r="M11" s="110"/>
      <c r="N11" s="231" t="s">
        <v>568</v>
      </c>
      <c r="O11" s="70" t="s">
        <v>703</v>
      </c>
      <c r="P11" s="111"/>
      <c r="Q11" s="111"/>
      <c r="R11" s="231" t="s">
        <v>568</v>
      </c>
      <c r="S11" s="70" t="s">
        <v>704</v>
      </c>
      <c r="T11" s="111"/>
      <c r="U11" s="111"/>
      <c r="V11" s="231" t="s">
        <v>568</v>
      </c>
      <c r="W11" s="70" t="s">
        <v>705</v>
      </c>
      <c r="X11" s="111"/>
      <c r="Y11" s="111"/>
      <c r="Z11" s="231" t="s">
        <v>568</v>
      </c>
      <c r="AA11" s="70" t="s">
        <v>706</v>
      </c>
      <c r="AB11" s="111"/>
      <c r="AC11" s="111"/>
      <c r="AD11" s="112"/>
      <c r="AE11" s="230" t="s">
        <v>568</v>
      </c>
      <c r="AF11" s="201" t="s">
        <v>712</v>
      </c>
      <c r="AG11" s="100"/>
      <c r="AH11" s="100"/>
      <c r="AI11" s="100"/>
      <c r="AJ11" s="101"/>
      <c r="AK11" s="102"/>
      <c r="AL11" s="103"/>
    </row>
    <row r="12" spans="1:38" ht="15.75" customHeight="1" x14ac:dyDescent="0.15">
      <c r="A12" s="104"/>
      <c r="B12" s="98"/>
      <c r="C12" s="98"/>
      <c r="D12" s="98"/>
      <c r="E12" s="105"/>
      <c r="F12" s="106"/>
      <c r="G12" s="106"/>
      <c r="H12" s="107"/>
      <c r="I12" s="116" t="s">
        <v>753</v>
      </c>
      <c r="J12" s="117"/>
      <c r="K12" s="117"/>
      <c r="L12" s="117"/>
      <c r="M12" s="118"/>
      <c r="N12" s="248" t="s">
        <v>754</v>
      </c>
      <c r="O12" s="195"/>
      <c r="P12" s="195"/>
      <c r="Q12" s="306"/>
      <c r="R12" s="306"/>
      <c r="S12" s="120" t="s">
        <v>755</v>
      </c>
      <c r="T12" s="249" t="s">
        <v>710</v>
      </c>
      <c r="U12" s="119" t="s">
        <v>756</v>
      </c>
      <c r="V12" s="120"/>
      <c r="W12" s="120"/>
      <c r="X12" s="306"/>
      <c r="Y12" s="306"/>
      <c r="Z12" s="120" t="s">
        <v>755</v>
      </c>
      <c r="AA12" s="249" t="s">
        <v>710</v>
      </c>
      <c r="AB12" s="120"/>
      <c r="AC12" s="120"/>
      <c r="AD12" s="122"/>
      <c r="AE12" s="230" t="s">
        <v>568</v>
      </c>
      <c r="AF12" s="201" t="s">
        <v>752</v>
      </c>
      <c r="AG12" s="100"/>
      <c r="AH12" s="100"/>
      <c r="AI12" s="100"/>
      <c r="AJ12" s="101"/>
      <c r="AK12" s="102"/>
      <c r="AL12" s="103"/>
    </row>
    <row r="13" spans="1:38" ht="15.75" customHeight="1" x14ac:dyDescent="0.15">
      <c r="A13" s="104"/>
      <c r="B13" s="98"/>
      <c r="C13" s="98"/>
      <c r="D13" s="98"/>
      <c r="E13" s="105"/>
      <c r="F13" s="106"/>
      <c r="G13" s="106"/>
      <c r="H13" s="107"/>
      <c r="I13" s="116" t="s">
        <v>757</v>
      </c>
      <c r="J13" s="117"/>
      <c r="K13" s="117"/>
      <c r="L13" s="117"/>
      <c r="M13" s="118"/>
      <c r="N13" s="251" t="s">
        <v>709</v>
      </c>
      <c r="O13" s="306"/>
      <c r="P13" s="306"/>
      <c r="Q13" s="306"/>
      <c r="R13" s="306"/>
      <c r="S13" s="306"/>
      <c r="T13" s="306"/>
      <c r="U13" s="120" t="s">
        <v>710</v>
      </c>
      <c r="V13" s="119" t="s">
        <v>758</v>
      </c>
      <c r="W13" s="120"/>
      <c r="X13" s="120"/>
      <c r="Y13" s="120"/>
      <c r="Z13" s="120"/>
      <c r="AA13" s="119"/>
      <c r="AB13" s="120"/>
      <c r="AC13" s="120"/>
      <c r="AD13" s="122"/>
      <c r="AE13" s="230" t="s">
        <v>568</v>
      </c>
      <c r="AF13" s="100"/>
      <c r="AG13" s="100"/>
      <c r="AH13" s="100"/>
      <c r="AI13" s="100"/>
      <c r="AJ13" s="101"/>
      <c r="AK13" s="102"/>
      <c r="AL13" s="103"/>
    </row>
    <row r="14" spans="1:38" ht="15.75" customHeight="1" x14ac:dyDescent="0.15">
      <c r="A14" s="104"/>
      <c r="B14" s="98"/>
      <c r="C14" s="98"/>
      <c r="D14" s="98"/>
      <c r="E14" s="105"/>
      <c r="F14" s="106"/>
      <c r="G14" s="106"/>
      <c r="H14" s="107"/>
      <c r="I14" s="200" t="s">
        <v>759</v>
      </c>
      <c r="J14" s="109"/>
      <c r="K14" s="109"/>
      <c r="L14" s="109"/>
      <c r="M14" s="110"/>
      <c r="N14" s="250" t="s">
        <v>709</v>
      </c>
      <c r="O14" s="307"/>
      <c r="P14" s="307"/>
      <c r="Q14" s="307"/>
      <c r="R14" s="307"/>
      <c r="S14" s="307"/>
      <c r="T14" s="307"/>
      <c r="U14" s="199" t="s">
        <v>710</v>
      </c>
      <c r="V14" s="201" t="s">
        <v>758</v>
      </c>
      <c r="W14" s="199"/>
      <c r="X14" s="199"/>
      <c r="Y14" s="199"/>
      <c r="Z14" s="199"/>
      <c r="AA14" s="201"/>
      <c r="AB14" s="199"/>
      <c r="AC14" s="199"/>
      <c r="AD14" s="199"/>
      <c r="AE14" s="113"/>
      <c r="AF14" s="100"/>
      <c r="AG14" s="100"/>
      <c r="AH14" s="100"/>
      <c r="AI14" s="100"/>
      <c r="AJ14" s="101"/>
      <c r="AK14" s="102"/>
      <c r="AL14" s="103"/>
    </row>
    <row r="15" spans="1:38" ht="15.75" customHeight="1" x14ac:dyDescent="0.15">
      <c r="A15" s="104"/>
      <c r="B15" s="98"/>
      <c r="C15" s="98"/>
      <c r="D15" s="98"/>
      <c r="E15" s="105"/>
      <c r="F15" s="106"/>
      <c r="G15" s="106"/>
      <c r="H15" s="107"/>
      <c r="I15" s="140" t="s">
        <v>708</v>
      </c>
      <c r="J15" s="141"/>
      <c r="K15" s="141"/>
      <c r="L15" s="141"/>
      <c r="M15" s="142"/>
      <c r="N15" s="140" t="s">
        <v>709</v>
      </c>
      <c r="O15" s="308"/>
      <c r="P15" s="308"/>
      <c r="Q15" s="308"/>
      <c r="R15" s="308"/>
      <c r="S15" s="308"/>
      <c r="T15" s="308"/>
      <c r="U15" s="197" t="s">
        <v>710</v>
      </c>
      <c r="V15" s="71" t="s">
        <v>711</v>
      </c>
      <c r="W15" s="197"/>
      <c r="X15" s="197"/>
      <c r="Y15" s="197"/>
      <c r="Z15" s="197"/>
      <c r="AA15" s="71"/>
      <c r="AB15" s="197"/>
      <c r="AC15" s="197"/>
      <c r="AD15" s="187"/>
      <c r="AE15" s="113"/>
      <c r="AF15" s="199"/>
      <c r="AG15" s="100"/>
      <c r="AH15" s="100"/>
      <c r="AI15" s="100"/>
      <c r="AJ15" s="101"/>
      <c r="AK15" s="102"/>
      <c r="AL15" s="103"/>
    </row>
    <row r="16" spans="1:38" ht="15.75" customHeight="1" x14ac:dyDescent="0.15">
      <c r="A16" s="104"/>
      <c r="B16" s="98"/>
      <c r="C16" s="98"/>
      <c r="D16" s="98"/>
      <c r="E16" s="105"/>
      <c r="F16" s="106"/>
      <c r="G16" s="106"/>
      <c r="H16" s="107"/>
      <c r="I16" s="162" t="s">
        <v>707</v>
      </c>
      <c r="J16" s="109"/>
      <c r="K16" s="109"/>
      <c r="L16" s="109"/>
      <c r="M16" s="110"/>
      <c r="N16" s="137" t="s">
        <v>760</v>
      </c>
      <c r="O16" s="70"/>
      <c r="P16" s="70"/>
      <c r="Q16" s="198"/>
      <c r="R16" s="198"/>
      <c r="S16" s="198"/>
      <c r="T16" s="198"/>
      <c r="U16" s="198"/>
      <c r="V16" s="198"/>
      <c r="W16" s="198"/>
      <c r="X16" s="198"/>
      <c r="Y16" s="198"/>
      <c r="Z16" s="198"/>
      <c r="AA16" s="70"/>
      <c r="AB16" s="198"/>
      <c r="AC16" s="198"/>
      <c r="AD16" s="112"/>
      <c r="AE16" s="113"/>
      <c r="AF16" s="199"/>
      <c r="AG16" s="100"/>
      <c r="AH16" s="100"/>
      <c r="AI16" s="100"/>
      <c r="AJ16" s="101"/>
      <c r="AK16" s="102"/>
      <c r="AL16" s="103"/>
    </row>
    <row r="17" spans="1:38" ht="15.75" customHeight="1" x14ac:dyDescent="0.15">
      <c r="A17" s="104"/>
      <c r="B17" s="98"/>
      <c r="C17" s="98"/>
      <c r="D17" s="98"/>
      <c r="E17" s="105"/>
      <c r="F17" s="106"/>
      <c r="G17" s="106"/>
      <c r="H17" s="107"/>
      <c r="I17" s="200" t="s">
        <v>863</v>
      </c>
      <c r="J17" s="106"/>
      <c r="K17" s="106"/>
      <c r="L17" s="106"/>
      <c r="M17" s="107"/>
      <c r="N17" s="200" t="s">
        <v>761</v>
      </c>
      <c r="O17" s="201"/>
      <c r="P17" s="201"/>
      <c r="Q17" s="199"/>
      <c r="R17" s="114"/>
      <c r="S17" s="201"/>
      <c r="T17" s="199"/>
      <c r="U17" s="199"/>
      <c r="V17" s="199"/>
      <c r="W17" s="199"/>
      <c r="X17" s="199"/>
      <c r="Y17" s="199"/>
      <c r="Z17" s="199"/>
      <c r="AA17" s="201"/>
      <c r="AB17" s="199"/>
      <c r="AC17" s="199"/>
      <c r="AD17" s="199"/>
      <c r="AE17" s="113"/>
      <c r="AF17" s="199"/>
      <c r="AG17" s="100"/>
      <c r="AH17" s="100"/>
      <c r="AI17" s="100"/>
      <c r="AJ17" s="101"/>
      <c r="AK17" s="102"/>
      <c r="AL17" s="103"/>
    </row>
    <row r="18" spans="1:38" ht="15.75" customHeight="1" thickBot="1" x14ac:dyDescent="0.2">
      <c r="A18" s="124"/>
      <c r="B18" s="125"/>
      <c r="C18" s="125"/>
      <c r="D18" s="125"/>
      <c r="E18" s="126"/>
      <c r="F18" s="127"/>
      <c r="G18" s="127"/>
      <c r="H18" s="128"/>
      <c r="I18" s="252" t="s">
        <v>862</v>
      </c>
      <c r="J18" s="127"/>
      <c r="K18" s="127"/>
      <c r="L18" s="127"/>
      <c r="M18" s="128"/>
      <c r="N18" s="252" t="s">
        <v>762</v>
      </c>
      <c r="O18" s="129"/>
      <c r="P18" s="129"/>
      <c r="Q18" s="309"/>
      <c r="R18" s="309"/>
      <c r="S18" s="309"/>
      <c r="T18" s="244" t="s">
        <v>710</v>
      </c>
      <c r="U18" s="129" t="s">
        <v>763</v>
      </c>
      <c r="V18" s="244"/>
      <c r="W18" s="244"/>
      <c r="X18" s="309"/>
      <c r="Y18" s="309"/>
      <c r="Z18" s="309"/>
      <c r="AA18" s="244" t="s">
        <v>710</v>
      </c>
      <c r="AB18" s="244"/>
      <c r="AC18" s="244"/>
      <c r="AD18" s="245"/>
      <c r="AE18" s="243"/>
      <c r="AF18" s="244"/>
      <c r="AG18" s="130"/>
      <c r="AH18" s="130"/>
      <c r="AI18" s="130"/>
      <c r="AJ18" s="131"/>
      <c r="AK18" s="132"/>
      <c r="AL18" s="133"/>
    </row>
    <row r="19" spans="1:38" ht="15.75" customHeight="1" x14ac:dyDescent="0.15">
      <c r="A19" s="97" t="s">
        <v>835</v>
      </c>
      <c r="B19" s="98"/>
      <c r="C19" s="98"/>
      <c r="D19" s="98"/>
      <c r="E19" s="246" t="s">
        <v>764</v>
      </c>
      <c r="F19" s="254"/>
      <c r="G19" s="254"/>
      <c r="H19" s="255"/>
      <c r="I19" s="246" t="s">
        <v>764</v>
      </c>
      <c r="J19" s="254"/>
      <c r="K19" s="254"/>
      <c r="L19" s="254"/>
      <c r="M19" s="255"/>
      <c r="N19" s="246" t="s">
        <v>765</v>
      </c>
      <c r="O19" s="247"/>
      <c r="P19" s="247"/>
      <c r="Q19" s="241"/>
      <c r="R19" s="241"/>
      <c r="S19" s="241"/>
      <c r="T19" s="241"/>
      <c r="U19" s="247"/>
      <c r="V19" s="241"/>
      <c r="W19" s="241"/>
      <c r="X19" s="241"/>
      <c r="Y19" s="241"/>
      <c r="Z19" s="241"/>
      <c r="AA19" s="241"/>
      <c r="AB19" s="241"/>
      <c r="AC19" s="241"/>
      <c r="AD19" s="242"/>
      <c r="AE19" s="235" t="s">
        <v>568</v>
      </c>
      <c r="AF19" s="136" t="s">
        <v>713</v>
      </c>
      <c r="AG19" s="199"/>
      <c r="AH19" s="199"/>
      <c r="AI19" s="199"/>
      <c r="AJ19" s="101"/>
      <c r="AK19" s="102"/>
      <c r="AL19" s="103"/>
    </row>
    <row r="20" spans="1:38" ht="15.75" customHeight="1" x14ac:dyDescent="0.15">
      <c r="A20" s="104" t="s">
        <v>836</v>
      </c>
      <c r="B20" s="98"/>
      <c r="C20" s="98"/>
      <c r="D20" s="98"/>
      <c r="E20" s="200" t="s">
        <v>766</v>
      </c>
      <c r="F20" s="106"/>
      <c r="G20" s="106"/>
      <c r="H20" s="107"/>
      <c r="I20" s="116" t="s">
        <v>767</v>
      </c>
      <c r="J20" s="117"/>
      <c r="K20" s="117"/>
      <c r="L20" s="117"/>
      <c r="M20" s="118"/>
      <c r="N20" s="116" t="s">
        <v>768</v>
      </c>
      <c r="O20" s="119"/>
      <c r="P20" s="119"/>
      <c r="Q20" s="120"/>
      <c r="R20" s="120"/>
      <c r="S20" s="120"/>
      <c r="T20" s="120"/>
      <c r="U20" s="119"/>
      <c r="V20" s="120"/>
      <c r="W20" s="120"/>
      <c r="X20" s="120"/>
      <c r="Y20" s="120"/>
      <c r="Z20" s="120"/>
      <c r="AA20" s="120"/>
      <c r="AB20" s="120"/>
      <c r="AC20" s="120"/>
      <c r="AD20" s="122"/>
      <c r="AE20" s="230" t="s">
        <v>568</v>
      </c>
      <c r="AF20" s="138" t="s">
        <v>772</v>
      </c>
      <c r="AG20" s="199"/>
      <c r="AH20" s="199"/>
      <c r="AI20" s="199"/>
      <c r="AJ20" s="101"/>
      <c r="AK20" s="102"/>
      <c r="AL20" s="103"/>
    </row>
    <row r="21" spans="1:38" ht="15.75" customHeight="1" x14ac:dyDescent="0.15">
      <c r="A21" s="104"/>
      <c r="B21" s="98"/>
      <c r="C21" s="98"/>
      <c r="D21" s="98"/>
      <c r="E21" s="200"/>
      <c r="F21" s="106"/>
      <c r="G21" s="106"/>
      <c r="H21" s="107"/>
      <c r="I21" s="116" t="s">
        <v>769</v>
      </c>
      <c r="J21" s="117"/>
      <c r="K21" s="117"/>
      <c r="L21" s="117"/>
      <c r="M21" s="118"/>
      <c r="N21" s="116" t="s">
        <v>770</v>
      </c>
      <c r="O21" s="119"/>
      <c r="P21" s="119"/>
      <c r="Q21" s="120"/>
      <c r="R21" s="120"/>
      <c r="S21" s="120"/>
      <c r="T21" s="120"/>
      <c r="U21" s="119"/>
      <c r="V21" s="120"/>
      <c r="W21" s="120"/>
      <c r="X21" s="120"/>
      <c r="Y21" s="120"/>
      <c r="Z21" s="120"/>
      <c r="AA21" s="120"/>
      <c r="AB21" s="120"/>
      <c r="AC21" s="120"/>
      <c r="AD21" s="122"/>
      <c r="AE21" s="230" t="s">
        <v>568</v>
      </c>
      <c r="AF21" s="138" t="s">
        <v>712</v>
      </c>
      <c r="AG21" s="199"/>
      <c r="AH21" s="199"/>
      <c r="AI21" s="199"/>
      <c r="AJ21" s="101"/>
      <c r="AK21" s="102"/>
      <c r="AL21" s="103"/>
    </row>
    <row r="22" spans="1:38" ht="15.75" customHeight="1" x14ac:dyDescent="0.15">
      <c r="A22" s="104"/>
      <c r="B22" s="98"/>
      <c r="C22" s="98"/>
      <c r="D22" s="98"/>
      <c r="E22" s="200"/>
      <c r="F22" s="106"/>
      <c r="G22" s="106"/>
      <c r="H22" s="107"/>
      <c r="I22" s="116" t="s">
        <v>773</v>
      </c>
      <c r="J22" s="117"/>
      <c r="K22" s="117"/>
      <c r="L22" s="117"/>
      <c r="M22" s="118"/>
      <c r="N22" s="116" t="s">
        <v>771</v>
      </c>
      <c r="O22" s="119"/>
      <c r="P22" s="119"/>
      <c r="Q22" s="120"/>
      <c r="R22" s="120"/>
      <c r="S22" s="120"/>
      <c r="T22" s="120"/>
      <c r="U22" s="119"/>
      <c r="V22" s="120"/>
      <c r="W22" s="120"/>
      <c r="X22" s="120"/>
      <c r="Y22" s="120"/>
      <c r="Z22" s="120"/>
      <c r="AA22" s="120"/>
      <c r="AB22" s="120"/>
      <c r="AC22" s="120"/>
      <c r="AD22" s="122"/>
      <c r="AE22" s="230" t="s">
        <v>568</v>
      </c>
      <c r="AF22" s="138"/>
      <c r="AG22" s="199"/>
      <c r="AH22" s="199"/>
      <c r="AI22" s="199"/>
      <c r="AJ22" s="101"/>
      <c r="AK22" s="102"/>
      <c r="AL22" s="103"/>
    </row>
    <row r="23" spans="1:38" ht="15.75" customHeight="1" x14ac:dyDescent="0.15">
      <c r="A23" s="104"/>
      <c r="B23" s="98"/>
      <c r="C23" s="98"/>
      <c r="D23" s="98"/>
      <c r="E23" s="200"/>
      <c r="F23" s="106"/>
      <c r="G23" s="106"/>
      <c r="H23" s="107"/>
      <c r="I23" s="116" t="s">
        <v>774</v>
      </c>
      <c r="J23" s="117"/>
      <c r="K23" s="117"/>
      <c r="L23" s="117"/>
      <c r="M23" s="118"/>
      <c r="N23" s="116" t="s">
        <v>776</v>
      </c>
      <c r="O23" s="119"/>
      <c r="P23" s="119"/>
      <c r="Q23" s="120"/>
      <c r="R23" s="120"/>
      <c r="S23" s="120"/>
      <c r="T23" s="120"/>
      <c r="U23" s="119"/>
      <c r="V23" s="120"/>
      <c r="W23" s="120"/>
      <c r="X23" s="120"/>
      <c r="Y23" s="120"/>
      <c r="Z23" s="120"/>
      <c r="AA23" s="120"/>
      <c r="AB23" s="120"/>
      <c r="AC23" s="120"/>
      <c r="AD23" s="122"/>
      <c r="AE23" s="230" t="s">
        <v>568</v>
      </c>
      <c r="AF23" s="199"/>
      <c r="AG23" s="199"/>
      <c r="AH23" s="199"/>
      <c r="AI23" s="199"/>
      <c r="AJ23" s="101"/>
      <c r="AK23" s="102"/>
      <c r="AL23" s="103"/>
    </row>
    <row r="24" spans="1:38" ht="15.75" customHeight="1" x14ac:dyDescent="0.15">
      <c r="A24" s="104"/>
      <c r="B24" s="98"/>
      <c r="C24" s="98"/>
      <c r="D24" s="98"/>
      <c r="E24" s="200"/>
      <c r="F24" s="106"/>
      <c r="G24" s="106"/>
      <c r="H24" s="107"/>
      <c r="I24" s="116" t="s">
        <v>775</v>
      </c>
      <c r="J24" s="117"/>
      <c r="K24" s="117"/>
      <c r="L24" s="117"/>
      <c r="M24" s="118"/>
      <c r="N24" s="116" t="s">
        <v>777</v>
      </c>
      <c r="O24" s="119"/>
      <c r="P24" s="119"/>
      <c r="Q24" s="120"/>
      <c r="R24" s="120"/>
      <c r="S24" s="120"/>
      <c r="T24" s="120"/>
      <c r="U24" s="119"/>
      <c r="V24" s="120"/>
      <c r="W24" s="120"/>
      <c r="X24" s="120"/>
      <c r="Y24" s="120"/>
      <c r="Z24" s="120"/>
      <c r="AA24" s="120"/>
      <c r="AB24" s="120"/>
      <c r="AC24" s="120"/>
      <c r="AD24" s="122"/>
      <c r="AE24" s="113"/>
      <c r="AF24" s="199"/>
      <c r="AG24" s="199"/>
      <c r="AH24" s="199"/>
      <c r="AI24" s="199"/>
      <c r="AJ24" s="101"/>
      <c r="AK24" s="102"/>
      <c r="AL24" s="103"/>
    </row>
    <row r="25" spans="1:38" ht="15.75" customHeight="1" x14ac:dyDescent="0.15">
      <c r="A25" s="104"/>
      <c r="B25" s="98"/>
      <c r="C25" s="98"/>
      <c r="D25" s="98"/>
      <c r="E25" s="200"/>
      <c r="F25" s="106"/>
      <c r="G25" s="106"/>
      <c r="H25" s="107"/>
      <c r="I25" s="116" t="s">
        <v>837</v>
      </c>
      <c r="J25" s="117"/>
      <c r="K25" s="117"/>
      <c r="L25" s="117"/>
      <c r="M25" s="118"/>
      <c r="N25" s="116" t="s">
        <v>778</v>
      </c>
      <c r="O25" s="119"/>
      <c r="P25" s="119"/>
      <c r="Q25" s="120"/>
      <c r="R25" s="120"/>
      <c r="S25" s="120"/>
      <c r="T25" s="120"/>
      <c r="U25" s="119"/>
      <c r="V25" s="120"/>
      <c r="W25" s="120"/>
      <c r="X25" s="120"/>
      <c r="Y25" s="120"/>
      <c r="Z25" s="120"/>
      <c r="AA25" s="120"/>
      <c r="AB25" s="120"/>
      <c r="AC25" s="120"/>
      <c r="AD25" s="122"/>
      <c r="AE25" s="113"/>
      <c r="AF25" s="199"/>
      <c r="AG25" s="199"/>
      <c r="AH25" s="199"/>
      <c r="AI25" s="199"/>
      <c r="AJ25" s="101"/>
      <c r="AK25" s="102"/>
      <c r="AL25" s="103"/>
    </row>
    <row r="26" spans="1:38" ht="15.75" customHeight="1" x14ac:dyDescent="0.15">
      <c r="A26" s="104"/>
      <c r="B26" s="98"/>
      <c r="C26" s="98"/>
      <c r="D26" s="98"/>
      <c r="E26" s="137"/>
      <c r="F26" s="109"/>
      <c r="G26" s="109"/>
      <c r="H26" s="110"/>
      <c r="I26" s="137" t="s">
        <v>779</v>
      </c>
      <c r="J26" s="109"/>
      <c r="K26" s="109"/>
      <c r="L26" s="109"/>
      <c r="M26" s="110"/>
      <c r="N26" s="137" t="s">
        <v>780</v>
      </c>
      <c r="O26" s="70"/>
      <c r="P26" s="70"/>
      <c r="Q26" s="198"/>
      <c r="R26" s="198"/>
      <c r="S26" s="198"/>
      <c r="T26" s="198"/>
      <c r="U26" s="70"/>
      <c r="V26" s="198"/>
      <c r="W26" s="198"/>
      <c r="X26" s="198"/>
      <c r="Y26" s="198"/>
      <c r="Z26" s="198"/>
      <c r="AA26" s="198"/>
      <c r="AB26" s="198"/>
      <c r="AC26" s="198"/>
      <c r="AD26" s="112"/>
      <c r="AE26" s="113"/>
      <c r="AF26" s="199"/>
      <c r="AG26" s="199"/>
      <c r="AH26" s="199"/>
      <c r="AI26" s="199"/>
      <c r="AJ26" s="101"/>
      <c r="AK26" s="102"/>
      <c r="AL26" s="103"/>
    </row>
    <row r="27" spans="1:38" ht="15.75" customHeight="1" x14ac:dyDescent="0.15">
      <c r="A27" s="104"/>
      <c r="B27" s="98"/>
      <c r="C27" s="98"/>
      <c r="D27" s="98"/>
      <c r="E27" s="200" t="s">
        <v>714</v>
      </c>
      <c r="F27" s="106"/>
      <c r="G27" s="106"/>
      <c r="H27" s="107"/>
      <c r="I27" s="116" t="s">
        <v>781</v>
      </c>
      <c r="J27" s="117"/>
      <c r="K27" s="117"/>
      <c r="L27" s="117"/>
      <c r="M27" s="118"/>
      <c r="N27" s="116" t="s">
        <v>782</v>
      </c>
      <c r="O27" s="119"/>
      <c r="P27" s="119"/>
      <c r="Q27" s="120"/>
      <c r="R27" s="120"/>
      <c r="S27" s="120"/>
      <c r="T27" s="120"/>
      <c r="U27" s="119"/>
      <c r="V27" s="120"/>
      <c r="W27" s="120"/>
      <c r="X27" s="120"/>
      <c r="Y27" s="120"/>
      <c r="Z27" s="120"/>
      <c r="AA27" s="120"/>
      <c r="AB27" s="120"/>
      <c r="AC27" s="120"/>
      <c r="AD27" s="122"/>
      <c r="AE27" s="113"/>
      <c r="AF27" s="199"/>
      <c r="AG27" s="199"/>
      <c r="AH27" s="199"/>
      <c r="AI27" s="199"/>
      <c r="AJ27" s="101"/>
      <c r="AK27" s="102"/>
      <c r="AL27" s="103"/>
    </row>
    <row r="28" spans="1:38" ht="15.75" customHeight="1" x14ac:dyDescent="0.15">
      <c r="A28" s="104"/>
      <c r="B28" s="98"/>
      <c r="C28" s="98"/>
      <c r="D28" s="98"/>
      <c r="E28" s="200"/>
      <c r="F28" s="106"/>
      <c r="G28" s="106"/>
      <c r="H28" s="107"/>
      <c r="I28" s="116" t="s">
        <v>783</v>
      </c>
      <c r="J28" s="117"/>
      <c r="K28" s="117"/>
      <c r="L28" s="117"/>
      <c r="M28" s="118"/>
      <c r="N28" s="116" t="s">
        <v>784</v>
      </c>
      <c r="O28" s="119"/>
      <c r="P28" s="119"/>
      <c r="Q28" s="120"/>
      <c r="R28" s="120"/>
      <c r="S28" s="120"/>
      <c r="T28" s="120"/>
      <c r="U28" s="119"/>
      <c r="V28" s="120"/>
      <c r="W28" s="120"/>
      <c r="X28" s="120"/>
      <c r="Y28" s="120"/>
      <c r="Z28" s="120"/>
      <c r="AA28" s="120"/>
      <c r="AB28" s="120"/>
      <c r="AC28" s="120"/>
      <c r="AD28" s="122"/>
      <c r="AE28" s="113"/>
      <c r="AF28" s="199"/>
      <c r="AG28" s="199"/>
      <c r="AH28" s="199"/>
      <c r="AI28" s="199"/>
      <c r="AJ28" s="101"/>
      <c r="AK28" s="102"/>
      <c r="AL28" s="103"/>
    </row>
    <row r="29" spans="1:38" ht="15.75" customHeight="1" x14ac:dyDescent="0.15">
      <c r="A29" s="104"/>
      <c r="B29" s="98"/>
      <c r="C29" s="98"/>
      <c r="D29" s="98"/>
      <c r="E29" s="137"/>
      <c r="F29" s="109"/>
      <c r="G29" s="109"/>
      <c r="H29" s="110"/>
      <c r="I29" s="137" t="s">
        <v>785</v>
      </c>
      <c r="J29" s="109"/>
      <c r="K29" s="109"/>
      <c r="L29" s="109"/>
      <c r="M29" s="110"/>
      <c r="N29" s="137" t="s">
        <v>786</v>
      </c>
      <c r="O29" s="70"/>
      <c r="P29" s="70"/>
      <c r="Q29" s="198"/>
      <c r="R29" s="198"/>
      <c r="S29" s="198"/>
      <c r="T29" s="198"/>
      <c r="U29" s="70"/>
      <c r="V29" s="198"/>
      <c r="W29" s="198"/>
      <c r="X29" s="198"/>
      <c r="Y29" s="198"/>
      <c r="Z29" s="198"/>
      <c r="AA29" s="198"/>
      <c r="AB29" s="198"/>
      <c r="AC29" s="198"/>
      <c r="AD29" s="112"/>
      <c r="AE29" s="113"/>
      <c r="AF29" s="199"/>
      <c r="AG29" s="199"/>
      <c r="AH29" s="199"/>
      <c r="AI29" s="199"/>
      <c r="AJ29" s="101"/>
      <c r="AK29" s="102"/>
      <c r="AL29" s="103"/>
    </row>
    <row r="30" spans="1:38" ht="15.75" customHeight="1" x14ac:dyDescent="0.15">
      <c r="A30" s="104"/>
      <c r="B30" s="98"/>
      <c r="C30" s="98"/>
      <c r="D30" s="98"/>
      <c r="E30" s="116" t="s">
        <v>716</v>
      </c>
      <c r="F30" s="117"/>
      <c r="G30" s="117"/>
      <c r="H30" s="118"/>
      <c r="I30" s="116" t="s">
        <v>787</v>
      </c>
      <c r="J30" s="117"/>
      <c r="K30" s="117"/>
      <c r="L30" s="117"/>
      <c r="M30" s="118"/>
      <c r="N30" s="116" t="s">
        <v>788</v>
      </c>
      <c r="O30" s="119"/>
      <c r="P30" s="119"/>
      <c r="Q30" s="120"/>
      <c r="R30" s="120"/>
      <c r="S30" s="120"/>
      <c r="T30" s="120"/>
      <c r="U30" s="119"/>
      <c r="V30" s="120"/>
      <c r="W30" s="120"/>
      <c r="X30" s="120"/>
      <c r="Y30" s="120"/>
      <c r="Z30" s="120"/>
      <c r="AA30" s="120"/>
      <c r="AB30" s="120"/>
      <c r="AC30" s="120"/>
      <c r="AD30" s="122"/>
      <c r="AE30" s="113"/>
      <c r="AF30" s="199"/>
      <c r="AG30" s="199"/>
      <c r="AH30" s="199"/>
      <c r="AI30" s="199"/>
      <c r="AJ30" s="101"/>
      <c r="AK30" s="102"/>
      <c r="AL30" s="103"/>
    </row>
    <row r="31" spans="1:38" ht="15.75" customHeight="1" x14ac:dyDescent="0.15">
      <c r="A31" s="104"/>
      <c r="B31" s="98"/>
      <c r="C31" s="98"/>
      <c r="D31" s="98"/>
      <c r="E31" s="200" t="s">
        <v>715</v>
      </c>
      <c r="F31" s="106"/>
      <c r="G31" s="106"/>
      <c r="H31" s="107"/>
      <c r="I31" s="116" t="s">
        <v>789</v>
      </c>
      <c r="J31" s="117"/>
      <c r="K31" s="117"/>
      <c r="L31" s="117"/>
      <c r="M31" s="118"/>
      <c r="N31" s="116" t="s">
        <v>791</v>
      </c>
      <c r="O31" s="119"/>
      <c r="P31" s="119"/>
      <c r="Q31" s="120"/>
      <c r="R31" s="120"/>
      <c r="S31" s="120"/>
      <c r="T31" s="120"/>
      <c r="U31" s="119"/>
      <c r="V31" s="120"/>
      <c r="W31" s="120"/>
      <c r="X31" s="120"/>
      <c r="Y31" s="120"/>
      <c r="Z31" s="120"/>
      <c r="AA31" s="120"/>
      <c r="AB31" s="120"/>
      <c r="AC31" s="120"/>
      <c r="AD31" s="122"/>
      <c r="AE31" s="113"/>
      <c r="AF31" s="199"/>
      <c r="AG31" s="199"/>
      <c r="AH31" s="199"/>
      <c r="AI31" s="199"/>
      <c r="AJ31" s="101"/>
      <c r="AK31" s="102"/>
      <c r="AL31" s="103"/>
    </row>
    <row r="32" spans="1:38" ht="15.75" customHeight="1" x14ac:dyDescent="0.15">
      <c r="A32" s="104"/>
      <c r="B32" s="98"/>
      <c r="C32" s="98"/>
      <c r="D32" s="98"/>
      <c r="E32" s="137"/>
      <c r="F32" s="109"/>
      <c r="G32" s="109"/>
      <c r="H32" s="110"/>
      <c r="I32" s="137" t="s">
        <v>790</v>
      </c>
      <c r="J32" s="109"/>
      <c r="K32" s="109"/>
      <c r="L32" s="109"/>
      <c r="M32" s="110"/>
      <c r="N32" s="137" t="s">
        <v>792</v>
      </c>
      <c r="O32" s="70"/>
      <c r="P32" s="70"/>
      <c r="Q32" s="198"/>
      <c r="R32" s="198"/>
      <c r="S32" s="198"/>
      <c r="T32" s="198"/>
      <c r="U32" s="70"/>
      <c r="V32" s="198"/>
      <c r="W32" s="198"/>
      <c r="X32" s="198"/>
      <c r="Y32" s="198"/>
      <c r="Z32" s="198"/>
      <c r="AA32" s="198"/>
      <c r="AB32" s="198"/>
      <c r="AC32" s="198"/>
      <c r="AD32" s="112"/>
      <c r="AE32" s="113"/>
      <c r="AF32" s="199"/>
      <c r="AG32" s="199"/>
      <c r="AH32" s="199"/>
      <c r="AI32" s="199"/>
      <c r="AJ32" s="101"/>
      <c r="AK32" s="102"/>
      <c r="AL32" s="103"/>
    </row>
    <row r="33" spans="1:38" ht="15.75" customHeight="1" x14ac:dyDescent="0.15">
      <c r="A33" s="104"/>
      <c r="B33" s="98"/>
      <c r="C33" s="98"/>
      <c r="D33" s="98"/>
      <c r="E33" s="116" t="s">
        <v>793</v>
      </c>
      <c r="F33" s="117"/>
      <c r="G33" s="117"/>
      <c r="H33" s="118"/>
      <c r="I33" s="116" t="s">
        <v>793</v>
      </c>
      <c r="J33" s="117"/>
      <c r="K33" s="117"/>
      <c r="L33" s="117"/>
      <c r="M33" s="118"/>
      <c r="N33" s="116" t="s">
        <v>794</v>
      </c>
      <c r="O33" s="119"/>
      <c r="P33" s="119"/>
      <c r="Q33" s="120"/>
      <c r="R33" s="120"/>
      <c r="S33" s="120"/>
      <c r="T33" s="120"/>
      <c r="U33" s="119"/>
      <c r="V33" s="120"/>
      <c r="W33" s="120"/>
      <c r="X33" s="120"/>
      <c r="Y33" s="120"/>
      <c r="Z33" s="120"/>
      <c r="AA33" s="120"/>
      <c r="AB33" s="120"/>
      <c r="AC33" s="120"/>
      <c r="AD33" s="122"/>
      <c r="AE33" s="113"/>
      <c r="AF33" s="199"/>
      <c r="AG33" s="199"/>
      <c r="AH33" s="199"/>
      <c r="AI33" s="199"/>
      <c r="AJ33" s="101"/>
      <c r="AK33" s="102"/>
      <c r="AL33" s="103"/>
    </row>
    <row r="34" spans="1:38" ht="15.75" customHeight="1" x14ac:dyDescent="0.15">
      <c r="A34" s="104"/>
      <c r="B34" s="98"/>
      <c r="C34" s="98"/>
      <c r="D34" s="98"/>
      <c r="E34" s="116" t="s">
        <v>795</v>
      </c>
      <c r="F34" s="117"/>
      <c r="G34" s="117"/>
      <c r="H34" s="118"/>
      <c r="I34" s="116" t="s">
        <v>796</v>
      </c>
      <c r="J34" s="117"/>
      <c r="K34" s="117"/>
      <c r="L34" s="117"/>
      <c r="M34" s="118"/>
      <c r="N34" s="116" t="s">
        <v>797</v>
      </c>
      <c r="O34" s="119"/>
      <c r="P34" s="119"/>
      <c r="Q34" s="120"/>
      <c r="R34" s="120"/>
      <c r="S34" s="120"/>
      <c r="T34" s="120"/>
      <c r="U34" s="119"/>
      <c r="V34" s="120"/>
      <c r="W34" s="120"/>
      <c r="X34" s="120"/>
      <c r="Y34" s="120"/>
      <c r="Z34" s="120"/>
      <c r="AA34" s="120"/>
      <c r="AB34" s="120"/>
      <c r="AC34" s="120"/>
      <c r="AD34" s="122"/>
      <c r="AE34" s="113"/>
      <c r="AF34" s="199"/>
      <c r="AG34" s="199"/>
      <c r="AH34" s="199"/>
      <c r="AI34" s="199"/>
      <c r="AJ34" s="101"/>
      <c r="AK34" s="102"/>
      <c r="AL34" s="103"/>
    </row>
    <row r="35" spans="1:38" ht="15.75" customHeight="1" x14ac:dyDescent="0.15">
      <c r="A35" s="104"/>
      <c r="B35" s="98"/>
      <c r="C35" s="98"/>
      <c r="D35" s="98"/>
      <c r="E35" s="116" t="s">
        <v>798</v>
      </c>
      <c r="F35" s="117"/>
      <c r="G35" s="117"/>
      <c r="H35" s="118"/>
      <c r="I35" s="116" t="s">
        <v>799</v>
      </c>
      <c r="J35" s="117"/>
      <c r="K35" s="117"/>
      <c r="L35" s="117"/>
      <c r="M35" s="118"/>
      <c r="N35" s="116" t="s">
        <v>800</v>
      </c>
      <c r="O35" s="119"/>
      <c r="P35" s="119"/>
      <c r="Q35" s="120"/>
      <c r="R35" s="120"/>
      <c r="S35" s="120"/>
      <c r="T35" s="120"/>
      <c r="U35" s="119"/>
      <c r="V35" s="120"/>
      <c r="W35" s="120"/>
      <c r="X35" s="120"/>
      <c r="Y35" s="120"/>
      <c r="Z35" s="120"/>
      <c r="AA35" s="120"/>
      <c r="AB35" s="120"/>
      <c r="AC35" s="120"/>
      <c r="AD35" s="122"/>
      <c r="AE35" s="113"/>
      <c r="AF35" s="199"/>
      <c r="AG35" s="199"/>
      <c r="AH35" s="199"/>
      <c r="AI35" s="199"/>
      <c r="AJ35" s="101"/>
      <c r="AK35" s="102"/>
      <c r="AL35" s="103"/>
    </row>
    <row r="36" spans="1:38" ht="15.75" customHeight="1" thickBot="1" x14ac:dyDescent="0.2">
      <c r="A36" s="104"/>
      <c r="B36" s="98"/>
      <c r="C36" s="98"/>
      <c r="D36" s="98"/>
      <c r="E36" s="200" t="s">
        <v>801</v>
      </c>
      <c r="F36" s="106"/>
      <c r="G36" s="106"/>
      <c r="H36" s="107"/>
      <c r="I36" s="200" t="s">
        <v>802</v>
      </c>
      <c r="J36" s="106"/>
      <c r="K36" s="106"/>
      <c r="L36" s="106"/>
      <c r="M36" s="107"/>
      <c r="N36" s="200" t="s">
        <v>803</v>
      </c>
      <c r="O36" s="201"/>
      <c r="P36" s="201"/>
      <c r="Q36" s="199"/>
      <c r="R36" s="199"/>
      <c r="S36" s="199"/>
      <c r="T36" s="199"/>
      <c r="U36" s="201"/>
      <c r="V36" s="199"/>
      <c r="W36" s="199"/>
      <c r="X36" s="199"/>
      <c r="Y36" s="199"/>
      <c r="Z36" s="199"/>
      <c r="AA36" s="199"/>
      <c r="AB36" s="199"/>
      <c r="AC36" s="199"/>
      <c r="AD36" s="199"/>
      <c r="AE36" s="113"/>
      <c r="AF36" s="199"/>
      <c r="AG36" s="199"/>
      <c r="AH36" s="199"/>
      <c r="AI36" s="199"/>
      <c r="AJ36" s="101"/>
      <c r="AK36" s="102"/>
      <c r="AL36" s="103"/>
    </row>
    <row r="37" spans="1:38" ht="15.75" customHeight="1" x14ac:dyDescent="0.15">
      <c r="A37" s="87" t="s">
        <v>834</v>
      </c>
      <c r="B37" s="88"/>
      <c r="C37" s="88"/>
      <c r="D37" s="88"/>
      <c r="E37" s="134" t="s">
        <v>804</v>
      </c>
      <c r="F37" s="310"/>
      <c r="G37" s="310"/>
      <c r="H37" s="311"/>
      <c r="I37" s="246" t="s">
        <v>805</v>
      </c>
      <c r="J37" s="254"/>
      <c r="K37" s="254"/>
      <c r="L37" s="254"/>
      <c r="M37" s="255"/>
      <c r="N37" s="134" t="s">
        <v>811</v>
      </c>
      <c r="O37" s="92"/>
      <c r="P37" s="92"/>
      <c r="Q37" s="239"/>
      <c r="R37" s="135"/>
      <c r="S37" s="92"/>
      <c r="T37" s="239"/>
      <c r="U37" s="253"/>
      <c r="V37" s="253"/>
      <c r="W37" s="253"/>
      <c r="X37" s="253"/>
      <c r="Y37" s="253"/>
      <c r="Z37" s="239"/>
      <c r="AA37" s="92"/>
      <c r="AB37" s="239"/>
      <c r="AC37" s="239"/>
      <c r="AD37" s="240"/>
      <c r="AE37" s="235" t="s">
        <v>568</v>
      </c>
      <c r="AF37" s="136" t="s">
        <v>713</v>
      </c>
      <c r="AG37" s="93"/>
      <c r="AH37" s="93"/>
      <c r="AI37" s="93"/>
      <c r="AJ37" s="94"/>
      <c r="AK37" s="95"/>
      <c r="AL37" s="96"/>
    </row>
    <row r="38" spans="1:38" ht="15.75" customHeight="1" x14ac:dyDescent="0.15">
      <c r="A38" s="104" t="s">
        <v>806</v>
      </c>
      <c r="B38" s="98"/>
      <c r="C38" s="98"/>
      <c r="D38" s="98"/>
      <c r="E38" s="99"/>
      <c r="F38" s="106"/>
      <c r="G38" s="106"/>
      <c r="H38" s="107"/>
      <c r="I38" s="312" t="s">
        <v>807</v>
      </c>
      <c r="J38" s="109"/>
      <c r="K38" s="109"/>
      <c r="L38" s="109"/>
      <c r="M38" s="110"/>
      <c r="N38" s="139"/>
      <c r="O38" s="201"/>
      <c r="P38" s="201"/>
      <c r="Q38" s="199"/>
      <c r="R38" s="114"/>
      <c r="S38" s="201"/>
      <c r="T38" s="199"/>
      <c r="U38" s="199"/>
      <c r="V38" s="199"/>
      <c r="W38" s="199"/>
      <c r="X38" s="199"/>
      <c r="Y38" s="199"/>
      <c r="Z38" s="199"/>
      <c r="AA38" s="201"/>
      <c r="AB38" s="199"/>
      <c r="AC38" s="199"/>
      <c r="AD38" s="146"/>
      <c r="AE38" s="230" t="s">
        <v>568</v>
      </c>
      <c r="AF38" s="138" t="s">
        <v>772</v>
      </c>
      <c r="AG38" s="100"/>
      <c r="AH38" s="100"/>
      <c r="AI38" s="100"/>
      <c r="AJ38" s="101"/>
      <c r="AK38" s="102"/>
      <c r="AL38" s="103"/>
    </row>
    <row r="39" spans="1:38" ht="15.75" customHeight="1" x14ac:dyDescent="0.15">
      <c r="A39" s="104"/>
      <c r="B39" s="98"/>
      <c r="C39" s="98"/>
      <c r="D39" s="98"/>
      <c r="E39" s="99"/>
      <c r="F39" s="106"/>
      <c r="G39" s="106"/>
      <c r="H39" s="107"/>
      <c r="I39" s="116" t="s">
        <v>808</v>
      </c>
      <c r="J39" s="117"/>
      <c r="K39" s="117"/>
      <c r="L39" s="117"/>
      <c r="M39" s="118"/>
      <c r="N39" s="139"/>
      <c r="O39" s="201"/>
      <c r="P39" s="201"/>
      <c r="Q39" s="199"/>
      <c r="R39" s="114"/>
      <c r="S39" s="201"/>
      <c r="T39" s="199"/>
      <c r="U39" s="199"/>
      <c r="V39" s="199"/>
      <c r="W39" s="199"/>
      <c r="X39" s="199"/>
      <c r="Y39" s="123"/>
      <c r="Z39" s="123"/>
      <c r="AA39" s="199"/>
      <c r="AB39" s="199"/>
      <c r="AC39" s="199"/>
      <c r="AD39" s="146"/>
      <c r="AE39" s="230" t="s">
        <v>568</v>
      </c>
      <c r="AF39" s="138" t="s">
        <v>712</v>
      </c>
      <c r="AG39" s="100"/>
      <c r="AH39" s="100"/>
      <c r="AI39" s="100"/>
      <c r="AJ39" s="101"/>
      <c r="AK39" s="102"/>
      <c r="AL39" s="103"/>
    </row>
    <row r="40" spans="1:38" ht="15.75" customHeight="1" x14ac:dyDescent="0.15">
      <c r="A40" s="104"/>
      <c r="B40" s="98"/>
      <c r="C40" s="98"/>
      <c r="D40" s="98"/>
      <c r="E40" s="200"/>
      <c r="F40" s="106"/>
      <c r="G40" s="106"/>
      <c r="H40" s="107"/>
      <c r="I40" s="137" t="s">
        <v>809</v>
      </c>
      <c r="J40" s="109"/>
      <c r="K40" s="109"/>
      <c r="L40" s="109"/>
      <c r="M40" s="110"/>
      <c r="N40" s="139"/>
      <c r="O40" s="201"/>
      <c r="P40" s="201"/>
      <c r="Q40" s="199"/>
      <c r="R40" s="114"/>
      <c r="S40" s="201"/>
      <c r="T40" s="199"/>
      <c r="U40" s="199"/>
      <c r="V40" s="199"/>
      <c r="W40" s="199"/>
      <c r="X40" s="199"/>
      <c r="Y40" s="123"/>
      <c r="Z40" s="123"/>
      <c r="AA40" s="199"/>
      <c r="AB40" s="199"/>
      <c r="AC40" s="199"/>
      <c r="AD40" s="146"/>
      <c r="AE40" s="230" t="s">
        <v>568</v>
      </c>
      <c r="AF40" s="138"/>
      <c r="AG40" s="100"/>
      <c r="AH40" s="100"/>
      <c r="AI40" s="100"/>
      <c r="AJ40" s="101"/>
      <c r="AK40" s="102"/>
      <c r="AL40" s="103"/>
    </row>
    <row r="41" spans="1:38" ht="15.75" customHeight="1" x14ac:dyDescent="0.15">
      <c r="A41" s="104"/>
      <c r="B41" s="98"/>
      <c r="C41" s="98"/>
      <c r="D41" s="98"/>
      <c r="E41" s="137"/>
      <c r="F41" s="109"/>
      <c r="G41" s="109"/>
      <c r="H41" s="110"/>
      <c r="I41" s="116" t="s">
        <v>810</v>
      </c>
      <c r="J41" s="117"/>
      <c r="K41" s="117"/>
      <c r="L41" s="117"/>
      <c r="M41" s="118"/>
      <c r="N41" s="137"/>
      <c r="O41" s="70"/>
      <c r="P41" s="70"/>
      <c r="Q41" s="198"/>
      <c r="R41" s="115"/>
      <c r="S41" s="70"/>
      <c r="T41" s="198"/>
      <c r="U41" s="198"/>
      <c r="V41" s="198"/>
      <c r="W41" s="198"/>
      <c r="X41" s="198"/>
      <c r="Y41" s="198"/>
      <c r="Z41" s="198"/>
      <c r="AA41" s="70"/>
      <c r="AB41" s="198"/>
      <c r="AC41" s="198"/>
      <c r="AD41" s="112"/>
      <c r="AE41" s="230" t="s">
        <v>568</v>
      </c>
      <c r="AF41" s="199"/>
      <c r="AG41" s="100"/>
      <c r="AH41" s="100"/>
      <c r="AI41" s="100"/>
      <c r="AJ41" s="101"/>
      <c r="AK41" s="102"/>
      <c r="AL41" s="103"/>
    </row>
    <row r="42" spans="1:38" ht="15.75" customHeight="1" x14ac:dyDescent="0.15">
      <c r="A42" s="104"/>
      <c r="B42" s="98"/>
      <c r="C42" s="98"/>
      <c r="D42" s="98"/>
      <c r="E42" s="99" t="s">
        <v>812</v>
      </c>
      <c r="F42" s="106"/>
      <c r="G42" s="106"/>
      <c r="H42" s="106"/>
      <c r="I42" s="116" t="s">
        <v>813</v>
      </c>
      <c r="J42" s="117"/>
      <c r="K42" s="117"/>
      <c r="L42" s="117"/>
      <c r="M42" s="118"/>
      <c r="N42" s="116" t="s">
        <v>815</v>
      </c>
      <c r="O42" s="119"/>
      <c r="P42" s="119"/>
      <c r="Q42" s="120"/>
      <c r="R42" s="121"/>
      <c r="S42" s="119"/>
      <c r="T42" s="120"/>
      <c r="U42" s="120"/>
      <c r="V42" s="120"/>
      <c r="W42" s="120"/>
      <c r="X42" s="120"/>
      <c r="Y42" s="120"/>
      <c r="Z42" s="120"/>
      <c r="AA42" s="119"/>
      <c r="AB42" s="120"/>
      <c r="AC42" s="120"/>
      <c r="AD42" s="122"/>
      <c r="AE42" s="113"/>
      <c r="AF42" s="199"/>
      <c r="AG42" s="100"/>
      <c r="AH42" s="100"/>
      <c r="AI42" s="100"/>
      <c r="AJ42" s="101"/>
      <c r="AK42" s="102"/>
      <c r="AL42" s="103"/>
    </row>
    <row r="43" spans="1:38" ht="15.75" customHeight="1" x14ac:dyDescent="0.15">
      <c r="A43" s="104"/>
      <c r="B43" s="98"/>
      <c r="C43" s="98"/>
      <c r="D43" s="98"/>
      <c r="E43" s="99"/>
      <c r="F43" s="106"/>
      <c r="G43" s="106"/>
      <c r="H43" s="106"/>
      <c r="I43" s="137" t="s">
        <v>814</v>
      </c>
      <c r="J43" s="109"/>
      <c r="K43" s="109"/>
      <c r="L43" s="109"/>
      <c r="M43" s="110"/>
      <c r="N43" s="137" t="s">
        <v>816</v>
      </c>
      <c r="O43" s="70"/>
      <c r="P43" s="70"/>
      <c r="Q43" s="198"/>
      <c r="R43" s="115"/>
      <c r="S43" s="70"/>
      <c r="T43" s="198"/>
      <c r="U43" s="198"/>
      <c r="V43" s="198"/>
      <c r="W43" s="198"/>
      <c r="X43" s="198"/>
      <c r="Y43" s="198"/>
      <c r="Z43" s="198"/>
      <c r="AA43" s="70"/>
      <c r="AB43" s="198"/>
      <c r="AC43" s="198"/>
      <c r="AD43" s="112"/>
      <c r="AE43" s="113"/>
      <c r="AF43" s="199"/>
      <c r="AG43" s="100"/>
      <c r="AH43" s="100"/>
      <c r="AI43" s="100"/>
      <c r="AJ43" s="101"/>
      <c r="AK43" s="102"/>
      <c r="AL43" s="103"/>
    </row>
    <row r="44" spans="1:38" ht="15.75" customHeight="1" x14ac:dyDescent="0.15">
      <c r="A44" s="104"/>
      <c r="B44" s="98"/>
      <c r="C44" s="98"/>
      <c r="D44" s="98"/>
      <c r="E44" s="137"/>
      <c r="F44" s="109"/>
      <c r="G44" s="109"/>
      <c r="H44" s="109"/>
      <c r="I44" s="116" t="s">
        <v>774</v>
      </c>
      <c r="J44" s="117"/>
      <c r="K44" s="117"/>
      <c r="L44" s="117"/>
      <c r="M44" s="118"/>
      <c r="N44" s="137" t="s">
        <v>817</v>
      </c>
      <c r="O44" s="70"/>
      <c r="P44" s="70"/>
      <c r="Q44" s="198"/>
      <c r="R44" s="115"/>
      <c r="S44" s="70"/>
      <c r="T44" s="198"/>
      <c r="U44" s="198"/>
      <c r="V44" s="198"/>
      <c r="W44" s="198"/>
      <c r="X44" s="198"/>
      <c r="Y44" s="198"/>
      <c r="Z44" s="198"/>
      <c r="AA44" s="70"/>
      <c r="AB44" s="198"/>
      <c r="AC44" s="198"/>
      <c r="AD44" s="112"/>
      <c r="AE44" s="113"/>
      <c r="AF44" s="199"/>
      <c r="AG44" s="100"/>
      <c r="AH44" s="100"/>
      <c r="AI44" s="100"/>
      <c r="AJ44" s="101"/>
      <c r="AK44" s="102"/>
      <c r="AL44" s="103"/>
    </row>
    <row r="45" spans="1:38" ht="15.75" customHeight="1" x14ac:dyDescent="0.15">
      <c r="A45" s="143"/>
      <c r="B45" s="123"/>
      <c r="C45" s="123"/>
      <c r="D45" s="123"/>
      <c r="E45" s="144" t="s">
        <v>766</v>
      </c>
      <c r="F45" s="123"/>
      <c r="G45" s="123"/>
      <c r="H45" s="123"/>
      <c r="I45" s="194" t="s">
        <v>818</v>
      </c>
      <c r="J45" s="195"/>
      <c r="K45" s="195"/>
      <c r="L45" s="195"/>
      <c r="M45" s="196"/>
      <c r="N45" s="119" t="s">
        <v>822</v>
      </c>
      <c r="O45" s="195"/>
      <c r="P45" s="119"/>
      <c r="Q45" s="119"/>
      <c r="R45" s="119"/>
      <c r="S45" s="119"/>
      <c r="T45" s="119"/>
      <c r="U45" s="119"/>
      <c r="V45" s="119"/>
      <c r="W45" s="119"/>
      <c r="X45" s="119"/>
      <c r="Y45" s="119"/>
      <c r="Z45" s="119"/>
      <c r="AA45" s="119"/>
      <c r="AB45" s="119"/>
      <c r="AC45" s="119"/>
      <c r="AD45" s="122"/>
      <c r="AE45" s="113"/>
      <c r="AF45" s="138"/>
      <c r="AG45" s="123"/>
      <c r="AH45" s="123"/>
      <c r="AI45" s="145"/>
      <c r="AJ45" s="147"/>
      <c r="AK45" s="148"/>
      <c r="AL45" s="149"/>
    </row>
    <row r="46" spans="1:38" ht="15.75" customHeight="1" x14ac:dyDescent="0.15">
      <c r="A46" s="143"/>
      <c r="B46" s="123"/>
      <c r="C46" s="123"/>
      <c r="D46" s="123"/>
      <c r="E46" s="144"/>
      <c r="F46" s="123"/>
      <c r="G46" s="123"/>
      <c r="H46" s="123"/>
      <c r="I46" s="194" t="s">
        <v>819</v>
      </c>
      <c r="J46" s="195"/>
      <c r="K46" s="195"/>
      <c r="L46" s="195"/>
      <c r="M46" s="196"/>
      <c r="N46" s="119" t="s">
        <v>823</v>
      </c>
      <c r="O46" s="195"/>
      <c r="P46" s="119"/>
      <c r="Q46" s="119"/>
      <c r="R46" s="119"/>
      <c r="S46" s="119"/>
      <c r="T46" s="119"/>
      <c r="U46" s="119"/>
      <c r="V46" s="119"/>
      <c r="W46" s="119"/>
      <c r="X46" s="119"/>
      <c r="Y46" s="119"/>
      <c r="Z46" s="119"/>
      <c r="AA46" s="119"/>
      <c r="AB46" s="119"/>
      <c r="AC46" s="119"/>
      <c r="AD46" s="122"/>
      <c r="AE46" s="113"/>
      <c r="AF46" s="138"/>
      <c r="AG46" s="123"/>
      <c r="AH46" s="123"/>
      <c r="AI46" s="145"/>
      <c r="AJ46" s="147"/>
      <c r="AK46" s="148"/>
      <c r="AL46" s="149"/>
    </row>
    <row r="47" spans="1:38" ht="15.75" customHeight="1" x14ac:dyDescent="0.15">
      <c r="A47" s="143"/>
      <c r="B47" s="123"/>
      <c r="C47" s="123"/>
      <c r="D47" s="123"/>
      <c r="E47" s="144"/>
      <c r="F47" s="123"/>
      <c r="G47" s="123"/>
      <c r="H47" s="123"/>
      <c r="I47" s="194" t="s">
        <v>820</v>
      </c>
      <c r="J47" s="195"/>
      <c r="K47" s="195"/>
      <c r="L47" s="195"/>
      <c r="M47" s="196"/>
      <c r="N47" s="119" t="s">
        <v>824</v>
      </c>
      <c r="O47" s="195"/>
      <c r="P47" s="119"/>
      <c r="Q47" s="119"/>
      <c r="R47" s="119"/>
      <c r="S47" s="119"/>
      <c r="T47" s="119"/>
      <c r="U47" s="119"/>
      <c r="V47" s="119"/>
      <c r="W47" s="119"/>
      <c r="X47" s="119"/>
      <c r="Y47" s="119"/>
      <c r="Z47" s="119"/>
      <c r="AA47" s="119"/>
      <c r="AB47" s="119"/>
      <c r="AC47" s="119"/>
      <c r="AD47" s="122"/>
      <c r="AE47" s="113"/>
      <c r="AF47" s="138"/>
      <c r="AG47" s="123"/>
      <c r="AH47" s="123"/>
      <c r="AI47" s="145"/>
      <c r="AJ47" s="147"/>
      <c r="AK47" s="148"/>
      <c r="AL47" s="149"/>
    </row>
    <row r="48" spans="1:38" ht="15.75" customHeight="1" x14ac:dyDescent="0.15">
      <c r="A48" s="143"/>
      <c r="B48" s="123"/>
      <c r="C48" s="123"/>
      <c r="D48" s="123"/>
      <c r="E48" s="162"/>
      <c r="F48" s="163"/>
      <c r="G48" s="163"/>
      <c r="H48" s="163"/>
      <c r="I48" s="162" t="s">
        <v>821</v>
      </c>
      <c r="J48" s="163"/>
      <c r="K48" s="163"/>
      <c r="L48" s="163"/>
      <c r="M48" s="164"/>
      <c r="N48" s="70" t="s">
        <v>825</v>
      </c>
      <c r="O48" s="163"/>
      <c r="P48" s="70"/>
      <c r="Q48" s="70"/>
      <c r="R48" s="70"/>
      <c r="S48" s="70"/>
      <c r="T48" s="70"/>
      <c r="U48" s="70"/>
      <c r="V48" s="70"/>
      <c r="W48" s="70"/>
      <c r="X48" s="70"/>
      <c r="Y48" s="70"/>
      <c r="Z48" s="70"/>
      <c r="AA48" s="70"/>
      <c r="AB48" s="70"/>
      <c r="AC48" s="70"/>
      <c r="AD48" s="112"/>
      <c r="AE48" s="113"/>
      <c r="AF48" s="138"/>
      <c r="AG48" s="123"/>
      <c r="AH48" s="123"/>
      <c r="AI48" s="145"/>
      <c r="AJ48" s="147"/>
      <c r="AK48" s="148"/>
      <c r="AL48" s="149"/>
    </row>
    <row r="49" spans="1:38" ht="15.75" customHeight="1" x14ac:dyDescent="0.15">
      <c r="A49" s="143"/>
      <c r="B49" s="123"/>
      <c r="C49" s="123"/>
      <c r="D49" s="123"/>
      <c r="E49" s="194" t="s">
        <v>714</v>
      </c>
      <c r="F49" s="195"/>
      <c r="G49" s="195"/>
      <c r="H49" s="195"/>
      <c r="I49" s="194" t="s">
        <v>826</v>
      </c>
      <c r="J49" s="195"/>
      <c r="K49" s="195"/>
      <c r="L49" s="195"/>
      <c r="M49" s="196"/>
      <c r="N49" s="119" t="s">
        <v>827</v>
      </c>
      <c r="O49" s="195"/>
      <c r="P49" s="119"/>
      <c r="Q49" s="119"/>
      <c r="R49" s="119"/>
      <c r="S49" s="119"/>
      <c r="T49" s="119"/>
      <c r="U49" s="119"/>
      <c r="V49" s="119"/>
      <c r="W49" s="119"/>
      <c r="X49" s="119"/>
      <c r="Y49" s="119"/>
      <c r="Z49" s="119"/>
      <c r="AA49" s="119"/>
      <c r="AB49" s="119"/>
      <c r="AC49" s="119"/>
      <c r="AD49" s="122"/>
      <c r="AE49" s="113"/>
      <c r="AF49" s="138"/>
      <c r="AG49" s="123"/>
      <c r="AH49" s="123"/>
      <c r="AI49" s="145"/>
      <c r="AJ49" s="147"/>
      <c r="AK49" s="148"/>
      <c r="AL49" s="149"/>
    </row>
    <row r="50" spans="1:38" ht="15.75" customHeight="1" x14ac:dyDescent="0.15">
      <c r="A50" s="143"/>
      <c r="B50" s="123"/>
      <c r="C50" s="123"/>
      <c r="D50" s="123"/>
      <c r="E50" s="194" t="s">
        <v>716</v>
      </c>
      <c r="F50" s="195"/>
      <c r="G50" s="195"/>
      <c r="H50" s="196"/>
      <c r="I50" s="162" t="s">
        <v>787</v>
      </c>
      <c r="J50" s="163"/>
      <c r="K50" s="163"/>
      <c r="L50" s="163"/>
      <c r="M50" s="164"/>
      <c r="N50" s="70" t="s">
        <v>828</v>
      </c>
      <c r="O50" s="163"/>
      <c r="P50" s="70"/>
      <c r="Q50" s="70"/>
      <c r="R50" s="70"/>
      <c r="S50" s="70"/>
      <c r="T50" s="70"/>
      <c r="U50" s="70"/>
      <c r="V50" s="70"/>
      <c r="W50" s="70"/>
      <c r="X50" s="70"/>
      <c r="Y50" s="70"/>
      <c r="Z50" s="70"/>
      <c r="AA50" s="70"/>
      <c r="AB50" s="70"/>
      <c r="AC50" s="70"/>
      <c r="AD50" s="112"/>
      <c r="AE50" s="113"/>
      <c r="AF50" s="138"/>
      <c r="AG50" s="123"/>
      <c r="AH50" s="123"/>
      <c r="AI50" s="145"/>
      <c r="AJ50" s="147"/>
      <c r="AK50" s="148"/>
      <c r="AL50" s="149"/>
    </row>
    <row r="51" spans="1:38" ht="15.75" customHeight="1" x14ac:dyDescent="0.15">
      <c r="A51" s="143"/>
      <c r="B51" s="123"/>
      <c r="C51" s="123"/>
      <c r="D51" s="123"/>
      <c r="E51" s="162" t="s">
        <v>715</v>
      </c>
      <c r="F51" s="163"/>
      <c r="G51" s="163"/>
      <c r="H51" s="163"/>
      <c r="I51" s="162" t="s">
        <v>829</v>
      </c>
      <c r="J51" s="163"/>
      <c r="K51" s="163"/>
      <c r="L51" s="163"/>
      <c r="M51" s="164"/>
      <c r="N51" s="70" t="s">
        <v>830</v>
      </c>
      <c r="O51" s="163"/>
      <c r="P51" s="70"/>
      <c r="Q51" s="70"/>
      <c r="R51" s="70"/>
      <c r="S51" s="70"/>
      <c r="T51" s="70"/>
      <c r="U51" s="70"/>
      <c r="V51" s="70"/>
      <c r="W51" s="70"/>
      <c r="X51" s="70"/>
      <c r="Y51" s="70"/>
      <c r="Z51" s="70"/>
      <c r="AA51" s="70"/>
      <c r="AB51" s="70"/>
      <c r="AC51" s="70"/>
      <c r="AD51" s="112"/>
      <c r="AE51" s="113"/>
      <c r="AF51" s="138"/>
      <c r="AG51" s="123"/>
      <c r="AH51" s="123"/>
      <c r="AI51" s="145"/>
      <c r="AJ51" s="147"/>
      <c r="AK51" s="148"/>
      <c r="AL51" s="149"/>
    </row>
    <row r="52" spans="1:38" ht="15.75" customHeight="1" x14ac:dyDescent="0.15">
      <c r="A52" s="143"/>
      <c r="B52" s="123"/>
      <c r="C52" s="123"/>
      <c r="D52" s="123"/>
      <c r="E52" s="162" t="s">
        <v>793</v>
      </c>
      <c r="F52" s="163"/>
      <c r="G52" s="163"/>
      <c r="H52" s="163"/>
      <c r="I52" s="162" t="s">
        <v>793</v>
      </c>
      <c r="J52" s="163"/>
      <c r="K52" s="163"/>
      <c r="L52" s="163"/>
      <c r="M52" s="164"/>
      <c r="N52" s="70" t="s">
        <v>831</v>
      </c>
      <c r="O52" s="163"/>
      <c r="P52" s="70"/>
      <c r="Q52" s="70"/>
      <c r="R52" s="70"/>
      <c r="S52" s="70"/>
      <c r="T52" s="70"/>
      <c r="U52" s="70"/>
      <c r="V52" s="70"/>
      <c r="W52" s="70"/>
      <c r="X52" s="70"/>
      <c r="Y52" s="70"/>
      <c r="Z52" s="70"/>
      <c r="AA52" s="70"/>
      <c r="AB52" s="70"/>
      <c r="AC52" s="70"/>
      <c r="AD52" s="112"/>
      <c r="AE52" s="113"/>
      <c r="AF52" s="138"/>
      <c r="AG52" s="123"/>
      <c r="AH52" s="123"/>
      <c r="AI52" s="145"/>
      <c r="AJ52" s="147"/>
      <c r="AK52" s="148"/>
      <c r="AL52" s="149"/>
    </row>
    <row r="53" spans="1:38" ht="15.75" customHeight="1" x14ac:dyDescent="0.15">
      <c r="A53" s="143"/>
      <c r="B53" s="123"/>
      <c r="C53" s="123"/>
      <c r="D53" s="123"/>
      <c r="E53" s="162" t="s">
        <v>795</v>
      </c>
      <c r="F53" s="163"/>
      <c r="G53" s="163"/>
      <c r="H53" s="163"/>
      <c r="I53" s="162" t="s">
        <v>796</v>
      </c>
      <c r="J53" s="163"/>
      <c r="K53" s="163"/>
      <c r="L53" s="163"/>
      <c r="M53" s="164"/>
      <c r="N53" s="70" t="s">
        <v>832</v>
      </c>
      <c r="O53" s="163"/>
      <c r="P53" s="70"/>
      <c r="Q53" s="70"/>
      <c r="R53" s="70"/>
      <c r="S53" s="70"/>
      <c r="T53" s="70"/>
      <c r="U53" s="70"/>
      <c r="V53" s="70"/>
      <c r="W53" s="70"/>
      <c r="X53" s="70"/>
      <c r="Y53" s="70"/>
      <c r="Z53" s="70"/>
      <c r="AA53" s="70"/>
      <c r="AB53" s="70"/>
      <c r="AC53" s="70"/>
      <c r="AD53" s="112"/>
      <c r="AE53" s="113"/>
      <c r="AF53" s="138"/>
      <c r="AG53" s="123"/>
      <c r="AH53" s="123"/>
      <c r="AI53" s="145"/>
      <c r="AJ53" s="147"/>
      <c r="AK53" s="148"/>
      <c r="AL53" s="149"/>
    </row>
    <row r="54" spans="1:38" ht="15.75" customHeight="1" thickBot="1" x14ac:dyDescent="0.2">
      <c r="A54" s="143"/>
      <c r="B54" s="123"/>
      <c r="C54" s="123"/>
      <c r="D54" s="123"/>
      <c r="E54" s="194" t="s">
        <v>798</v>
      </c>
      <c r="F54" s="195"/>
      <c r="G54" s="195"/>
      <c r="H54" s="195"/>
      <c r="I54" s="194" t="s">
        <v>799</v>
      </c>
      <c r="J54" s="195"/>
      <c r="K54" s="195"/>
      <c r="L54" s="195"/>
      <c r="M54" s="196"/>
      <c r="N54" s="119" t="s">
        <v>833</v>
      </c>
      <c r="O54" s="195"/>
      <c r="P54" s="119"/>
      <c r="Q54" s="119"/>
      <c r="R54" s="119"/>
      <c r="S54" s="119"/>
      <c r="T54" s="119"/>
      <c r="U54" s="119"/>
      <c r="V54" s="119"/>
      <c r="W54" s="119"/>
      <c r="X54" s="119"/>
      <c r="Y54" s="119"/>
      <c r="Z54" s="119"/>
      <c r="AA54" s="119"/>
      <c r="AB54" s="119"/>
      <c r="AC54" s="119"/>
      <c r="AD54" s="122"/>
      <c r="AE54" s="243"/>
      <c r="AF54" s="152"/>
      <c r="AG54" s="123"/>
      <c r="AH54" s="123"/>
      <c r="AI54" s="145"/>
      <c r="AJ54" s="147"/>
      <c r="AK54" s="148"/>
      <c r="AL54" s="149"/>
    </row>
    <row r="55" spans="1:38" ht="15.75" customHeight="1" x14ac:dyDescent="0.15">
      <c r="A55" s="209" t="s">
        <v>838</v>
      </c>
      <c r="B55" s="135"/>
      <c r="C55" s="135"/>
      <c r="D55" s="135"/>
      <c r="E55" s="153" t="s">
        <v>717</v>
      </c>
      <c r="F55" s="135"/>
      <c r="G55" s="135"/>
      <c r="H55" s="135"/>
      <c r="I55" s="153" t="s">
        <v>852</v>
      </c>
      <c r="J55" s="135"/>
      <c r="K55" s="135"/>
      <c r="L55" s="135"/>
      <c r="M55" s="210"/>
      <c r="N55" s="235" t="s">
        <v>696</v>
      </c>
      <c r="O55" s="92" t="s">
        <v>688</v>
      </c>
      <c r="P55" s="92"/>
      <c r="Q55" s="92"/>
      <c r="R55" s="92"/>
      <c r="S55" s="92"/>
      <c r="T55" s="92"/>
      <c r="U55" s="92"/>
      <c r="V55" s="92"/>
      <c r="W55" s="92"/>
      <c r="X55" s="92"/>
      <c r="Y55" s="92"/>
      <c r="Z55" s="92"/>
      <c r="AA55" s="92"/>
      <c r="AB55" s="92"/>
      <c r="AC55" s="92"/>
      <c r="AD55" s="240"/>
      <c r="AE55" s="230" t="s">
        <v>568</v>
      </c>
      <c r="AF55" s="201" t="s">
        <v>713</v>
      </c>
      <c r="AG55" s="211"/>
      <c r="AH55" s="211"/>
      <c r="AI55" s="212"/>
      <c r="AJ55" s="213"/>
      <c r="AK55" s="214"/>
      <c r="AL55" s="215"/>
    </row>
    <row r="56" spans="1:38" ht="15.75" customHeight="1" x14ac:dyDescent="0.15">
      <c r="A56" s="216" t="s">
        <v>839</v>
      </c>
      <c r="B56" s="148"/>
      <c r="C56" s="148"/>
      <c r="D56" s="148"/>
      <c r="E56" s="200"/>
      <c r="F56" s="159"/>
      <c r="G56" s="159"/>
      <c r="H56" s="160"/>
      <c r="I56" s="144" t="s">
        <v>853</v>
      </c>
      <c r="J56" s="123"/>
      <c r="K56" s="123"/>
      <c r="L56" s="123"/>
      <c r="M56" s="145"/>
      <c r="N56" s="237" t="s">
        <v>568</v>
      </c>
      <c r="O56" s="188" t="s">
        <v>718</v>
      </c>
      <c r="P56" s="201"/>
      <c r="Q56" s="201"/>
      <c r="R56" s="201"/>
      <c r="S56" s="201"/>
      <c r="T56" s="123"/>
      <c r="U56" s="123"/>
      <c r="V56" s="123"/>
      <c r="W56" s="123"/>
      <c r="X56" s="199"/>
      <c r="Y56" s="201"/>
      <c r="Z56" s="199"/>
      <c r="AA56" s="201"/>
      <c r="AB56" s="201"/>
      <c r="AC56" s="199"/>
      <c r="AD56" s="146"/>
      <c r="AE56" s="230" t="s">
        <v>568</v>
      </c>
      <c r="AF56" s="201" t="s">
        <v>712</v>
      </c>
      <c r="AG56" s="138"/>
      <c r="AH56" s="138"/>
      <c r="AI56" s="161"/>
      <c r="AJ56" s="156"/>
      <c r="AK56" s="157"/>
      <c r="AL56" s="158"/>
    </row>
    <row r="57" spans="1:38" ht="15.75" customHeight="1" x14ac:dyDescent="0.15">
      <c r="A57" s="216" t="s">
        <v>840</v>
      </c>
      <c r="B57" s="148"/>
      <c r="C57" s="123"/>
      <c r="D57" s="123"/>
      <c r="E57" s="200"/>
      <c r="F57" s="159"/>
      <c r="G57" s="159"/>
      <c r="H57" s="160"/>
      <c r="I57" s="144" t="s">
        <v>851</v>
      </c>
      <c r="J57" s="123"/>
      <c r="K57" s="123"/>
      <c r="L57" s="123"/>
      <c r="M57" s="145"/>
      <c r="N57" s="237" t="s">
        <v>568</v>
      </c>
      <c r="O57" s="188" t="s">
        <v>719</v>
      </c>
      <c r="P57" s="199"/>
      <c r="Q57" s="199"/>
      <c r="R57" s="199"/>
      <c r="S57" s="199"/>
      <c r="T57" s="199"/>
      <c r="U57" s="199"/>
      <c r="V57" s="199"/>
      <c r="W57" s="199"/>
      <c r="X57" s="199"/>
      <c r="Y57" s="199"/>
      <c r="Z57" s="199"/>
      <c r="AA57" s="199"/>
      <c r="AB57" s="148"/>
      <c r="AC57" s="199"/>
      <c r="AD57" s="177"/>
      <c r="AE57" s="230" t="s">
        <v>568</v>
      </c>
      <c r="AF57" s="199"/>
      <c r="AG57" s="138"/>
      <c r="AH57" s="138"/>
      <c r="AI57" s="161"/>
      <c r="AJ57" s="156"/>
      <c r="AK57" s="157"/>
      <c r="AL57" s="158"/>
    </row>
    <row r="58" spans="1:38" ht="15.75" customHeight="1" x14ac:dyDescent="0.15">
      <c r="A58" s="216" t="s">
        <v>841</v>
      </c>
      <c r="B58" s="166"/>
      <c r="C58" s="123"/>
      <c r="D58" s="123"/>
      <c r="E58" s="167"/>
      <c r="F58" s="159"/>
      <c r="G58" s="159"/>
      <c r="H58" s="160"/>
      <c r="I58" s="144"/>
      <c r="J58" s="123"/>
      <c r="K58" s="123"/>
      <c r="L58" s="123"/>
      <c r="M58" s="145"/>
      <c r="N58" s="237" t="s">
        <v>568</v>
      </c>
      <c r="O58" s="188" t="s">
        <v>720</v>
      </c>
      <c r="P58" s="201"/>
      <c r="Q58" s="201"/>
      <c r="R58" s="201"/>
      <c r="S58" s="168"/>
      <c r="T58" s="199"/>
      <c r="U58" s="199"/>
      <c r="V58" s="168"/>
      <c r="W58" s="168"/>
      <c r="X58" s="168"/>
      <c r="Y58" s="168"/>
      <c r="Z58" s="199"/>
      <c r="AA58" s="201"/>
      <c r="AB58" s="201"/>
      <c r="AC58" s="199"/>
      <c r="AD58" s="146"/>
      <c r="AE58" s="144"/>
      <c r="AF58" s="138"/>
      <c r="AG58" s="138"/>
      <c r="AH58" s="138"/>
      <c r="AI58" s="161"/>
      <c r="AJ58" s="156"/>
      <c r="AK58" s="157"/>
      <c r="AL58" s="158"/>
    </row>
    <row r="59" spans="1:38" ht="15.75" customHeight="1" x14ac:dyDescent="0.15">
      <c r="A59" s="217" t="s">
        <v>842</v>
      </c>
      <c r="B59" s="148"/>
      <c r="C59" s="148"/>
      <c r="D59" s="148"/>
      <c r="E59" s="171"/>
      <c r="F59" s="172"/>
      <c r="G59" s="172"/>
      <c r="H59" s="173"/>
      <c r="I59" s="162"/>
      <c r="J59" s="163"/>
      <c r="K59" s="163"/>
      <c r="L59" s="163"/>
      <c r="M59" s="164"/>
      <c r="N59" s="238" t="s">
        <v>568</v>
      </c>
      <c r="O59" s="218" t="s">
        <v>721</v>
      </c>
      <c r="P59" s="198"/>
      <c r="Q59" s="198"/>
      <c r="R59" s="198"/>
      <c r="S59" s="198"/>
      <c r="T59" s="198"/>
      <c r="U59" s="198"/>
      <c r="V59" s="163"/>
      <c r="W59" s="163"/>
      <c r="X59" s="163"/>
      <c r="Y59" s="163"/>
      <c r="Z59" s="198"/>
      <c r="AA59" s="70"/>
      <c r="AB59" s="174"/>
      <c r="AC59" s="198"/>
      <c r="AD59" s="112"/>
      <c r="AE59" s="162"/>
      <c r="AF59" s="70"/>
      <c r="AG59" s="198"/>
      <c r="AH59" s="198"/>
      <c r="AI59" s="112"/>
      <c r="AJ59" s="185"/>
      <c r="AK59" s="185"/>
      <c r="AL59" s="205"/>
    </row>
    <row r="60" spans="1:38" ht="15.75" customHeight="1" x14ac:dyDescent="0.15">
      <c r="A60" s="217"/>
      <c r="B60" s="148"/>
      <c r="C60" s="148"/>
      <c r="D60" s="148"/>
      <c r="E60" s="144" t="s">
        <v>717</v>
      </c>
      <c r="F60" s="159"/>
      <c r="G60" s="159"/>
      <c r="H60" s="160"/>
      <c r="I60" s="144" t="s">
        <v>725</v>
      </c>
      <c r="J60" s="123"/>
      <c r="K60" s="123"/>
      <c r="L60" s="123"/>
      <c r="M60" s="145"/>
      <c r="N60" s="237" t="s">
        <v>568</v>
      </c>
      <c r="O60" s="201" t="s">
        <v>726</v>
      </c>
      <c r="P60" s="201"/>
      <c r="Q60" s="258"/>
      <c r="R60" s="154"/>
      <c r="S60" s="154"/>
      <c r="T60" s="154"/>
      <c r="U60" s="259"/>
      <c r="V60" s="154"/>
      <c r="W60" s="154"/>
      <c r="X60" s="154"/>
      <c r="Y60" s="154"/>
      <c r="Z60" s="199"/>
      <c r="AA60" s="201"/>
      <c r="AB60" s="170"/>
      <c r="AC60" s="199"/>
      <c r="AD60" s="146"/>
      <c r="AE60" s="236" t="s">
        <v>568</v>
      </c>
      <c r="AF60" s="201" t="s">
        <v>713</v>
      </c>
      <c r="AG60" s="197"/>
      <c r="AH60" s="197"/>
      <c r="AI60" s="187"/>
      <c r="AJ60" s="148"/>
      <c r="AK60" s="148"/>
      <c r="AL60" s="149"/>
    </row>
    <row r="61" spans="1:38" ht="15.75" customHeight="1" x14ac:dyDescent="0.15">
      <c r="A61" s="217"/>
      <c r="B61" s="148"/>
      <c r="C61" s="148"/>
      <c r="D61" s="148"/>
      <c r="E61" s="144" t="s">
        <v>722</v>
      </c>
      <c r="F61" s="159"/>
      <c r="G61" s="159"/>
      <c r="H61" s="160"/>
      <c r="I61" s="144"/>
      <c r="J61" s="123"/>
      <c r="K61" s="123"/>
      <c r="L61" s="123"/>
      <c r="M61" s="145"/>
      <c r="N61" s="230" t="s">
        <v>568</v>
      </c>
      <c r="O61" s="201" t="s">
        <v>727</v>
      </c>
      <c r="P61" s="201"/>
      <c r="Q61" s="201"/>
      <c r="R61" s="201"/>
      <c r="S61" s="168"/>
      <c r="T61" s="199"/>
      <c r="U61" s="201"/>
      <c r="V61" s="148"/>
      <c r="W61" s="148"/>
      <c r="X61" s="201"/>
      <c r="Y61" s="168"/>
      <c r="Z61" s="199"/>
      <c r="AA61" s="201"/>
      <c r="AB61" s="201"/>
      <c r="AC61" s="199"/>
      <c r="AD61" s="146"/>
      <c r="AE61" s="230" t="s">
        <v>568</v>
      </c>
      <c r="AF61" s="201" t="s">
        <v>712</v>
      </c>
      <c r="AG61" s="199"/>
      <c r="AH61" s="199"/>
      <c r="AI61" s="146"/>
      <c r="AJ61" s="148"/>
      <c r="AK61" s="148"/>
      <c r="AL61" s="149"/>
    </row>
    <row r="62" spans="1:38" ht="15.75" customHeight="1" x14ac:dyDescent="0.15">
      <c r="A62" s="256"/>
      <c r="B62" s="185"/>
      <c r="C62" s="185"/>
      <c r="D62" s="185"/>
      <c r="E62" s="162" t="s">
        <v>723</v>
      </c>
      <c r="F62" s="172"/>
      <c r="G62" s="172"/>
      <c r="H62" s="173"/>
      <c r="I62" s="162"/>
      <c r="J62" s="163"/>
      <c r="K62" s="163"/>
      <c r="L62" s="163"/>
      <c r="M62" s="164"/>
      <c r="N62" s="234" t="s">
        <v>568</v>
      </c>
      <c r="O62" s="201" t="s">
        <v>728</v>
      </c>
      <c r="P62" s="201"/>
      <c r="Q62" s="201"/>
      <c r="R62" s="201"/>
      <c r="S62" s="168"/>
      <c r="T62" s="199"/>
      <c r="U62" s="201"/>
      <c r="V62" s="175"/>
      <c r="W62" s="201"/>
      <c r="X62" s="201"/>
      <c r="Y62" s="168"/>
      <c r="Z62" s="199"/>
      <c r="AA62" s="201"/>
      <c r="AB62" s="201"/>
      <c r="AC62" s="199"/>
      <c r="AD62" s="112"/>
      <c r="AE62" s="234" t="s">
        <v>568</v>
      </c>
      <c r="AF62" s="198"/>
      <c r="AG62" s="198"/>
      <c r="AH62" s="198"/>
      <c r="AI62" s="112"/>
      <c r="AJ62" s="185"/>
      <c r="AK62" s="185"/>
      <c r="AL62" s="205"/>
    </row>
    <row r="63" spans="1:38" ht="15.75" customHeight="1" x14ac:dyDescent="0.15">
      <c r="A63" s="208"/>
      <c r="B63" s="208"/>
      <c r="C63" s="208"/>
      <c r="D63" s="208"/>
      <c r="E63" s="72"/>
      <c r="F63" s="257"/>
      <c r="G63" s="257"/>
      <c r="H63" s="257"/>
      <c r="I63" s="71"/>
      <c r="J63" s="176"/>
      <c r="K63" s="176"/>
      <c r="L63" s="176"/>
      <c r="M63" s="176"/>
      <c r="N63" s="71"/>
      <c r="O63" s="71"/>
      <c r="P63" s="71"/>
      <c r="Q63" s="71"/>
      <c r="R63" s="71"/>
      <c r="S63" s="169"/>
      <c r="T63" s="197"/>
      <c r="U63" s="71"/>
      <c r="V63" s="169"/>
      <c r="W63" s="71"/>
      <c r="X63" s="71"/>
      <c r="Y63" s="71"/>
      <c r="Z63" s="71"/>
      <c r="AA63" s="197"/>
      <c r="AB63" s="71"/>
      <c r="AC63" s="197"/>
      <c r="AD63" s="186"/>
      <c r="AE63" s="197"/>
      <c r="AF63" s="197"/>
      <c r="AG63" s="197"/>
      <c r="AH63" s="197"/>
      <c r="AI63" s="197"/>
      <c r="AJ63" s="208"/>
      <c r="AK63" s="208"/>
      <c r="AL63" s="208"/>
    </row>
    <row r="64" spans="1:38" ht="15.75" customHeight="1" x14ac:dyDescent="0.15">
      <c r="A64" s="185"/>
      <c r="B64" s="185"/>
      <c r="C64" s="185"/>
      <c r="D64" s="185"/>
      <c r="E64" s="172"/>
      <c r="F64" s="172"/>
      <c r="G64" s="172"/>
      <c r="H64" s="172"/>
      <c r="I64" s="70"/>
      <c r="J64" s="203"/>
      <c r="K64" s="203"/>
      <c r="L64" s="203"/>
      <c r="M64" s="203"/>
      <c r="N64" s="198"/>
      <c r="O64" s="198"/>
      <c r="P64" s="198"/>
      <c r="Q64" s="198"/>
      <c r="R64" s="198"/>
      <c r="S64" s="198"/>
      <c r="T64" s="198"/>
      <c r="U64" s="198"/>
      <c r="V64" s="198"/>
      <c r="W64" s="198"/>
      <c r="X64" s="198"/>
      <c r="Y64" s="198"/>
      <c r="Z64" s="198"/>
      <c r="AA64" s="198"/>
      <c r="AB64" s="198"/>
      <c r="AC64" s="70"/>
      <c r="AD64" s="192"/>
      <c r="AE64" s="198"/>
      <c r="AF64" s="198"/>
      <c r="AG64" s="198"/>
      <c r="AH64" s="198"/>
      <c r="AI64" s="198"/>
      <c r="AJ64" s="185"/>
      <c r="AK64" s="185"/>
      <c r="AL64" s="185"/>
    </row>
    <row r="65" spans="1:38" ht="15.75" customHeight="1" x14ac:dyDescent="0.15">
      <c r="A65" s="217"/>
      <c r="B65" s="148"/>
      <c r="C65" s="148"/>
      <c r="D65" s="148"/>
      <c r="E65" s="200" t="s">
        <v>724</v>
      </c>
      <c r="F65" s="159"/>
      <c r="G65" s="159"/>
      <c r="H65" s="160"/>
      <c r="I65" s="200" t="s">
        <v>729</v>
      </c>
      <c r="J65" s="178"/>
      <c r="K65" s="178"/>
      <c r="L65" s="178"/>
      <c r="M65" s="179"/>
      <c r="N65" s="237" t="s">
        <v>568</v>
      </c>
      <c r="O65" s="201" t="s">
        <v>730</v>
      </c>
      <c r="P65" s="199"/>
      <c r="Q65" s="199"/>
      <c r="R65" s="123"/>
      <c r="S65" s="123"/>
      <c r="T65" s="123"/>
      <c r="U65" s="123"/>
      <c r="V65" s="123"/>
      <c r="W65" s="123"/>
      <c r="X65" s="123"/>
      <c r="Y65" s="123"/>
      <c r="Z65" s="123"/>
      <c r="AA65" s="123"/>
      <c r="AB65" s="123"/>
      <c r="AC65" s="199"/>
      <c r="AD65" s="177"/>
      <c r="AE65" s="230" t="s">
        <v>568</v>
      </c>
      <c r="AF65" s="201" t="s">
        <v>713</v>
      </c>
      <c r="AG65" s="199"/>
      <c r="AH65" s="199"/>
      <c r="AI65" s="146"/>
      <c r="AJ65" s="148"/>
      <c r="AK65" s="148"/>
      <c r="AL65" s="149"/>
    </row>
    <row r="66" spans="1:38" ht="15.75" customHeight="1" x14ac:dyDescent="0.15">
      <c r="A66" s="217"/>
      <c r="B66" s="148"/>
      <c r="C66" s="148"/>
      <c r="D66" s="148"/>
      <c r="E66" s="200"/>
      <c r="F66" s="159"/>
      <c r="G66" s="159"/>
      <c r="H66" s="160"/>
      <c r="I66" s="200"/>
      <c r="J66" s="178"/>
      <c r="K66" s="178"/>
      <c r="L66" s="178"/>
      <c r="M66" s="179"/>
      <c r="N66" s="230" t="s">
        <v>568</v>
      </c>
      <c r="O66" s="201" t="s">
        <v>731</v>
      </c>
      <c r="P66" s="199"/>
      <c r="Q66" s="199"/>
      <c r="R66" s="199"/>
      <c r="S66" s="199"/>
      <c r="T66" s="199"/>
      <c r="U66" s="199"/>
      <c r="V66" s="199"/>
      <c r="W66" s="199"/>
      <c r="X66" s="199"/>
      <c r="Y66" s="199"/>
      <c r="Z66" s="199"/>
      <c r="AA66" s="199"/>
      <c r="AB66" s="199"/>
      <c r="AC66" s="201"/>
      <c r="AD66" s="177"/>
      <c r="AE66" s="230" t="s">
        <v>568</v>
      </c>
      <c r="AF66" s="201" t="s">
        <v>712</v>
      </c>
      <c r="AG66" s="199"/>
      <c r="AH66" s="199"/>
      <c r="AI66" s="146"/>
      <c r="AJ66" s="148"/>
      <c r="AK66" s="148"/>
      <c r="AL66" s="149"/>
    </row>
    <row r="67" spans="1:38" ht="15.75" customHeight="1" x14ac:dyDescent="0.15">
      <c r="A67" s="217"/>
      <c r="B67" s="148"/>
      <c r="C67" s="148"/>
      <c r="D67" s="148"/>
      <c r="E67" s="167"/>
      <c r="F67" s="159"/>
      <c r="G67" s="159"/>
      <c r="H67" s="160"/>
      <c r="I67" s="137"/>
      <c r="J67" s="203"/>
      <c r="K67" s="203"/>
      <c r="L67" s="203"/>
      <c r="M67" s="204"/>
      <c r="N67" s="234" t="s">
        <v>568</v>
      </c>
      <c r="O67" s="70" t="s">
        <v>732</v>
      </c>
      <c r="P67" s="163"/>
      <c r="Q67" s="163"/>
      <c r="R67" s="163"/>
      <c r="S67" s="163"/>
      <c r="T67" s="163"/>
      <c r="U67" s="163"/>
      <c r="V67" s="163"/>
      <c r="W67" s="163"/>
      <c r="X67" s="163"/>
      <c r="Y67" s="163"/>
      <c r="Z67" s="163"/>
      <c r="AA67" s="163"/>
      <c r="AB67" s="163"/>
      <c r="AC67" s="198"/>
      <c r="AD67" s="165"/>
      <c r="AE67" s="230" t="s">
        <v>568</v>
      </c>
      <c r="AF67" s="199"/>
      <c r="AG67" s="199"/>
      <c r="AH67" s="199"/>
      <c r="AI67" s="146"/>
      <c r="AJ67" s="148"/>
      <c r="AK67" s="148"/>
      <c r="AL67" s="149"/>
    </row>
    <row r="68" spans="1:38" ht="15.75" customHeight="1" x14ac:dyDescent="0.15">
      <c r="A68" s="217"/>
      <c r="B68" s="148"/>
      <c r="C68" s="148"/>
      <c r="D68" s="148"/>
      <c r="E68" s="167"/>
      <c r="F68" s="159"/>
      <c r="G68" s="159"/>
      <c r="H68" s="160"/>
      <c r="I68" s="116" t="s">
        <v>733</v>
      </c>
      <c r="J68" s="260"/>
      <c r="K68" s="260"/>
      <c r="L68" s="260"/>
      <c r="M68" s="261"/>
      <c r="N68" s="262" t="s">
        <v>568</v>
      </c>
      <c r="O68" s="119" t="s">
        <v>843</v>
      </c>
      <c r="P68" s="120"/>
      <c r="Q68" s="120"/>
      <c r="R68" s="195"/>
      <c r="S68" s="195"/>
      <c r="T68" s="195"/>
      <c r="U68" s="195"/>
      <c r="V68" s="195"/>
      <c r="W68" s="195"/>
      <c r="X68" s="195"/>
      <c r="Y68" s="195"/>
      <c r="Z68" s="195"/>
      <c r="AA68" s="195"/>
      <c r="AB68" s="195"/>
      <c r="AC68" s="120"/>
      <c r="AD68" s="263"/>
      <c r="AE68" s="199"/>
      <c r="AF68" s="199"/>
      <c r="AG68" s="199"/>
      <c r="AH68" s="199"/>
      <c r="AI68" s="146"/>
      <c r="AJ68" s="148"/>
      <c r="AK68" s="148"/>
      <c r="AL68" s="149"/>
    </row>
    <row r="69" spans="1:38" ht="15.75" customHeight="1" x14ac:dyDescent="0.15">
      <c r="A69" s="216"/>
      <c r="B69" s="138"/>
      <c r="C69" s="138"/>
      <c r="D69" s="138"/>
      <c r="E69" s="167"/>
      <c r="F69" s="159"/>
      <c r="G69" s="159"/>
      <c r="H69" s="160"/>
      <c r="I69" s="194" t="s">
        <v>734</v>
      </c>
      <c r="J69" s="264"/>
      <c r="K69" s="264"/>
      <c r="L69" s="264"/>
      <c r="M69" s="265"/>
      <c r="N69" s="119" t="s">
        <v>735</v>
      </c>
      <c r="O69" s="195"/>
      <c r="P69" s="266"/>
      <c r="Q69" s="266"/>
      <c r="R69" s="120"/>
      <c r="S69" s="120"/>
      <c r="T69" s="120"/>
      <c r="U69" s="120"/>
      <c r="V69" s="120"/>
      <c r="W69" s="120"/>
      <c r="X69" s="120"/>
      <c r="Y69" s="120"/>
      <c r="Z69" s="120"/>
      <c r="AA69" s="120"/>
      <c r="AB69" s="120"/>
      <c r="AC69" s="120"/>
      <c r="AD69" s="263"/>
      <c r="AE69" s="199"/>
      <c r="AF69" s="199"/>
      <c r="AG69" s="199"/>
      <c r="AH69" s="199"/>
      <c r="AI69" s="146"/>
      <c r="AJ69" s="138"/>
      <c r="AK69" s="138"/>
      <c r="AL69" s="202"/>
    </row>
    <row r="70" spans="1:38" ht="15.75" customHeight="1" x14ac:dyDescent="0.15">
      <c r="A70" s="216"/>
      <c r="B70" s="138"/>
      <c r="C70" s="138"/>
      <c r="D70" s="138"/>
      <c r="E70" s="167"/>
      <c r="F70" s="159"/>
      <c r="G70" s="159"/>
      <c r="H70" s="160"/>
      <c r="I70" s="144" t="s">
        <v>854</v>
      </c>
      <c r="J70" s="159"/>
      <c r="K70" s="159"/>
      <c r="L70" s="159"/>
      <c r="M70" s="160"/>
      <c r="N70" s="201" t="s">
        <v>736</v>
      </c>
      <c r="O70" s="199"/>
      <c r="P70" s="123"/>
      <c r="Q70" s="123"/>
      <c r="R70" s="123"/>
      <c r="S70" s="123"/>
      <c r="T70" s="123"/>
      <c r="U70" s="123"/>
      <c r="V70" s="123"/>
      <c r="W70" s="123"/>
      <c r="X70" s="123"/>
      <c r="Y70" s="123"/>
      <c r="Z70" s="123"/>
      <c r="AA70" s="123"/>
      <c r="AB70" s="123"/>
      <c r="AC70" s="199"/>
      <c r="AD70" s="177"/>
      <c r="AE70" s="113"/>
      <c r="AF70" s="199"/>
      <c r="AG70" s="199"/>
      <c r="AH70" s="199"/>
      <c r="AI70" s="146"/>
      <c r="AJ70" s="138"/>
      <c r="AK70" s="138"/>
      <c r="AL70" s="202"/>
    </row>
    <row r="71" spans="1:38" ht="15.75" customHeight="1" x14ac:dyDescent="0.15">
      <c r="A71" s="216"/>
      <c r="B71" s="138"/>
      <c r="C71" s="138"/>
      <c r="D71" s="138"/>
      <c r="E71" s="167"/>
      <c r="F71" s="159"/>
      <c r="G71" s="159"/>
      <c r="H71" s="160"/>
      <c r="I71" s="144" t="s">
        <v>855</v>
      </c>
      <c r="J71" s="123"/>
      <c r="K71" s="123"/>
      <c r="L71" s="123"/>
      <c r="M71" s="145"/>
      <c r="N71" s="234" t="s">
        <v>568</v>
      </c>
      <c r="O71" s="192" t="s">
        <v>737</v>
      </c>
      <c r="P71" s="70"/>
      <c r="Q71" s="198"/>
      <c r="R71" s="163"/>
      <c r="S71" s="163"/>
      <c r="T71" s="163"/>
      <c r="U71" s="163"/>
      <c r="V71" s="163"/>
      <c r="W71" s="163"/>
      <c r="X71" s="163"/>
      <c r="Y71" s="163"/>
      <c r="Z71" s="163"/>
      <c r="AA71" s="163"/>
      <c r="AB71" s="163"/>
      <c r="AC71" s="198"/>
      <c r="AD71" s="165"/>
      <c r="AE71" s="113"/>
      <c r="AF71" s="199"/>
      <c r="AG71" s="199"/>
      <c r="AH71" s="199"/>
      <c r="AI71" s="146"/>
      <c r="AJ71" s="148"/>
      <c r="AK71" s="148"/>
      <c r="AL71" s="149"/>
    </row>
    <row r="72" spans="1:38" ht="15.75" customHeight="1" x14ac:dyDescent="0.15">
      <c r="A72" s="217"/>
      <c r="B72" s="148"/>
      <c r="C72" s="148"/>
      <c r="D72" s="148"/>
      <c r="E72" s="167"/>
      <c r="F72" s="159"/>
      <c r="G72" s="159"/>
      <c r="H72" s="160"/>
      <c r="I72" s="206"/>
      <c r="J72" s="154"/>
      <c r="K72" s="154"/>
      <c r="L72" s="154"/>
      <c r="M72" s="155"/>
      <c r="N72" s="200" t="s">
        <v>738</v>
      </c>
      <c r="O72" s="201"/>
      <c r="P72" s="201"/>
      <c r="Q72" s="201"/>
      <c r="R72" s="201"/>
      <c r="S72" s="201"/>
      <c r="T72" s="199"/>
      <c r="U72" s="199"/>
      <c r="V72" s="199"/>
      <c r="W72" s="199"/>
      <c r="X72" s="199"/>
      <c r="Y72" s="199"/>
      <c r="Z72" s="199"/>
      <c r="AA72" s="199"/>
      <c r="AB72" s="199"/>
      <c r="AC72" s="199"/>
      <c r="AD72" s="177"/>
      <c r="AE72" s="113"/>
      <c r="AF72" s="199"/>
      <c r="AG72" s="199"/>
      <c r="AH72" s="199"/>
      <c r="AI72" s="146"/>
      <c r="AJ72" s="148"/>
      <c r="AK72" s="148"/>
      <c r="AL72" s="149"/>
    </row>
    <row r="73" spans="1:38" ht="15.75" customHeight="1" x14ac:dyDescent="0.15">
      <c r="A73" s="217"/>
      <c r="B73" s="148"/>
      <c r="C73" s="148"/>
      <c r="D73" s="148"/>
      <c r="E73" s="182"/>
      <c r="F73" s="183"/>
      <c r="G73" s="183"/>
      <c r="H73" s="184"/>
      <c r="I73" s="206"/>
      <c r="J73" s="154"/>
      <c r="K73" s="154"/>
      <c r="L73" s="154"/>
      <c r="M73" s="155"/>
      <c r="N73" s="234" t="s">
        <v>568</v>
      </c>
      <c r="O73" s="70" t="s">
        <v>739</v>
      </c>
      <c r="P73" s="163"/>
      <c r="Q73" s="163"/>
      <c r="R73" s="163"/>
      <c r="S73" s="163"/>
      <c r="T73" s="163"/>
      <c r="U73" s="163"/>
      <c r="V73" s="163"/>
      <c r="W73" s="163"/>
      <c r="X73" s="163"/>
      <c r="Y73" s="163"/>
      <c r="Z73" s="163"/>
      <c r="AA73" s="163"/>
      <c r="AB73" s="163"/>
      <c r="AC73" s="198"/>
      <c r="AD73" s="112"/>
      <c r="AE73" s="113"/>
      <c r="AF73" s="199"/>
      <c r="AG73" s="199"/>
      <c r="AH73" s="199"/>
      <c r="AI73" s="146"/>
      <c r="AJ73" s="148"/>
      <c r="AK73" s="148"/>
      <c r="AL73" s="149"/>
    </row>
    <row r="74" spans="1:38" ht="15.75" customHeight="1" x14ac:dyDescent="0.15">
      <c r="A74" s="217"/>
      <c r="B74" s="148"/>
      <c r="C74" s="148"/>
      <c r="D74" s="148"/>
      <c r="E74" s="144"/>
      <c r="F74" s="123"/>
      <c r="G74" s="123"/>
      <c r="H74" s="145"/>
      <c r="I74" s="206"/>
      <c r="J74" s="154"/>
      <c r="K74" s="154"/>
      <c r="L74" s="154"/>
      <c r="M74" s="155"/>
      <c r="N74" s="201" t="s">
        <v>740</v>
      </c>
      <c r="O74" s="201"/>
      <c r="P74" s="201"/>
      <c r="Q74" s="201"/>
      <c r="R74" s="201"/>
      <c r="S74" s="201"/>
      <c r="T74" s="199"/>
      <c r="U74" s="199"/>
      <c r="V74" s="199"/>
      <c r="W74" s="199"/>
      <c r="X74" s="199"/>
      <c r="Y74" s="199"/>
      <c r="Z74" s="199"/>
      <c r="AA74" s="199"/>
      <c r="AB74" s="199"/>
      <c r="AC74" s="199"/>
      <c r="AD74" s="177"/>
      <c r="AE74" s="199"/>
      <c r="AF74" s="199"/>
      <c r="AG74" s="199"/>
      <c r="AH74" s="199"/>
      <c r="AI74" s="146"/>
      <c r="AJ74" s="148"/>
      <c r="AK74" s="148"/>
      <c r="AL74" s="149"/>
    </row>
    <row r="75" spans="1:38" ht="15.75" customHeight="1" x14ac:dyDescent="0.15">
      <c r="A75" s="217"/>
      <c r="B75" s="148"/>
      <c r="C75" s="148"/>
      <c r="D75" s="148"/>
      <c r="E75" s="144"/>
      <c r="F75" s="123"/>
      <c r="G75" s="123"/>
      <c r="H75" s="145"/>
      <c r="I75" s="206"/>
      <c r="J75" s="154"/>
      <c r="K75" s="154"/>
      <c r="L75" s="154"/>
      <c r="M75" s="155"/>
      <c r="N75" s="230" t="s">
        <v>568</v>
      </c>
      <c r="O75" s="201" t="s">
        <v>846</v>
      </c>
      <c r="P75" s="201"/>
      <c r="Q75" s="201"/>
      <c r="R75" s="201"/>
      <c r="S75" s="201"/>
      <c r="T75" s="199"/>
      <c r="U75" s="199"/>
      <c r="V75" s="199"/>
      <c r="W75" s="199"/>
      <c r="X75" s="199"/>
      <c r="Y75" s="199"/>
      <c r="Z75" s="199"/>
      <c r="AA75" s="199"/>
      <c r="AB75" s="199"/>
      <c r="AC75" s="199"/>
      <c r="AD75" s="177"/>
      <c r="AE75" s="199"/>
      <c r="AF75" s="199"/>
      <c r="AG75" s="199"/>
      <c r="AH75" s="199"/>
      <c r="AI75" s="146"/>
      <c r="AJ75" s="148"/>
      <c r="AK75" s="148"/>
      <c r="AL75" s="149"/>
    </row>
    <row r="76" spans="1:38" ht="15.75" customHeight="1" x14ac:dyDescent="0.15">
      <c r="A76" s="217"/>
      <c r="B76" s="148"/>
      <c r="C76" s="148"/>
      <c r="D76" s="148"/>
      <c r="E76" s="144"/>
      <c r="F76" s="123"/>
      <c r="G76" s="123"/>
      <c r="H76" s="145"/>
      <c r="I76" s="206"/>
      <c r="J76" s="154"/>
      <c r="K76" s="154"/>
      <c r="L76" s="154"/>
      <c r="M76" s="155"/>
      <c r="N76" s="207"/>
      <c r="O76" s="70" t="s">
        <v>847</v>
      </c>
      <c r="P76" s="185"/>
      <c r="Q76" s="70"/>
      <c r="R76" s="163"/>
      <c r="S76" s="163"/>
      <c r="T76" s="163"/>
      <c r="U76" s="163"/>
      <c r="V76" s="163"/>
      <c r="W76" s="163"/>
      <c r="X76" s="163"/>
      <c r="Y76" s="163"/>
      <c r="Z76" s="163"/>
      <c r="AA76" s="163"/>
      <c r="AB76" s="163"/>
      <c r="AC76" s="198"/>
      <c r="AD76" s="165"/>
      <c r="AE76" s="199"/>
      <c r="AF76" s="199"/>
      <c r="AG76" s="199"/>
      <c r="AH76" s="199"/>
      <c r="AI76" s="146"/>
      <c r="AJ76" s="148"/>
      <c r="AK76" s="148"/>
      <c r="AL76" s="149"/>
    </row>
    <row r="77" spans="1:38" ht="15.75" customHeight="1" x14ac:dyDescent="0.15">
      <c r="A77" s="217"/>
      <c r="B77" s="148"/>
      <c r="C77" s="148"/>
      <c r="D77" s="148"/>
      <c r="E77" s="144"/>
      <c r="F77" s="123"/>
      <c r="G77" s="123"/>
      <c r="H77" s="145"/>
      <c r="I77" s="144"/>
      <c r="J77" s="123"/>
      <c r="K77" s="123"/>
      <c r="L77" s="123"/>
      <c r="M77" s="145"/>
      <c r="N77" s="230" t="s">
        <v>568</v>
      </c>
      <c r="O77" s="138" t="s">
        <v>848</v>
      </c>
      <c r="P77" s="188"/>
      <c r="Q77" s="188"/>
      <c r="R77" s="188"/>
      <c r="S77" s="188"/>
      <c r="T77" s="188"/>
      <c r="U77" s="188"/>
      <c r="V77" s="188"/>
      <c r="W77" s="188"/>
      <c r="X77" s="188"/>
      <c r="Y77" s="188"/>
      <c r="Z77" s="188"/>
      <c r="AA77" s="188"/>
      <c r="AB77" s="188"/>
      <c r="AC77" s="188"/>
      <c r="AD77" s="189"/>
      <c r="AE77" s="199"/>
      <c r="AF77" s="199"/>
      <c r="AG77" s="199"/>
      <c r="AH77" s="199"/>
      <c r="AI77" s="146"/>
      <c r="AJ77" s="148"/>
      <c r="AK77" s="148"/>
      <c r="AL77" s="149"/>
    </row>
    <row r="78" spans="1:38" ht="15.75" customHeight="1" x14ac:dyDescent="0.15">
      <c r="A78" s="216"/>
      <c r="B78" s="138"/>
      <c r="C78" s="138"/>
      <c r="D78" s="138"/>
      <c r="E78" s="144"/>
      <c r="F78" s="123"/>
      <c r="G78" s="123"/>
      <c r="H78" s="145"/>
      <c r="I78" s="162"/>
      <c r="J78" s="163"/>
      <c r="K78" s="163"/>
      <c r="L78" s="163"/>
      <c r="M78" s="164"/>
      <c r="N78" s="163"/>
      <c r="O78" s="192" t="s">
        <v>849</v>
      </c>
      <c r="P78" s="218"/>
      <c r="Q78" s="218"/>
      <c r="R78" s="218"/>
      <c r="S78" s="218"/>
      <c r="T78" s="218"/>
      <c r="U78" s="218"/>
      <c r="V78" s="218"/>
      <c r="W78" s="218"/>
      <c r="X78" s="218"/>
      <c r="Y78" s="218"/>
      <c r="Z78" s="218"/>
      <c r="AA78" s="218"/>
      <c r="AB78" s="218"/>
      <c r="AC78" s="218"/>
      <c r="AD78" s="219"/>
      <c r="AE78" s="199"/>
      <c r="AF78" s="199"/>
      <c r="AG78" s="199"/>
      <c r="AH78" s="199"/>
      <c r="AI78" s="146"/>
      <c r="AJ78" s="148"/>
      <c r="AK78" s="148"/>
      <c r="AL78" s="149"/>
    </row>
    <row r="79" spans="1:38" ht="15.75" customHeight="1" x14ac:dyDescent="0.15">
      <c r="A79" s="216"/>
      <c r="B79" s="138"/>
      <c r="C79" s="138"/>
      <c r="D79" s="138"/>
      <c r="E79" s="144"/>
      <c r="F79" s="123"/>
      <c r="G79" s="123"/>
      <c r="H79" s="145"/>
      <c r="I79" s="144" t="s">
        <v>845</v>
      </c>
      <c r="J79" s="180"/>
      <c r="K79" s="180"/>
      <c r="L79" s="180"/>
      <c r="M79" s="181"/>
      <c r="N79" s="230" t="s">
        <v>568</v>
      </c>
      <c r="O79" s="138" t="s">
        <v>741</v>
      </c>
      <c r="P79" s="188"/>
      <c r="Q79" s="188"/>
      <c r="R79" s="188"/>
      <c r="S79" s="188"/>
      <c r="T79" s="188"/>
      <c r="U79" s="188"/>
      <c r="V79" s="188"/>
      <c r="W79" s="188"/>
      <c r="X79" s="188"/>
      <c r="Y79" s="188"/>
      <c r="Z79" s="188"/>
      <c r="AA79" s="188"/>
      <c r="AB79" s="188"/>
      <c r="AC79" s="188"/>
      <c r="AD79" s="189"/>
      <c r="AE79" s="123"/>
      <c r="AF79" s="199"/>
      <c r="AG79" s="199"/>
      <c r="AH79" s="199"/>
      <c r="AI79" s="146"/>
      <c r="AJ79" s="190"/>
      <c r="AK79" s="138"/>
      <c r="AL79" s="202"/>
    </row>
    <row r="80" spans="1:38" ht="15.75" customHeight="1" x14ac:dyDescent="0.15">
      <c r="A80" s="216"/>
      <c r="B80" s="138"/>
      <c r="C80" s="138"/>
      <c r="D80" s="138"/>
      <c r="E80" s="144"/>
      <c r="F80" s="123"/>
      <c r="G80" s="123"/>
      <c r="H80" s="145"/>
      <c r="I80" s="162" t="s">
        <v>844</v>
      </c>
      <c r="J80" s="226"/>
      <c r="K80" s="226"/>
      <c r="L80" s="226"/>
      <c r="M80" s="227"/>
      <c r="N80" s="163"/>
      <c r="O80" s="192"/>
      <c r="P80" s="218"/>
      <c r="Q80" s="218"/>
      <c r="R80" s="218"/>
      <c r="S80" s="218"/>
      <c r="T80" s="218"/>
      <c r="U80" s="218"/>
      <c r="V80" s="218"/>
      <c r="W80" s="218"/>
      <c r="X80" s="218"/>
      <c r="Y80" s="218"/>
      <c r="Z80" s="218"/>
      <c r="AA80" s="218"/>
      <c r="AB80" s="218"/>
      <c r="AC80" s="218"/>
      <c r="AD80" s="219"/>
      <c r="AE80" s="123"/>
      <c r="AF80" s="199"/>
      <c r="AG80" s="199"/>
      <c r="AH80" s="199"/>
      <c r="AI80" s="146"/>
      <c r="AJ80" s="190"/>
      <c r="AK80" s="138"/>
      <c r="AL80" s="202"/>
    </row>
    <row r="81" spans="1:38" ht="15.75" customHeight="1" x14ac:dyDescent="0.15">
      <c r="A81" s="216"/>
      <c r="B81" s="138"/>
      <c r="C81" s="138"/>
      <c r="D81" s="138"/>
      <c r="E81" s="144"/>
      <c r="F81" s="123"/>
      <c r="G81" s="123"/>
      <c r="H81" s="145"/>
      <c r="I81" s="144" t="s">
        <v>856</v>
      </c>
      <c r="J81" s="180"/>
      <c r="K81" s="180"/>
      <c r="L81" s="180"/>
      <c r="M81" s="181"/>
      <c r="N81" s="230" t="s">
        <v>568</v>
      </c>
      <c r="O81" s="138" t="s">
        <v>742</v>
      </c>
      <c r="P81" s="188"/>
      <c r="Q81" s="188"/>
      <c r="R81" s="188"/>
      <c r="S81" s="188"/>
      <c r="T81" s="188"/>
      <c r="U81" s="188"/>
      <c r="V81" s="188"/>
      <c r="W81" s="188"/>
      <c r="X81" s="188"/>
      <c r="Y81" s="188"/>
      <c r="Z81" s="188"/>
      <c r="AA81" s="188"/>
      <c r="AB81" s="188"/>
      <c r="AC81" s="188"/>
      <c r="AD81" s="189"/>
      <c r="AE81" s="123"/>
      <c r="AF81" s="199"/>
      <c r="AG81" s="199"/>
      <c r="AH81" s="199"/>
      <c r="AI81" s="146"/>
      <c r="AJ81" s="190"/>
      <c r="AK81" s="138"/>
      <c r="AL81" s="202"/>
    </row>
    <row r="82" spans="1:38" ht="15.75" customHeight="1" x14ac:dyDescent="0.15">
      <c r="A82" s="216"/>
      <c r="B82" s="138"/>
      <c r="C82" s="138"/>
      <c r="D82" s="138"/>
      <c r="E82" s="144"/>
      <c r="F82" s="123"/>
      <c r="G82" s="123"/>
      <c r="H82" s="145"/>
      <c r="I82" s="144" t="s">
        <v>857</v>
      </c>
      <c r="J82" s="180"/>
      <c r="K82" s="180"/>
      <c r="L82" s="180"/>
      <c r="M82" s="181"/>
      <c r="N82" s="230" t="s">
        <v>568</v>
      </c>
      <c r="O82" s="138" t="s">
        <v>743</v>
      </c>
      <c r="P82" s="188"/>
      <c r="Q82" s="188"/>
      <c r="R82" s="188"/>
      <c r="S82" s="188"/>
      <c r="T82" s="188"/>
      <c r="U82" s="188"/>
      <c r="V82" s="188"/>
      <c r="W82" s="188"/>
      <c r="X82" s="188"/>
      <c r="Y82" s="188"/>
      <c r="Z82" s="188"/>
      <c r="AA82" s="188"/>
      <c r="AB82" s="188"/>
      <c r="AC82" s="188"/>
      <c r="AD82" s="189"/>
      <c r="AE82" s="123"/>
      <c r="AF82" s="199"/>
      <c r="AG82" s="199"/>
      <c r="AH82" s="199"/>
      <c r="AI82" s="146"/>
      <c r="AJ82" s="190"/>
      <c r="AK82" s="138"/>
      <c r="AL82" s="202"/>
    </row>
    <row r="83" spans="1:38" ht="15.75" customHeight="1" x14ac:dyDescent="0.15">
      <c r="A83" s="216"/>
      <c r="B83" s="138"/>
      <c r="C83" s="138"/>
      <c r="D83" s="138"/>
      <c r="E83" s="144"/>
      <c r="F83" s="123"/>
      <c r="G83" s="123"/>
      <c r="H83" s="145"/>
      <c r="I83" s="162"/>
      <c r="J83" s="226"/>
      <c r="K83" s="226"/>
      <c r="L83" s="226"/>
      <c r="M83" s="227"/>
      <c r="N83" s="234" t="s">
        <v>568</v>
      </c>
      <c r="O83" s="192" t="s">
        <v>744</v>
      </c>
      <c r="P83" s="218"/>
      <c r="Q83" s="218"/>
      <c r="R83" s="218"/>
      <c r="S83" s="218"/>
      <c r="T83" s="218"/>
      <c r="U83" s="218"/>
      <c r="V83" s="218"/>
      <c r="W83" s="218"/>
      <c r="X83" s="218"/>
      <c r="Y83" s="218"/>
      <c r="Z83" s="218"/>
      <c r="AA83" s="218"/>
      <c r="AB83" s="218"/>
      <c r="AC83" s="218"/>
      <c r="AD83" s="219"/>
      <c r="AE83" s="123"/>
      <c r="AF83" s="201"/>
      <c r="AG83" s="199"/>
      <c r="AH83" s="199"/>
      <c r="AI83" s="146"/>
      <c r="AJ83" s="190"/>
      <c r="AK83" s="138"/>
      <c r="AL83" s="202"/>
    </row>
    <row r="84" spans="1:38" ht="15.75" customHeight="1" x14ac:dyDescent="0.15">
      <c r="A84" s="216"/>
      <c r="B84" s="138"/>
      <c r="C84" s="138"/>
      <c r="D84" s="138"/>
      <c r="E84" s="144"/>
      <c r="F84" s="123"/>
      <c r="G84" s="123"/>
      <c r="H84" s="145"/>
      <c r="I84" s="144" t="s">
        <v>858</v>
      </c>
      <c r="J84" s="180"/>
      <c r="K84" s="180"/>
      <c r="L84" s="180"/>
      <c r="M84" s="181"/>
      <c r="N84" s="230" t="s">
        <v>568</v>
      </c>
      <c r="O84" s="138" t="s">
        <v>850</v>
      </c>
      <c r="P84" s="188"/>
      <c r="Q84" s="188"/>
      <c r="R84" s="188"/>
      <c r="S84" s="188"/>
      <c r="T84" s="188"/>
      <c r="U84" s="188"/>
      <c r="V84" s="188"/>
      <c r="W84" s="188"/>
      <c r="X84" s="188"/>
      <c r="Y84" s="188"/>
      <c r="Z84" s="188"/>
      <c r="AA84" s="188"/>
      <c r="AB84" s="188"/>
      <c r="AC84" s="188"/>
      <c r="AD84" s="189"/>
      <c r="AE84" s="123"/>
      <c r="AF84" s="201"/>
      <c r="AG84" s="199"/>
      <c r="AH84" s="199"/>
      <c r="AI84" s="146"/>
      <c r="AJ84" s="190"/>
      <c r="AK84" s="138"/>
      <c r="AL84" s="202"/>
    </row>
    <row r="85" spans="1:38" ht="15.75" customHeight="1" x14ac:dyDescent="0.15">
      <c r="A85" s="216"/>
      <c r="B85" s="138"/>
      <c r="C85" s="138"/>
      <c r="D85" s="138"/>
      <c r="E85" s="162"/>
      <c r="F85" s="163"/>
      <c r="G85" s="163"/>
      <c r="H85" s="164"/>
      <c r="I85" s="162" t="s">
        <v>859</v>
      </c>
      <c r="J85" s="226"/>
      <c r="K85" s="226"/>
      <c r="L85" s="226"/>
      <c r="M85" s="227"/>
      <c r="N85" s="163"/>
      <c r="O85" s="192" t="s">
        <v>851</v>
      </c>
      <c r="P85" s="192"/>
      <c r="Q85" s="192"/>
      <c r="R85" s="192"/>
      <c r="S85" s="192"/>
      <c r="T85" s="192"/>
      <c r="U85" s="192"/>
      <c r="V85" s="192"/>
      <c r="W85" s="192"/>
      <c r="X85" s="192"/>
      <c r="Y85" s="192"/>
      <c r="Z85" s="192"/>
      <c r="AA85" s="192"/>
      <c r="AB85" s="192"/>
      <c r="AC85" s="192"/>
      <c r="AD85" s="219"/>
      <c r="AE85" s="162"/>
      <c r="AF85" s="70"/>
      <c r="AG85" s="198"/>
      <c r="AH85" s="198"/>
      <c r="AI85" s="112"/>
      <c r="AJ85" s="190"/>
      <c r="AK85" s="138"/>
      <c r="AL85" s="202"/>
    </row>
    <row r="86" spans="1:38" ht="15.75" customHeight="1" x14ac:dyDescent="0.15">
      <c r="A86" s="216"/>
      <c r="B86" s="138"/>
      <c r="C86" s="138"/>
      <c r="D86" s="138"/>
      <c r="E86" s="200" t="s">
        <v>745</v>
      </c>
      <c r="F86" s="159"/>
      <c r="G86" s="159"/>
      <c r="H86" s="160"/>
      <c r="I86" s="144" t="s">
        <v>860</v>
      </c>
      <c r="J86" s="180"/>
      <c r="K86" s="180"/>
      <c r="L86" s="180"/>
      <c r="M86" s="181"/>
      <c r="N86" s="230" t="s">
        <v>568</v>
      </c>
      <c r="O86" s="138" t="s">
        <v>709</v>
      </c>
      <c r="P86" s="272"/>
      <c r="Q86" s="272"/>
      <c r="R86" s="272"/>
      <c r="S86" s="272"/>
      <c r="T86" s="272"/>
      <c r="U86" s="272"/>
      <c r="V86" s="272"/>
      <c r="W86" s="272"/>
      <c r="X86" s="272"/>
      <c r="Y86" s="272"/>
      <c r="Z86" s="272"/>
      <c r="AA86" s="272"/>
      <c r="AB86" s="272"/>
      <c r="AC86" s="191" t="s">
        <v>710</v>
      </c>
      <c r="AD86" s="189"/>
      <c r="AE86" s="230" t="s">
        <v>568</v>
      </c>
      <c r="AF86" s="199"/>
      <c r="AG86" s="199"/>
      <c r="AH86" s="199"/>
      <c r="AI86" s="146"/>
      <c r="AJ86" s="190"/>
      <c r="AK86" s="138"/>
      <c r="AL86" s="202"/>
    </row>
    <row r="87" spans="1:38" ht="15.75" customHeight="1" thickBot="1" x14ac:dyDescent="0.2">
      <c r="A87" s="268"/>
      <c r="B87" s="152"/>
      <c r="C87" s="152"/>
      <c r="D87" s="193"/>
      <c r="E87" s="221"/>
      <c r="F87" s="222"/>
      <c r="G87" s="222"/>
      <c r="H87" s="223"/>
      <c r="I87" s="150" t="s">
        <v>861</v>
      </c>
      <c r="J87" s="220"/>
      <c r="K87" s="220"/>
      <c r="L87" s="220"/>
      <c r="M87" s="228"/>
      <c r="N87" s="151"/>
      <c r="O87" s="152"/>
      <c r="P87" s="152"/>
      <c r="Q87" s="152"/>
      <c r="R87" s="152"/>
      <c r="S87" s="152"/>
      <c r="T87" s="152"/>
      <c r="U87" s="152"/>
      <c r="V87" s="152"/>
      <c r="W87" s="152"/>
      <c r="X87" s="152"/>
      <c r="Y87" s="152"/>
      <c r="Z87" s="152"/>
      <c r="AA87" s="152"/>
      <c r="AB87" s="152"/>
      <c r="AC87" s="152"/>
      <c r="AD87" s="225"/>
      <c r="AE87" s="151"/>
      <c r="AF87" s="244"/>
      <c r="AG87" s="244"/>
      <c r="AH87" s="244"/>
      <c r="AI87" s="245"/>
      <c r="AJ87" s="224"/>
      <c r="AK87" s="152"/>
      <c r="AL87" s="267"/>
    </row>
    <row r="88" spans="1:38" ht="15.75" customHeight="1" x14ac:dyDescent="0.15">
      <c r="A88" s="148"/>
      <c r="B88" s="148"/>
      <c r="C88" s="148"/>
      <c r="D88" s="148"/>
      <c r="E88" s="123"/>
      <c r="F88" s="123"/>
      <c r="G88" s="123"/>
      <c r="H88" s="123"/>
      <c r="I88" s="123"/>
      <c r="J88" s="123"/>
      <c r="K88" s="123"/>
      <c r="L88" s="123"/>
      <c r="M88" s="123"/>
      <c r="N88" s="123"/>
      <c r="O88" s="123"/>
      <c r="P88" s="201"/>
      <c r="Q88" s="201"/>
      <c r="R88" s="148"/>
      <c r="S88" s="148"/>
      <c r="T88" s="199"/>
      <c r="U88" s="199"/>
      <c r="V88" s="199"/>
      <c r="W88" s="199"/>
      <c r="X88" s="199"/>
      <c r="Y88" s="199"/>
      <c r="Z88" s="199"/>
      <c r="AA88" s="199"/>
      <c r="AB88" s="199"/>
      <c r="AC88" s="199"/>
      <c r="AD88" s="199"/>
      <c r="AE88" s="199"/>
      <c r="AF88" s="199"/>
      <c r="AG88" s="199"/>
      <c r="AH88" s="199"/>
      <c r="AI88" s="199"/>
      <c r="AJ88" s="148"/>
      <c r="AK88" s="148"/>
      <c r="AL88" s="148"/>
    </row>
    <row r="89" spans="1:38" ht="15.75" customHeight="1" x14ac:dyDescent="0.15"/>
    <row r="90" spans="1:38" ht="15.75" customHeight="1" x14ac:dyDescent="0.15"/>
    <row r="91" spans="1:38" ht="15.75" customHeight="1" x14ac:dyDescent="0.15"/>
    <row r="92" spans="1:38" ht="15.75" customHeight="1" x14ac:dyDescent="0.15"/>
    <row r="93" spans="1:38" ht="15.75" customHeight="1" x14ac:dyDescent="0.15"/>
    <row r="94" spans="1:38" ht="15.75" customHeight="1" x14ac:dyDescent="0.15"/>
    <row r="95" spans="1:38" ht="15.75" customHeight="1" x14ac:dyDescent="0.15"/>
    <row r="96" spans="1:38"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sheetData>
  <mergeCells count="23">
    <mergeCell ref="Q18:S18"/>
    <mergeCell ref="X18:Z18"/>
    <mergeCell ref="I2:AL2"/>
    <mergeCell ref="I3:AL3"/>
    <mergeCell ref="I4:AL4"/>
    <mergeCell ref="I5:X5"/>
    <mergeCell ref="Y5:AL5"/>
    <mergeCell ref="P86:AB86"/>
    <mergeCell ref="A7:D8"/>
    <mergeCell ref="E7:H7"/>
    <mergeCell ref="I7:AI7"/>
    <mergeCell ref="AJ7:AL8"/>
    <mergeCell ref="E8:H8"/>
    <mergeCell ref="I8:M8"/>
    <mergeCell ref="N8:AD8"/>
    <mergeCell ref="AE8:AI8"/>
    <mergeCell ref="E9:H9"/>
    <mergeCell ref="I9:M9"/>
    <mergeCell ref="Q12:R12"/>
    <mergeCell ref="X12:Y12"/>
    <mergeCell ref="O13:T13"/>
    <mergeCell ref="O14:T14"/>
    <mergeCell ref="O15:T15"/>
  </mergeCells>
  <phoneticPr fontId="11"/>
  <dataValidations count="1">
    <dataValidation type="list" allowBlank="1" showInputMessage="1" showErrorMessage="1" sqref="AE37:AE41 AE19:AE23 N73 AE65:AE67 N65:N68 N9:N11 Z10:Z11 N55:N62 AE55:AE57 AE60:AE62 N71 N81:N84 N75 N77 AE9:AE13 R10:R11 V9:V11 N79 N86 AE86" xr:uid="{00000000-0002-0000-0400-000003000000}">
      <formula1>"□,■"</formula1>
    </dataValidation>
  </dataValidations>
  <printOptions horizontalCentered="1"/>
  <pageMargins left="0.51181102362204722" right="0.51181102362204722" top="0.47244094488188981" bottom="0.19685039370078741" header="0.31496062992125984" footer="0.19685039370078741"/>
  <pageSetup paperSize="9" scale="8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73" customWidth="1"/>
    <col min="2" max="2" width="11.625" style="73" bestFit="1" customWidth="1"/>
    <col min="3" max="3" width="11" style="73" bestFit="1" customWidth="1"/>
    <col min="4" max="4" width="30.625" style="73" bestFit="1" customWidth="1"/>
    <col min="5" max="5" width="14.375" style="73" customWidth="1"/>
    <col min="6" max="6" width="24.625" style="73" customWidth="1"/>
    <col min="7" max="7" width="16" style="73" customWidth="1"/>
    <col min="8" max="10" width="9" style="73" customWidth="1"/>
    <col min="11" max="11" width="12.875" style="73" bestFit="1" customWidth="1"/>
    <col min="12" max="12" width="13" style="73" bestFit="1" customWidth="1"/>
    <col min="13" max="13" width="9" style="73" customWidth="1"/>
    <col min="14" max="16" width="10.5" style="73" bestFit="1" customWidth="1"/>
    <col min="17" max="17" width="15.125" style="73" bestFit="1" customWidth="1"/>
    <col min="18" max="18" width="10.5" style="73" customWidth="1"/>
    <col min="19" max="19" width="18.75" style="73" bestFit="1" customWidth="1"/>
    <col min="20" max="20" width="11.625" style="73" bestFit="1" customWidth="1"/>
    <col min="21" max="32" width="9" style="73" customWidth="1"/>
    <col min="33" max="33" width="18.125" style="73" customWidth="1"/>
    <col min="34" max="34" width="9" style="73" customWidth="1"/>
    <col min="35" max="36" width="12.625" style="73" customWidth="1"/>
    <col min="37" max="37" width="9" style="73" customWidth="1"/>
    <col min="38" max="16384" width="9" style="73"/>
  </cols>
  <sheetData>
    <row r="2" spans="1:36" x14ac:dyDescent="0.15">
      <c r="B2" s="73" t="s">
        <v>606</v>
      </c>
      <c r="C2" s="73" t="s">
        <v>593</v>
      </c>
      <c r="D2" s="73" t="s">
        <v>607</v>
      </c>
      <c r="E2" s="73" t="s">
        <v>608</v>
      </c>
      <c r="F2" s="73" t="s">
        <v>609</v>
      </c>
      <c r="G2" s="73" t="s">
        <v>610</v>
      </c>
      <c r="H2" s="73" t="s">
        <v>571</v>
      </c>
      <c r="I2" s="73" t="s">
        <v>611</v>
      </c>
      <c r="J2" s="73" t="s">
        <v>612</v>
      </c>
      <c r="K2" s="73" t="s">
        <v>578</v>
      </c>
      <c r="L2" s="73" t="s">
        <v>613</v>
      </c>
      <c r="M2" s="73" t="s">
        <v>614</v>
      </c>
      <c r="N2" s="73" t="s">
        <v>615</v>
      </c>
      <c r="O2" s="73" t="s">
        <v>616</v>
      </c>
      <c r="P2" s="73" t="s">
        <v>582</v>
      </c>
      <c r="Q2" s="73" t="s">
        <v>617</v>
      </c>
      <c r="R2" s="73" t="s">
        <v>601</v>
      </c>
      <c r="S2" s="73" t="s">
        <v>579</v>
      </c>
      <c r="T2" s="73" t="s">
        <v>580</v>
      </c>
      <c r="U2" s="73" t="s">
        <v>618</v>
      </c>
      <c r="V2" s="73" t="s">
        <v>619</v>
      </c>
      <c r="W2" s="73" t="s">
        <v>620</v>
      </c>
      <c r="X2" s="73" t="s">
        <v>621</v>
      </c>
      <c r="Z2" s="73" t="s">
        <v>622</v>
      </c>
      <c r="AA2" s="73" t="s">
        <v>623</v>
      </c>
      <c r="AB2" s="73" t="s">
        <v>624</v>
      </c>
      <c r="AC2" s="73" t="s">
        <v>625</v>
      </c>
      <c r="AD2" s="73" t="s">
        <v>626</v>
      </c>
      <c r="AE2" s="73" t="s">
        <v>627</v>
      </c>
      <c r="AF2" s="73" t="s">
        <v>628</v>
      </c>
      <c r="AG2" s="73" t="s">
        <v>629</v>
      </c>
      <c r="AH2" s="73" t="s">
        <v>630</v>
      </c>
      <c r="AI2" s="73" t="s">
        <v>631</v>
      </c>
      <c r="AJ2" s="73" t="s">
        <v>632</v>
      </c>
    </row>
    <row r="3" spans="1:36" x14ac:dyDescent="0.15">
      <c r="B3" s="73" t="s">
        <v>568</v>
      </c>
      <c r="AB3" s="74"/>
    </row>
    <row r="4" spans="1:36" x14ac:dyDescent="0.15">
      <c r="B4" s="73" t="s">
        <v>604</v>
      </c>
      <c r="C4" s="73" t="s">
        <v>569</v>
      </c>
      <c r="D4" s="73" t="s">
        <v>594</v>
      </c>
      <c r="E4" s="73" t="s">
        <v>633</v>
      </c>
      <c r="F4" s="73" t="s">
        <v>284</v>
      </c>
      <c r="G4" s="73" t="s">
        <v>634</v>
      </c>
      <c r="H4" s="73" t="s">
        <v>635</v>
      </c>
      <c r="I4" s="73" t="s">
        <v>636</v>
      </c>
      <c r="J4" s="73" t="s">
        <v>636</v>
      </c>
      <c r="K4" s="73" t="s">
        <v>243</v>
      </c>
      <c r="L4" s="73" t="s">
        <v>589</v>
      </c>
      <c r="M4" s="73" t="s">
        <v>637</v>
      </c>
      <c r="N4" s="73" t="s">
        <v>575</v>
      </c>
      <c r="O4" s="73" t="s">
        <v>243</v>
      </c>
      <c r="P4" s="73" t="s">
        <v>638</v>
      </c>
      <c r="Q4" s="73" t="s">
        <v>639</v>
      </c>
      <c r="R4" s="73" t="s">
        <v>640</v>
      </c>
      <c r="S4" s="73" t="s">
        <v>641</v>
      </c>
      <c r="T4" s="73" t="s">
        <v>642</v>
      </c>
      <c r="U4" s="73">
        <v>2</v>
      </c>
      <c r="V4" s="73">
        <v>3</v>
      </c>
      <c r="W4" s="73">
        <v>4</v>
      </c>
      <c r="X4" s="73">
        <v>5</v>
      </c>
      <c r="Z4" s="73">
        <v>2</v>
      </c>
      <c r="AA4" s="73">
        <v>3</v>
      </c>
      <c r="AB4" s="74">
        <v>4</v>
      </c>
      <c r="AC4" s="73">
        <v>5</v>
      </c>
      <c r="AD4" s="73">
        <v>3</v>
      </c>
      <c r="AE4" s="73">
        <v>8</v>
      </c>
      <c r="AF4" s="73">
        <v>0</v>
      </c>
      <c r="AG4" s="73" t="s">
        <v>643</v>
      </c>
      <c r="AH4" s="73">
        <v>5</v>
      </c>
      <c r="AI4" s="73" t="s">
        <v>572</v>
      </c>
      <c r="AJ4" s="73" t="s">
        <v>572</v>
      </c>
    </row>
    <row r="5" spans="1:36" x14ac:dyDescent="0.15">
      <c r="C5" s="73" t="s">
        <v>300</v>
      </c>
      <c r="D5" s="73" t="s">
        <v>595</v>
      </c>
      <c r="E5" s="73" t="s">
        <v>644</v>
      </c>
      <c r="F5" s="73" t="s">
        <v>570</v>
      </c>
      <c r="G5" s="73" t="s">
        <v>645</v>
      </c>
      <c r="H5" s="73" t="s">
        <v>646</v>
      </c>
      <c r="J5" s="73" t="s">
        <v>647</v>
      </c>
      <c r="K5" s="73" t="s">
        <v>599</v>
      </c>
      <c r="L5" s="73" t="s">
        <v>584</v>
      </c>
      <c r="M5" s="73" t="s">
        <v>639</v>
      </c>
      <c r="N5" s="73" t="s">
        <v>648</v>
      </c>
      <c r="O5" s="73" t="s">
        <v>649</v>
      </c>
      <c r="P5" s="73" t="s">
        <v>650</v>
      </c>
      <c r="Q5" s="73" t="s">
        <v>637</v>
      </c>
      <c r="R5" s="73" t="s">
        <v>651</v>
      </c>
      <c r="S5" s="73" t="s">
        <v>652</v>
      </c>
      <c r="T5" s="73" t="s">
        <v>653</v>
      </c>
      <c r="U5" s="73">
        <v>1</v>
      </c>
      <c r="V5" s="73">
        <v>2</v>
      </c>
      <c r="W5" s="73">
        <v>3</v>
      </c>
      <c r="X5" s="73">
        <v>4</v>
      </c>
      <c r="Z5" s="73">
        <v>1</v>
      </c>
      <c r="AA5" s="73">
        <v>2</v>
      </c>
      <c r="AB5" s="74">
        <v>3</v>
      </c>
      <c r="AC5" s="73">
        <v>4</v>
      </c>
      <c r="AD5" s="73">
        <v>2</v>
      </c>
      <c r="AE5" s="73">
        <v>7</v>
      </c>
      <c r="AF5" s="75" t="s">
        <v>597</v>
      </c>
      <c r="AG5" s="73" t="s">
        <v>573</v>
      </c>
      <c r="AH5" s="73">
        <v>4</v>
      </c>
      <c r="AI5" s="73" t="s">
        <v>581</v>
      </c>
      <c r="AJ5" s="73" t="s">
        <v>654</v>
      </c>
    </row>
    <row r="6" spans="1:36" x14ac:dyDescent="0.15">
      <c r="D6" s="73" t="s">
        <v>591</v>
      </c>
      <c r="E6" s="73" t="s">
        <v>655</v>
      </c>
      <c r="F6" s="73" t="s">
        <v>656</v>
      </c>
      <c r="G6" s="73" t="s">
        <v>657</v>
      </c>
      <c r="K6" s="73" t="s">
        <v>600</v>
      </c>
      <c r="L6" s="73" t="s">
        <v>588</v>
      </c>
      <c r="M6" s="73" t="s">
        <v>300</v>
      </c>
      <c r="N6" s="73" t="s">
        <v>658</v>
      </c>
      <c r="O6" s="73" t="s">
        <v>659</v>
      </c>
      <c r="P6" s="73" t="s">
        <v>660</v>
      </c>
      <c r="Q6" s="73" t="s">
        <v>661</v>
      </c>
      <c r="R6" s="73" t="s">
        <v>300</v>
      </c>
      <c r="S6" s="73" t="s">
        <v>662</v>
      </c>
      <c r="T6" s="73" t="s">
        <v>663</v>
      </c>
      <c r="U6" s="73">
        <v>0</v>
      </c>
      <c r="V6" s="73">
        <v>1</v>
      </c>
      <c r="W6" s="73">
        <v>2</v>
      </c>
      <c r="X6" s="73">
        <v>3</v>
      </c>
      <c r="AA6" s="73">
        <v>1</v>
      </c>
      <c r="AB6" s="74">
        <v>2</v>
      </c>
      <c r="AC6" s="73">
        <v>3</v>
      </c>
      <c r="AD6" s="73">
        <v>0</v>
      </c>
      <c r="AE6" s="73">
        <v>6</v>
      </c>
      <c r="AF6" s="75" t="s">
        <v>664</v>
      </c>
      <c r="AH6" s="73">
        <v>1</v>
      </c>
    </row>
    <row r="7" spans="1:36" x14ac:dyDescent="0.15">
      <c r="D7" s="73" t="s">
        <v>596</v>
      </c>
      <c r="E7" s="73" t="s">
        <v>665</v>
      </c>
      <c r="K7" s="73" t="s">
        <v>666</v>
      </c>
      <c r="L7" s="73" t="s">
        <v>587</v>
      </c>
      <c r="N7" s="73" t="s">
        <v>300</v>
      </c>
      <c r="O7" s="73" t="s">
        <v>667</v>
      </c>
      <c r="P7" s="73" t="s">
        <v>668</v>
      </c>
      <c r="Q7" s="73" t="s">
        <v>669</v>
      </c>
      <c r="R7" s="73" t="s">
        <v>670</v>
      </c>
      <c r="S7" s="73" t="s">
        <v>671</v>
      </c>
      <c r="V7" s="73">
        <v>0</v>
      </c>
      <c r="W7" s="73">
        <v>1</v>
      </c>
      <c r="X7" s="73">
        <v>2</v>
      </c>
      <c r="AB7" s="74">
        <v>1</v>
      </c>
      <c r="AC7" s="73">
        <v>2</v>
      </c>
      <c r="AE7" s="73">
        <v>5</v>
      </c>
      <c r="AF7" s="75" t="s">
        <v>598</v>
      </c>
    </row>
    <row r="8" spans="1:36" x14ac:dyDescent="0.15">
      <c r="D8" s="73" t="s">
        <v>300</v>
      </c>
      <c r="L8" s="73" t="s">
        <v>585</v>
      </c>
      <c r="P8" s="73" t="s">
        <v>672</v>
      </c>
      <c r="Q8" s="73" t="s">
        <v>300</v>
      </c>
      <c r="S8" s="73" t="s">
        <v>673</v>
      </c>
      <c r="W8" s="73">
        <v>0</v>
      </c>
      <c r="X8" s="73">
        <v>1</v>
      </c>
      <c r="AC8" s="73">
        <v>1</v>
      </c>
      <c r="AE8" s="73">
        <v>4</v>
      </c>
      <c r="AF8" s="75" t="s">
        <v>674</v>
      </c>
      <c r="AI8" s="73" t="s">
        <v>675</v>
      </c>
      <c r="AJ8" s="73" t="s">
        <v>675</v>
      </c>
    </row>
    <row r="9" spans="1:36" x14ac:dyDescent="0.15">
      <c r="L9" s="73" t="s">
        <v>586</v>
      </c>
      <c r="P9" s="73" t="s">
        <v>676</v>
      </c>
      <c r="X9" s="73">
        <v>0</v>
      </c>
      <c r="AE9" s="73">
        <v>3</v>
      </c>
      <c r="AF9" s="75" t="s">
        <v>677</v>
      </c>
      <c r="AI9" s="73" t="s">
        <v>678</v>
      </c>
      <c r="AJ9" s="73" t="s">
        <v>679</v>
      </c>
    </row>
    <row r="10" spans="1:36" x14ac:dyDescent="0.15">
      <c r="L10" s="73" t="s">
        <v>590</v>
      </c>
      <c r="AE10" s="73">
        <v>2</v>
      </c>
    </row>
    <row r="11" spans="1:36" x14ac:dyDescent="0.15">
      <c r="L11" s="73" t="s">
        <v>574</v>
      </c>
      <c r="AE11" s="73">
        <v>1</v>
      </c>
    </row>
    <row r="13" spans="1:36" x14ac:dyDescent="0.15">
      <c r="A13" s="73" t="s">
        <v>680</v>
      </c>
    </row>
    <row r="15" spans="1:36" x14ac:dyDescent="0.15">
      <c r="A15" s="73" t="s">
        <v>681</v>
      </c>
    </row>
    <row r="16" spans="1:36" x14ac:dyDescent="0.15">
      <c r="A16" s="76"/>
    </row>
    <row r="17" spans="1:1" x14ac:dyDescent="0.15">
      <c r="A17" s="73" t="s">
        <v>682</v>
      </c>
    </row>
    <row r="18" spans="1:1" x14ac:dyDescent="0.15">
      <c r="A18" s="76"/>
    </row>
    <row r="19" spans="1:1" x14ac:dyDescent="0.15">
      <c r="A19" s="73" t="s">
        <v>683</v>
      </c>
    </row>
    <row r="20" spans="1:1" x14ac:dyDescent="0.15">
      <c r="A20" s="76"/>
    </row>
  </sheetData>
  <phoneticPr fontId="11"/>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291</vt:i4>
      </vt:variant>
    </vt:vector>
  </HeadingPairs>
  <TitlesOfParts>
    <vt:vector size="293" baseType="lpstr">
      <vt:lpstr>１.低炭素（非住宅_新築）</vt:lpstr>
      <vt:lpstr>マスターシート</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work_tower_N01_6_JIBAN_TYOUSA_2</vt:lpstr>
      <vt:lpstr>work_tower_N01_6_JIBAN_TYOUSA_3</vt:lpstr>
      <vt:lpstr>work_tower_N01_6_JIBAN_TYOUSA_4</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2024-07-17T06:03:08Z</cp:lastPrinted>
  <dcterms:created xsi:type="dcterms:W3CDTF">2016-04-05T10:41:15Z</dcterms:created>
  <dcterms:modified xsi:type="dcterms:W3CDTF">2024-07-17T06:03:16Z</dcterms:modified>
</cp:coreProperties>
</file>