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a-fs\001限定\410技術管理部\HP用\R060717低炭素用設計内容説明書\"/>
    </mc:Choice>
  </mc:AlternateContent>
  <xr:revisionPtr revIDLastSave="0" documentId="13_ncr:1_{6EB056D1-1600-4A2C-8AC5-E0DF48EF5699}" xr6:coauthVersionLast="47" xr6:coauthVersionMax="47" xr10:uidLastSave="{00000000-0000-0000-0000-000000000000}"/>
  <bookViews>
    <workbookView xWindow="5385" yWindow="-15840" windowWidth="13365" windowHeight="15510" tabRatio="913" firstSheet="3" activeTab="3" xr2:uid="{00000000-000D-0000-FFFF-FFFF00000000}"/>
  </bookViews>
  <sheets>
    <sheet name="dSHEET" sheetId="22" state="veryHidden" r:id="rId1"/>
    <sheet name="DATA" sheetId="3" state="veryHidden" r:id="rId2"/>
    <sheet name="項目リスト" sheetId="20" state="veryHidden" r:id="rId3"/>
    <sheet name="１.低炭素（共同住宅_新築）" sheetId="35" r:id="rId4"/>
    <sheet name="マスターシート" sheetId="37" state="hidden" r:id="rId5"/>
  </sheets>
  <definedNames>
    <definedName name="_check_HOUSE_KIND">#REF!</definedName>
    <definedName name="_check_HYOUKA_IMPORT_KIND">#REF!</definedName>
    <definedName name="_check_HYOUKA_KIND">#REF!</definedName>
    <definedName name="_row">#REF!</definedName>
    <definedName name="_source">#REF!</definedName>
    <definedName name="cst_koujikikan_month">DATA!$F$120</definedName>
    <definedName name="cst_koujikikan_year">DATA!$F$119</definedName>
    <definedName name="cst_shinsei_HIKIUKE_DATE">DATA!$F$11</definedName>
    <definedName name="cst_shinsei_ISSUE_DATE">DATA!$F$13</definedName>
    <definedName name="cst_shinsei_ISSUE_DATE_day">DATA!$F$16</definedName>
    <definedName name="cst_shinsei_ISSUE_DATE_month">DATA!$F$15</definedName>
    <definedName name="cst_shinsei_ISSUE_DATE_year">DATA!$F$14</definedName>
    <definedName name="cst_shinsei_ISSUE_NO">DATA!$F$12</definedName>
    <definedName name="cst_shinsei_UKETUKE_NO">DATA!$F$10</definedName>
    <definedName name="cst_shinsei_UKETUKE_OFFICE_ID">DATA!$F$21</definedName>
    <definedName name="cst_wsjob_JOB_KIND">DATA!$F$8</definedName>
    <definedName name="cst_wsjob_TARGET_KIND">DATA!$F$9</definedName>
    <definedName name="cst_wsjob_TARGET_KIND__label">DATA!$F$7</definedName>
    <definedName name="cst_wskakunin__bouka">DATA!$F$77</definedName>
    <definedName name="cst_wskakunin__kouji">DATA!$F$102</definedName>
    <definedName name="cst_wskakunin__kuiki">DATA!$F$69</definedName>
    <definedName name="cst_wskakunin__tosi_kuiki">DATA!$F$73</definedName>
    <definedName name="cst_wskakunin_BOUKA_22JYO">DATA!$F$81</definedName>
    <definedName name="cst_wskakunin_BOUKA_BOUKA">DATA!$F$78</definedName>
    <definedName name="cst_wskakunin_BOUKA_JYUN_BOUKA">DATA!$F$79</definedName>
    <definedName name="cst_wskakunin_BOUKA_NASI">DATA!$F$80</definedName>
    <definedName name="cst_wskakunin_BUILD__address">DATA!$F$67</definedName>
    <definedName name="cst_wskakunin_BUILD_KEN__ken">DATA!$F$68</definedName>
    <definedName name="cst_wskakunin_BUILD_NAME">DATA!$F$66</definedName>
    <definedName name="cst_wskakunin_dairi1__address">DATA!$F$41</definedName>
    <definedName name="cst_wskakunin_dairi1__sikaku">DATA!$F$35</definedName>
    <definedName name="cst_wskakunin_dairi1__space">DATA!$F$43</definedName>
    <definedName name="cst_wskakunin_dairi1_JIMU__sikaku">DATA!$F$38</definedName>
    <definedName name="cst_wskakunin_dairi1_JIMU_NAME">DATA!$F$39</definedName>
    <definedName name="cst_wskakunin_dairi1_NAME">DATA!$F$36</definedName>
    <definedName name="cst_wskakunin_dairi1_NAME_KANA">DATA!$F$37</definedName>
    <definedName name="cst_wskakunin_dairi1_TEL">DATA!$F$42</definedName>
    <definedName name="cst_wskakunin_dairi1_ZIP">DATA!$F$40</definedName>
    <definedName name="cst_wskakunin_KAISU_TIJYOU_SHINSEI">DATA!$F$108</definedName>
    <definedName name="cst_wskakunin_KAISU_TIKA_SHINSEI__zero">DATA!$F$109</definedName>
    <definedName name="cst_wskakunin_kanri1__address">DATA!$F$56</definedName>
    <definedName name="cst_wskakunin_kanri1__sikaku">DATA!$F$51</definedName>
    <definedName name="cst_wskakunin_kanri1_JIMU__sikaku">DATA!$F$53</definedName>
    <definedName name="cst_wskakunin_kanri1_JIMU_NAME">DATA!$F$54</definedName>
    <definedName name="cst_wskakunin_kanri1_NAME">DATA!$F$52</definedName>
    <definedName name="cst_wskakunin_kanri1_TEL">DATA!$F$57</definedName>
    <definedName name="cst_wskakunin_kanri1_ZIP">DATA!$F$55</definedName>
    <definedName name="cst_wskakunin_KENTIKU_MENSEKI_SHINSEI">DATA!$F$83</definedName>
    <definedName name="cst_wskakunin_KOUJI_ITEN">DATA!$F$106</definedName>
    <definedName name="cst_wskakunin_KOUJI_KAITIKU">DATA!$F$105</definedName>
    <definedName name="cst_wskakunin_KOUJI_KANRYOU_YOTEI_DATE">DATA!$F$114</definedName>
    <definedName name="cst_wskakunin_KOUJI_KANRYOU_YOTEI_DATE_day">DATA!$F$117</definedName>
    <definedName name="cst_wskakunin_KOUJI_KANRYOU_YOTEI_DATE_month">DATA!$F$116</definedName>
    <definedName name="cst_wskakunin_KOUJI_KANRYOU_YOTEI_DATE_year">DATA!$F$115</definedName>
    <definedName name="cst_wskakunin_KOUJI_SINTIKU">DATA!$F$103</definedName>
    <definedName name="cst_wskakunin_KOUJI_TYAKUSYU_YOTEI_DATE">DATA!$F$110</definedName>
    <definedName name="cst_wskakunin_KOUJI_TYAKUSYU_YOTEI_DATE_day">DATA!$F$113</definedName>
    <definedName name="cst_wskakunin_KOUJI_TYAKUSYU_YOTEI_DATE_month">DATA!$F$112</definedName>
    <definedName name="cst_wskakunin_KOUJI_TYAKUSYU_YOTEI_DATE_year">DATA!$F$111</definedName>
    <definedName name="cst_wskakunin_KOUJI_ZOUTIKU">DATA!$F$104</definedName>
    <definedName name="cst_wskakunin_KOUZOU1">DATA!$F$121</definedName>
    <definedName name="cst_wskakunin_KUIKI_HISETTEI">DATA!$F$76</definedName>
    <definedName name="cst_wskakunin_KUIKI_JYUN_TOSHI">DATA!$F$71</definedName>
    <definedName name="cst_wskakunin_KUIKI_KUIKIGAI">DATA!$F$72</definedName>
    <definedName name="cst_wskakunin_KUIKI_SIGAIKA">DATA!$F$74</definedName>
    <definedName name="cst_wskakunin_KUIKI_TOSI">DATA!$F$70</definedName>
    <definedName name="cst_wskakunin_KUIKI_TYOSEI">DATA!$F$75</definedName>
    <definedName name="cst_wskakunin_NOBE_MENSEKI_BUILD_SHINSEI">DATA!$F$84</definedName>
    <definedName name="cst_wskakunin_NOBE_MENSEKI_JYUTAKU_SHINSEI">DATA!$F$107</definedName>
    <definedName name="cst_wskakunin_owner1__address">DATA!$F$30</definedName>
    <definedName name="cst_wskakunin_owner1__space">DATA!$F$32</definedName>
    <definedName name="cst_wskakunin_owner1__space_KANA">DATA!$F$28</definedName>
    <definedName name="cst_wskakunin_owner1__space2">DATA!$F$33</definedName>
    <definedName name="cst_wskakunin_owner1__space3">DATA!$F$34</definedName>
    <definedName name="cst_wskakunin_owner1_JIMU_NAME">DATA!$F$22</definedName>
    <definedName name="cst_wskakunin_owner1_JIMU_NAME_KANA">DATA!$F$23</definedName>
    <definedName name="cst_wskakunin_owner1_NAME">DATA!$F$26</definedName>
    <definedName name="cst_wskakunin_owner1_NAME_KANA">DATA!$F$27</definedName>
    <definedName name="cst_wskakunin_owner1_POST">DATA!$F$24</definedName>
    <definedName name="cst_wskakunin_owner1_POST_KANA">DATA!$F$25</definedName>
    <definedName name="cst_wskakunin_owner1_TEL">DATA!$F$31</definedName>
    <definedName name="cst_wskakunin_owner1_ZIP">DATA!$F$29</definedName>
    <definedName name="cst_wskakunin_p4_1__kouji">DATA!$F$94</definedName>
    <definedName name="cst_wskakunin_p4_1_KAISU_TIKAI">DATA!$F$96</definedName>
    <definedName name="cst_wskakunin_p4_1_KAISU_TIKAI_NOZOKU">DATA!$F$95</definedName>
    <definedName name="cst_wskakunin_p4_1_KOUZOU1">DATA!$F$97</definedName>
    <definedName name="cst_wskakunin_p4_1_KOUZOU2">DATA!$F$98</definedName>
    <definedName name="cst_wskakunin_p4_1_TAKASA_KEN_MAX">DATA!$F$100</definedName>
    <definedName name="cst_wskakunin_p4_1_TAKASA_MAX">DATA!$F$99</definedName>
    <definedName name="cst_wskakunin_p4_1_youto1_YOUTO">DATA!$F$85</definedName>
    <definedName name="cst_wskakunin_p4_1_youto1_YOUTO_1">DATA!$F$87</definedName>
    <definedName name="cst_wskakunin_p4_1_youto1_YOUTO_2">DATA!$F$88</definedName>
    <definedName name="cst_wskakunin_p4_1_youto1_YOUTO_3">DATA!$F$89</definedName>
    <definedName name="cst_wskakunin_p4_1_youto1_YOUTO_4">DATA!$F$90</definedName>
    <definedName name="cst_wskakunin_p4_1_youto1_YOUTO_5">DATA!$F$91</definedName>
    <definedName name="cst_wskakunin_p4_1_youto1_YOUTO_6">DATA!$F$92</definedName>
    <definedName name="cst_wskakunin_p4_1_youto1_YOUTO_9">DATA!$F$93</definedName>
    <definedName name="cst_wskakunin_p4_1_youto1_YOUTO_CODE">DATA!$F$86</definedName>
    <definedName name="cst_wskakunin_sekkei1__address">DATA!$F$49</definedName>
    <definedName name="cst_wskakunin_sekkei1__sikaku">DATA!$F$44</definedName>
    <definedName name="cst_wskakunin_sekkei1_JIMU__sikaku">DATA!$F$46</definedName>
    <definedName name="cst_wskakunin_sekkei1_JIMU_NAME">DATA!$F$47</definedName>
    <definedName name="cst_wskakunin_sekkei1_NAME">DATA!$F$45</definedName>
    <definedName name="cst_wskakunin_sekkei1_TEL">DATA!$F$50</definedName>
    <definedName name="cst_wskakunin_sekkei1_ZIP">DATA!$F$48</definedName>
    <definedName name="cst_wskakunin_sekou1__address">DATA!$F$62</definedName>
    <definedName name="cst_wskakunin_sekou1__hajime">DATA!$F$64</definedName>
    <definedName name="cst_wskakunin_sekou1__kistar">DATA!$F$65</definedName>
    <definedName name="cst_wskakunin_sekou1_JIMU_NAME">DATA!$F$60</definedName>
    <definedName name="cst_wskakunin_sekou1_NAME">DATA!$F$58</definedName>
    <definedName name="cst_wskakunin_sekou1_SEKOU__sikaku">DATA!$F$59</definedName>
    <definedName name="cst_wskakunin_sekou1_TEL">DATA!$F$63</definedName>
    <definedName name="cst_wskakunin_sekou1_ZIP">DATA!$F$61</definedName>
    <definedName name="cst_wskakunin_SHIKITI_MENSEKI_1_TOTAL">DATA!$F$82</definedName>
    <definedName name="cst_wskakunin_SHINSEI_DATE">DATA!$F$17</definedName>
    <definedName name="cst_wskakunin_SHINSEI_DATE_day">DATA!$F$20</definedName>
    <definedName name="cst_wskakunin_SHINSEI_DATE_month">DATA!$F$19</definedName>
    <definedName name="cst_wskakunin_SHINSEI_DATE_year">DATA!$F$18</definedName>
    <definedName name="cst_wskakunin_YOUTO">DATA!$F$101</definedName>
    <definedName name="cst_wskakunin_YOUTO_TIIKI_A">DATA!$F$122</definedName>
    <definedName name="hyouka_tower_N01_1_FLAG">#REF!</definedName>
    <definedName name="hyouka_tower_N01_1_RANK">#REF!</definedName>
    <definedName name="hyouka_tower_N01_2_FLAG">#REF!</definedName>
    <definedName name="hyouka_tower_N01_2_RANK">#REF!</definedName>
    <definedName name="hyouka_tower_N01_3_FLAG">#REF!</definedName>
    <definedName name="hyouka_tower_N01_3_MENSIN__maru">#REF!</definedName>
    <definedName name="hyouka_tower_N01_3_SONOTA__maru">#REF!</definedName>
    <definedName name="hyouka_tower_N01_4_FLAG">#REF!</definedName>
    <definedName name="hyouka_tower_N01_4_RANK">#REF!</definedName>
    <definedName name="hyouka_tower_N01_5_FLAG">#REF!</definedName>
    <definedName name="hyouka_tower_N01_5_RANK">#REF!</definedName>
    <definedName name="hyouka_tower_N01_6_FLAG">#REF!</definedName>
    <definedName name="hyouka_tower_N01_6_JIBAN">#REF!</definedName>
    <definedName name="hyouka_tower_N01_6_JIBAN_FLAG__box">#REF!</definedName>
    <definedName name="hyouka_tower_N01_6_JIBAN_KAIRYOU__box">#REF!</definedName>
    <definedName name="hyouka_tower_N01_6_JIBAN_KAIRYOU_HOUHOU">#REF!</definedName>
    <definedName name="hyouka_tower_N01_6_JIBAN_TYOUSA">#REF!</definedName>
    <definedName name="hyouka_tower_N01_6_KAIRYOU_RYOKU">#REF!</definedName>
    <definedName name="hyouka_tower_N01_6_KAIRYOU_RYOKU_FLAG__box">#REF!</definedName>
    <definedName name="hyouka_tower_N01_6_KAIRYOU_RYOKUDO">#REF!</definedName>
    <definedName name="hyouka_tower_N01_6_KAIRYOU_RYOKUDO_FLAG__box">#REF!</definedName>
    <definedName name="hyouka_tower_N01_6_KUI">#REF!</definedName>
    <definedName name="hyouka_tower_N01_6_KUI_FLAG__box">#REF!</definedName>
    <definedName name="hyouka_tower_N01_7_FLAG">#REF!</definedName>
    <definedName name="hyouka_tower_N01_7_KUI_FLAG__box">#REF!</definedName>
    <definedName name="hyouka_tower_N01_7_KUI_KEI">#REF!</definedName>
    <definedName name="hyouka_tower_N01_7_KUI_SYU">#REF!</definedName>
    <definedName name="hyouka_tower_N01_7_KUI_TYOU">#REF!</definedName>
    <definedName name="hyouka_tower_N01_7_TYOKU_FLAG__box">#REF!</definedName>
    <definedName name="hyouka_tower_N01_7_TYOKU_KEISIKI">#REF!</definedName>
    <definedName name="hyouka_tower_N01_7_TYOKU_KOUZOU">#REF!</definedName>
    <definedName name="hyouka_tower_N02_5_FLAG">#REF!</definedName>
    <definedName name="hyouka_tower_N02_5_RANK">#REF!</definedName>
    <definedName name="hyouka_tower_N02_6_FLAG">#REF!</definedName>
    <definedName name="hyouka_tower_N02_6_RANK">#REF!</definedName>
    <definedName name="hyouka_tower_N03_1_FLAG">#REF!</definedName>
    <definedName name="hyouka_tower_N03_1_RANK">#REF!</definedName>
    <definedName name="hyouka_tower_N04_2_FLAG">#REF!</definedName>
    <definedName name="hyouka_tower_N04_3_FLAG">#REF!</definedName>
    <definedName name="hyouka_tower_N05_1_KEISAN_HOUHOU">#REF!</definedName>
    <definedName name="hyouka_towerunit_JYUKOKEIRO_EV__marubatu">#REF!</definedName>
    <definedName name="hyouka_towerunit_JYUKOKEIRO_KAIDAN__marubatu">#REF!</definedName>
    <definedName name="hyouka_towerunit_JYUKOKEIRO_ROUKA__marubatu">#REF!</definedName>
    <definedName name="hyouka_towerunit_KAI">#REF!</definedName>
    <definedName name="hyouka_towerunit_KAIHEKI__marubatu">#REF!</definedName>
    <definedName name="hyouka_towerunit_KAISYOU">#REF!</definedName>
    <definedName name="hyouka_towerunit_KYOSITU_MENSEKI">#REF!</definedName>
    <definedName name="hyouka_towerunit_N02_1_FLAG">#REF!</definedName>
    <definedName name="hyouka_towerunit_N02_1_RANK">#REF!</definedName>
    <definedName name="hyouka_towerunit_N02_2_FLAG">#REF!</definedName>
    <definedName name="hyouka_towerunit_N02_2_RANK">#REF!</definedName>
    <definedName name="hyouka_towerunit_N02_3_FLAG">#REF!</definedName>
    <definedName name="hyouka_towerunit_N02_3_HAIEN">#REF!</definedName>
    <definedName name="hyouka_towerunit_N02_3_HEIMEN__short1">#REF!</definedName>
    <definedName name="hyouka_towerunit_N02_3_NONE__maru">#REF!</definedName>
    <definedName name="hyouka_towerunit_N02_3_TAIKA_RANK">#REF!</definedName>
    <definedName name="hyouka_towerunit_N02_4__common">#REF!</definedName>
    <definedName name="hyouka_towerunit_N02_4_FLAG">#REF!</definedName>
    <definedName name="hyouka_towerunit_N02_4_HINAN">#REF!</definedName>
    <definedName name="hyouka_towerunit_N02_4_HINAN_FLAG__maru">#REF!</definedName>
    <definedName name="hyouka_towerunit_N02_4_NONE__maru">#REF!</definedName>
    <definedName name="hyouka_towerunit_N02_4_SONOTA">#REF!</definedName>
    <definedName name="hyouka_towerunit_N02_4_SONOTA_FLAG__maru">#REF!</definedName>
    <definedName name="hyouka_towerunit_N02_4_TONARI__maru">#REF!</definedName>
    <definedName name="hyouka_towerunit_N02_4_TYOKUSETU__maru">#REF!</definedName>
    <definedName name="hyouka_towerunit_N02_7_FLAG">#REF!</definedName>
    <definedName name="hyouka_towerunit_N02_7_RANK">#REF!</definedName>
    <definedName name="hyouka_towerunit_N04_1_FLAG">#REF!</definedName>
    <definedName name="hyouka_towerunit_N04_1_RANK">#REF!</definedName>
    <definedName name="hyouka_towerunit_N04_4_1_BUI">#REF!</definedName>
    <definedName name="hyouka_towerunit_N04_4_1_KAI">#REF!</definedName>
    <definedName name="hyouka_towerunit_N04_4_1_KAI_KIND">#REF!</definedName>
    <definedName name="hyouka_towerunit_N04_4_1_TAKASA">#REF!</definedName>
    <definedName name="hyouka_towerunit_N04_4_1_UTINORI">#REF!</definedName>
    <definedName name="hyouka_towerunit_N04_4_2_BUI">#REF!</definedName>
    <definedName name="hyouka_towerunit_N04_4_2_KAI">#REF!</definedName>
    <definedName name="hyouka_towerunit_N04_4_2_KAI_KIND">#REF!</definedName>
    <definedName name="hyouka_towerunit_N04_4_2_TAKASA">#REF!</definedName>
    <definedName name="hyouka_towerunit_N04_4_2_UTINORI">#REF!</definedName>
    <definedName name="hyouka_towerunit_N04_4_FLAG">#REF!</definedName>
    <definedName name="hyouka_towerunit_N04_4_HASIRA">#REF!</definedName>
    <definedName name="hyouka_towerunit_N04_4_NONE__maru">#REF!</definedName>
    <definedName name="hyouka_towerunit_N05_1_DANNETU_FLAG">#REF!</definedName>
    <definedName name="hyouka_towerunit_N05_1_DANNETU_GAIHI">#REF!</definedName>
    <definedName name="hyouka_towerunit_N05_1_DANNETU_NISSYA">#REF!</definedName>
    <definedName name="hyouka_towerunit_N05_1_DANNETU_RANK">#REF!</definedName>
    <definedName name="hyouka_towerunit_N05_1_DANNETU_TIIKI">#REF!</definedName>
    <definedName name="hyouka_towerunit_N05_1_RANK">#REF!</definedName>
    <definedName name="hyouka_towerunit_N05_1_TIIKI">#REF!</definedName>
    <definedName name="hyouka_towerunit_N05_2_FLAG">#REF!</definedName>
    <definedName name="hyouka_towerunit_N05_2_RANK">#REF!</definedName>
    <definedName name="hyouka_towerunit_N05_2_SYOUHIRYOU_TEXT">#REF!</definedName>
    <definedName name="hyouka_towerunit_N05_2_TIIKI">#REF!</definedName>
    <definedName name="hyouka_towerunit_N06_1_FLAG">#REF!</definedName>
    <definedName name="hyouka_towerunit_N06_1_NAISOU_RANK">#REF!</definedName>
    <definedName name="hyouka_towerunit_N06_1_SEIZAITOU__maru">#REF!</definedName>
    <definedName name="hyouka_towerunit_N06_1_SONOTA__maru">#REF!</definedName>
    <definedName name="hyouka_towerunit_N06_1_TENJYOU_RANK">#REF!</definedName>
    <definedName name="hyouka_towerunit_N06_1_TOKUTEI__maru">#REF!</definedName>
    <definedName name="hyouka_towerunit_N06_2_BENJYO_KIKAI__maru">#REF!</definedName>
    <definedName name="hyouka_towerunit_N06_2_BENJYO_MADO__maru">#REF!</definedName>
    <definedName name="hyouka_towerunit_N06_2_BENJYO_NASI__maru">#REF!</definedName>
    <definedName name="hyouka_towerunit_N06_2_BENJYO_NONE__maru">#REF!</definedName>
    <definedName name="hyouka_towerunit_N06_2_DAIDOKORO_KIKAI__maru">#REF!</definedName>
    <definedName name="hyouka_towerunit_N06_2_DAIDOKORO_MADO__maru">#REF!</definedName>
    <definedName name="hyouka_towerunit_N06_2_DAIDOKORO_NASI__maru">#REF!</definedName>
    <definedName name="hyouka_towerunit_N06_2_DAIDOKORO_NONE__maru">#REF!</definedName>
    <definedName name="hyouka_towerunit_N06_2_FLAG">#REF!</definedName>
    <definedName name="hyouka_towerunit_N06_2_KYOSITU_KIKAI__maru">#REF!</definedName>
    <definedName name="hyouka_towerunit_N06_2_KYOSITU_SONOTA__maru">#REF!</definedName>
    <definedName name="hyouka_towerunit_N06_2_KYOSITU_SONOTA_TEXT">#REF!</definedName>
    <definedName name="hyouka_towerunit_N06_2_YOKUSITU_KIKAI__maru">#REF!</definedName>
    <definedName name="hyouka_towerunit_N06_2_YOKUSITU_MADO__maru">#REF!</definedName>
    <definedName name="hyouka_towerunit_N06_2_YOKUSITU_NASI__maru">#REF!</definedName>
    <definedName name="hyouka_towerunit_N06_2_YOKUSITU_NONE__maru">#REF!</definedName>
    <definedName name="hyouka_towerunit_N07_1_FLAG">#REF!</definedName>
    <definedName name="hyouka_towerunit_N07_1_VALUE__hypzero">#REF!</definedName>
    <definedName name="hyouka_towerunit_N07_2_E_VALUE__hypzero">#REF!</definedName>
    <definedName name="hyouka_towerunit_N07_2_FLAG">#REF!</definedName>
    <definedName name="hyouka_towerunit_N07_2_N_VALUE__hypzero">#REF!</definedName>
    <definedName name="hyouka_towerunit_N07_2_S_VALUE__hypzero">#REF!</definedName>
    <definedName name="hyouka_towerunit_N07_2_UE_VALUE__hypzero">#REF!</definedName>
    <definedName name="hyouka_towerunit_N07_2_W_VALUE__hypzero">#REF!</definedName>
    <definedName name="hyouka_towerunit_N08_1_FLAG__maru">#REF!</definedName>
    <definedName name="hyouka_towerunit_N08_1_KIND">#REF!</definedName>
    <definedName name="hyouka_towerunit_N08_1_SITA_MAX_ATU__short1">#REF!</definedName>
    <definedName name="hyouka_towerunit_N08_1_SITA_MAX_RANK">#REF!</definedName>
    <definedName name="hyouka_towerunit_N08_1_SITA_MIN_ATU__short1">#REF!</definedName>
    <definedName name="hyouka_towerunit_N08_1_SITA_MIN_RANK">#REF!</definedName>
    <definedName name="hyouka_towerunit_N08_1_UE_MAX_ATU__short1">#REF!</definedName>
    <definedName name="hyouka_towerunit_N08_1_UE_MAX_RANK">#REF!</definedName>
    <definedName name="hyouka_towerunit_N08_1_UE_MIN_ATU__short1">#REF!</definedName>
    <definedName name="hyouka_towerunit_N08_1_UE_MIN_RANK">#REF!</definedName>
    <definedName name="hyouka_towerunit_N08_2_FLAG__maru">#REF!</definedName>
    <definedName name="hyouka_towerunit_N08_2_KIND">#REF!</definedName>
    <definedName name="hyouka_towerunit_N08_2_SITA_MAX_ATU__short1">#REF!</definedName>
    <definedName name="hyouka_towerunit_N08_2_SITA_MAX_RANK">#REF!</definedName>
    <definedName name="hyouka_towerunit_N08_2_SITA_MIN_ATU__short1">#REF!</definedName>
    <definedName name="hyouka_towerunit_N08_2_SITA_MIN_RANK">#REF!</definedName>
    <definedName name="hyouka_towerunit_N08_2_UE_MAX_ATU__short1">#REF!</definedName>
    <definedName name="hyouka_towerunit_N08_2_UE_MAX_RANK">#REF!</definedName>
    <definedName name="hyouka_towerunit_N08_2_UE_MIN_ATU__short1">#REF!</definedName>
    <definedName name="hyouka_towerunit_N08_2_UE_MIN_RANK">#REF!</definedName>
    <definedName name="hyouka_towerunit_N08_3_FLAG__maru">#REF!</definedName>
    <definedName name="hyouka_towerunit_N08_3_RANK">#REF!</definedName>
    <definedName name="hyouka_towerunit_N08_4_E_RANK">#REF!</definedName>
    <definedName name="hyouka_towerunit_N08_4_FLAG__maru">#REF!</definedName>
    <definedName name="hyouka_towerunit_N08_4_N_RANK">#REF!</definedName>
    <definedName name="hyouka_towerunit_N08_4_S_RANK">#REF!</definedName>
    <definedName name="hyouka_towerunit_N08_4_W_RANK">#REF!</definedName>
    <definedName name="hyouka_towerunit_N09_1_FLAG">#REF!</definedName>
    <definedName name="hyouka_towerunit_N09_1_RANK">#REF!</definedName>
    <definedName name="hyouka_towerunit_N09_2_FLAG">#REF!</definedName>
    <definedName name="hyouka_towerunit_N09_2_RANK">#REF!</definedName>
    <definedName name="hyouka_towerunit_N10_1_1_A__short1">#REF!</definedName>
    <definedName name="hyouka_towerunit_N10_1_1_B1__short1">#REF!</definedName>
    <definedName name="hyouka_towerunit_N10_1_1_B2__short1">#REF!</definedName>
    <definedName name="hyouka_towerunit_N10_1_1_C__short1">#REF!</definedName>
    <definedName name="hyouka_towerunit_N10_1_1_IRIGUCHI__marubatu">#REF!</definedName>
    <definedName name="hyouka_towerunit_N10_1_1_KAI">#REF!</definedName>
    <definedName name="hyouka_towerunit_N10_1_1_KAI_KIND">#REF!</definedName>
    <definedName name="hyouka_towerunit_N10_1_2_A__short1">#REF!</definedName>
    <definedName name="hyouka_towerunit_N10_1_2_B1__short1">#REF!</definedName>
    <definedName name="hyouka_towerunit_N10_1_2_B2__short1">#REF!</definedName>
    <definedName name="hyouka_towerunit_N10_1_2_C__short1">#REF!</definedName>
    <definedName name="hyouka_towerunit_N10_1_2_IRIGUCHI__marubatu">#REF!</definedName>
    <definedName name="hyouka_towerunit_N10_1_2_KAI">#REF!</definedName>
    <definedName name="hyouka_towerunit_N10_1_2_KAI_KIND">#REF!</definedName>
    <definedName name="hyouka_towerunit_N10_1_3_A__short1">#REF!</definedName>
    <definedName name="hyouka_towerunit_N10_1_3_B1__short1">#REF!</definedName>
    <definedName name="hyouka_towerunit_N10_1_3_B2__short1">#REF!</definedName>
    <definedName name="hyouka_towerunit_N10_1_3_C__short1">#REF!</definedName>
    <definedName name="hyouka_towerunit_N10_1_3_IRIGUCHI__marubatu">#REF!</definedName>
    <definedName name="hyouka_towerunit_N10_1_3_KAI">#REF!</definedName>
    <definedName name="hyouka_towerunit_N10_1_3_KAI_KIND">#REF!</definedName>
    <definedName name="hyouka_towerunit_N10_1_4_A__short1">#REF!</definedName>
    <definedName name="hyouka_towerunit_N10_1_4_B1__short1">#REF!</definedName>
    <definedName name="hyouka_towerunit_N10_1_4_B2__short1">#REF!</definedName>
    <definedName name="hyouka_towerunit_N10_1_4_C__short1">#REF!</definedName>
    <definedName name="hyouka_towerunit_N10_1_4_IRIGUCHI__marubatu">#REF!</definedName>
    <definedName name="hyouka_towerunit_N10_1_4_KAI">#REF!</definedName>
    <definedName name="hyouka_towerunit_N10_1_4_KAI_KIND">#REF!</definedName>
    <definedName name="hyouka_towerunit_N10_1_FLAG">#REF!</definedName>
    <definedName name="hyouka_towerunit_SENYOU_MENSEKI">#REF!</definedName>
    <definedName name="hyouka_towerunit_SENYOU_YUKA_MENSEKI">#REF!</definedName>
    <definedName name="hyouka_towerunit_TOTAL_MENSEKI">#REF!</definedName>
    <definedName name="hyouka_towerunit_TYPE_NAME">#REF!</definedName>
    <definedName name="hyouka_towerunit_UNIT_NO">#REF!</definedName>
    <definedName name="hyouka_towerunit_UNIT_NO__new">#REF!</definedName>
    <definedName name="_xlnm.Print_Area" localSheetId="3">'１.低炭素（共同住宅_新築）'!$A$1:$AL$146</definedName>
    <definedName name="shinsei_HIKIUKE_DATE">DATA!$D$11</definedName>
    <definedName name="shinsei_ISSUE_DATE">DATA!$D$13</definedName>
    <definedName name="shinsei_ISSUE_NO">DATA!$D$12</definedName>
    <definedName name="shinsei_UKETUKE_NO">DATA!$D$10</definedName>
    <definedName name="shinsei_UKETUKE_OFFICE_ID">DATA!$D$21</definedName>
    <definedName name="showsheetflag_1.評価用_第一面_第五面">dSHEET!$B$5</definedName>
    <definedName name="showsheetflag_2.長期用_第一面_第二面_評価連動">dSHEET!$B$6</definedName>
    <definedName name="showsheetflag_DATA">dSHEET!$B$3</definedName>
    <definedName name="showsheetflag_dSHEET">dSHEET!$B$2</definedName>
    <definedName name="showsheetflag_NoObject">dSHEET!$B$17</definedName>
    <definedName name="showsheetflag_項目リスト">dSHEET!$B$4</definedName>
    <definedName name="showsheetflag_自己評価書">dSHEET!$B$7</definedName>
    <definedName name="showsheetflag_説明">dSHEET!$B$16</definedName>
    <definedName name="wk_koujikikan_month">DATA!$F$125</definedName>
    <definedName name="wk_koujikikan_year">DATA!$F$124</definedName>
    <definedName name="work_tower_N01_3">#REF!</definedName>
    <definedName name="work_tower_N01_6_JIBAN_TYOUSA_1">#REF!</definedName>
    <definedName name="work_tower_N01_6_JIBAN_TYOUSA_2">マスターシート!$A$16</definedName>
    <definedName name="work_tower_N01_6_JIBAN_TYOUSA_3">マスターシート!$A$18</definedName>
    <definedName name="work_tower_N01_6_JIBAN_TYOUSA_4">マスターシート!$A$20</definedName>
    <definedName name="work_tower_N01_7_KUI_KEI_max">#REF!</definedName>
    <definedName name="work_tower_N01_7_KUI_KEI_min">#REF!</definedName>
    <definedName name="work_tower_N01_7_KUI_TYOU_max">#REF!</definedName>
    <definedName name="work_tower_N01_7_KUI_TYOU_min">#REF!</definedName>
    <definedName name="wsjob_JOB_KIND">DATA!$D$8</definedName>
    <definedName name="wsjob_TARGET_KIND">DATA!$D$9</definedName>
    <definedName name="wsjob_TARGET_KIND__label">DATA!$D$7</definedName>
    <definedName name="wskakunin__bouka">DATA!$D$77</definedName>
    <definedName name="wskakunin__kouji">DATA!$D$102</definedName>
    <definedName name="wskakunin__kuiki">DATA!$D$69</definedName>
    <definedName name="wskakunin__tosi_kuiki">DATA!$D$73</definedName>
    <definedName name="wskakunin_BOUKA_22JYO">DATA!$D$81</definedName>
    <definedName name="wskakunin_BOUKA_BOUKA">DATA!$D$78</definedName>
    <definedName name="wskakunin_BOUKA_JYUN_BOUKA">DATA!$D$79</definedName>
    <definedName name="wskakunin_BOUKA_NASI">DATA!$D$80</definedName>
    <definedName name="wskakunin_BUILD__address">DATA!$D$67</definedName>
    <definedName name="wskakunin_BUILD_KEN__ken">DATA!$D$68</definedName>
    <definedName name="wskakunin_BUILD_NAME">DATA!$D$66</definedName>
    <definedName name="wskakunin_dairi1__address">DATA!$D$41</definedName>
    <definedName name="wskakunin_dairi1__sikaku">DATA!$D$35</definedName>
    <definedName name="wskakunin_dairi1_JIMU__sikaku">DATA!$D$38</definedName>
    <definedName name="wskakunin_dairi1_JIMU_NAME">DATA!$D$39</definedName>
    <definedName name="wskakunin_dairi1_NAME">DATA!$D$36</definedName>
    <definedName name="wskakunin_dairi1_NAME_KANA">DATA!$D$37</definedName>
    <definedName name="wskakunin_dairi1_TEL">DATA!$D$42</definedName>
    <definedName name="wskakunin_dairi1_ZIP">DATA!$D$40</definedName>
    <definedName name="wskakunin_KAISU_TIJYOU_SHINSEI">DATA!$D$108</definedName>
    <definedName name="wskakunin_KAISU_TIKA_SHINSEI__zero">DATA!$D$109</definedName>
    <definedName name="wskakunin_kanri1__address">DATA!$D$56</definedName>
    <definedName name="wskakunin_kanri1__sikaku">DATA!$D$51</definedName>
    <definedName name="wskakunin_kanri1_JIMU__sikaku">DATA!$D$53</definedName>
    <definedName name="wskakunin_kanri1_JIMU_NAME">DATA!$D$54</definedName>
    <definedName name="wskakunin_kanri1_NAME">DATA!$D$52</definedName>
    <definedName name="wskakunin_kanri1_TEL">DATA!$D$57</definedName>
    <definedName name="wskakunin_kanri1_ZIP">DATA!$D$55</definedName>
    <definedName name="wskakunin_KENTIKU_MENSEKI_SHINSEI">DATA!$D$83</definedName>
    <definedName name="wskakunin_KOUJI_ITEN">DATA!$D$106</definedName>
    <definedName name="wskakunin_KOUJI_KAITIKU">DATA!$D$105</definedName>
    <definedName name="wskakunin_KOUJI_KANRYOU_YOTEI_DATE">DATA!$D$114</definedName>
    <definedName name="wskakunin_KOUJI_SINTIKU">DATA!$D$103</definedName>
    <definedName name="wskakunin_KOUJI_TYAKUSYU_YOTEI_DATE">DATA!$D$110</definedName>
    <definedName name="wskakunin_KOUJI_ZOUTIKU">DATA!$D$104</definedName>
    <definedName name="wskakunin_KOUZOU1">DATA!$D$121</definedName>
    <definedName name="wskakunin_KUIKI_HISETTEI">DATA!$D$76</definedName>
    <definedName name="wskakunin_KUIKI_JYUN_TOSHI">DATA!$D$71</definedName>
    <definedName name="wskakunin_KUIKI_KUIKIGAI">DATA!$D$72</definedName>
    <definedName name="wskakunin_KUIKI_SIGAIKA">DATA!$D$74</definedName>
    <definedName name="wskakunin_KUIKI_TOSI">DATA!$D$70</definedName>
    <definedName name="wskakunin_KUIKI_TYOSEI">DATA!$D$75</definedName>
    <definedName name="wskakunin_NOBE_MENSEKI_BUILD_SHINSEI">DATA!$D$84</definedName>
    <definedName name="wskakunin_NOBE_MENSEKI_JYUTAKU_SHINSEI">DATA!$D$107</definedName>
    <definedName name="wskakunin_owner1__address">DATA!$D$30</definedName>
    <definedName name="wskakunin_owner1_JIMU_NAME">DATA!$D$22</definedName>
    <definedName name="wskakunin_owner1_JIMU_NAME_KANA">DATA!$D$23</definedName>
    <definedName name="wskakunin_owner1_NAME">DATA!$D$26</definedName>
    <definedName name="wskakunin_owner1_NAME_KANA">DATA!$D$27</definedName>
    <definedName name="wskakunin_owner1_POST">DATA!$D$24</definedName>
    <definedName name="wskakunin_owner1_POST_KANA">DATA!$D$25</definedName>
    <definedName name="wskakunin_owner1_TEL">DATA!$D$31</definedName>
    <definedName name="wskakunin_owner1_ZIP">DATA!$D$29</definedName>
    <definedName name="wskakunin_p4_1__kouji">DATA!$D$94</definedName>
    <definedName name="wskakunin_p4_1_KAISU_TIKAI">DATA!$D$96</definedName>
    <definedName name="wskakunin_p4_1_KAISU_TIKAI_NOZOKU">DATA!$D$95</definedName>
    <definedName name="wskakunin_p4_1_KOUZOU1">DATA!$D$97</definedName>
    <definedName name="wskakunin_p4_1_KOUZOU2">DATA!$D$98</definedName>
    <definedName name="wskakunin_p4_1_TAKASA_KEN_MAX">DATA!$D$100</definedName>
    <definedName name="wskakunin_p4_1_TAKASA_MAX">DATA!$D$99</definedName>
    <definedName name="wskakunin_p4_1_youto1_YOUTO">DATA!$D$85</definedName>
    <definedName name="wskakunin_p4_1_youto1_YOUTO_CODE">DATA!$D$86</definedName>
    <definedName name="wskakunin_sekkei1__address">DATA!$D$49</definedName>
    <definedName name="wskakunin_sekkei1__sikaku">DATA!$D$44</definedName>
    <definedName name="wskakunin_sekkei1_JIMU__sikaku">DATA!$D$46</definedName>
    <definedName name="wskakunin_sekkei1_JIMU_NAME">DATA!$D$47</definedName>
    <definedName name="wskakunin_sekkei1_NAME">DATA!$D$45</definedName>
    <definedName name="wskakunin_sekkei1_TEL">DATA!$D$50</definedName>
    <definedName name="wskakunin_sekkei1_ZIP">DATA!$D$48</definedName>
    <definedName name="wskakunin_sekou1__address">DATA!$D$62</definedName>
    <definedName name="wskakunin_sekou1_JIMU_NAME">DATA!$D$60</definedName>
    <definedName name="wskakunin_sekou1_NAME">DATA!$D$58</definedName>
    <definedName name="wskakunin_sekou1_SEKOU__sikaku">DATA!$D$59</definedName>
    <definedName name="wskakunin_sekou1_TEL">DATA!$D$63</definedName>
    <definedName name="wskakunin_sekou1_ZIP">DATA!$D$61</definedName>
    <definedName name="wskakunin_SHIKITI_MENSEKI_1_TOTAL">DATA!$D$82</definedName>
    <definedName name="wskakunin_SHINSEI_DATE">DATA!$D$17</definedName>
    <definedName name="wskakunin_YOUTO">DATA!$D$101</definedName>
    <definedName name="wskakunin_YOUTO_TIIKI_A">DATA!$D$122</definedName>
    <definedName name="スラブ厚">マスターシート!$AF$3:$AF$9</definedName>
    <definedName name="チェックＢＯＸ">マスターシート!$B$3:$B$4</definedName>
    <definedName name="異なる天井">マスターシート!$N$3:$N$7</definedName>
    <definedName name="一級">項目リスト!$A$3</definedName>
    <definedName name="温熱環境に関すること">マスターシート!$AG$3:$AG$5</definedName>
    <definedName name="界床">マスターシート!$K$3:$K$7</definedName>
    <definedName name="開口部住戸位置">マスターシート!$Q$3:$Q$8</definedName>
    <definedName name="共用排水">マスターシート!$D$3:$D$8</definedName>
    <definedName name="近隣商業地域">項目リスト!$L$3:$L$8</definedName>
    <definedName name="近隣商業地域建ぺい率">項目リスト!$Y$3:$Y$4</definedName>
    <definedName name="躯体天井">マスターシート!$M$3:$M$6</definedName>
    <definedName name="軽量床衝撃音対策">マスターシート!$AJ$3:$AJ$5</definedName>
    <definedName name="建ぺい率">項目リスト!$R$2:$AD$2</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杭種">マスターシート!$H$3:$H$5</definedName>
    <definedName name="構造">項目リスト!$AF$3:$AF$8</definedName>
    <definedName name="指定なし">項目リスト!$Q$3:$Q$8</definedName>
    <definedName name="指定なし建ぺい率">項目リスト!$AD$3:$AD$7</definedName>
    <definedName name="施工者">項目リスト!$D$3:$D$51</definedName>
    <definedName name="重量床衝撃音対策">マスターシート!$AI$3:$AI$5</definedName>
    <definedName name="出入口">マスターシート!$R$3:$R$7</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選択">マスターシート!$I$3:$I$4</definedName>
    <definedName name="選択○×">マスターシート!$J$3:$J$5</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地域区分">マスターシート!$P$3:$P$9</definedName>
    <definedName name="地盤調査方法">マスターシート!$E$3:$E$7</definedName>
    <definedName name="直接基礎_形式">マスターシート!$G$3:$G$6</definedName>
    <definedName name="直接基礎_構造方法">マスターシート!$F$3:$F$6</definedName>
    <definedName name="等級_320">マスターシート!$AD$3:$AD$6</definedName>
    <definedName name="等級0_2">マスターシート!$U$3:$U$6</definedName>
    <definedName name="等級0_3">マスターシート!$V$3:$V$7</definedName>
    <definedName name="等級0_4">マスターシート!$W$3:$W$8</definedName>
    <definedName name="等級0_5">マスターシート!$X$3:$X$9</definedName>
    <definedName name="等級1_2">マスターシート!$Z$3:$Z$5</definedName>
    <definedName name="等級1_3">マスターシート!$AA$3:$AA$6</definedName>
    <definedName name="等級1_4">マスターシート!$AB$3:$AB$7</definedName>
    <definedName name="等級1_5">マスターシート!$AC$3:$AC$8</definedName>
    <definedName name="等級1_8">マスターシート!$AE$3:$AE$11</definedName>
    <definedName name="等級5_2">マスターシート!$AH$3:$AH$6</definedName>
    <definedName name="二級">項目リスト!$B$3:$B$49</definedName>
    <definedName name="排煙形式">マスターシート!$S$3:$S$8</definedName>
    <definedName name="避難器具種類">マスターシート!$L$3:$L$11</definedName>
    <definedName name="平面形状">マスターシート!$T$3:$T$6</definedName>
    <definedName name="変更障害">マスターシート!$O$3:$O$7</definedName>
    <definedName name="便所">項目リスト!$AN$3:$AN$5</definedName>
    <definedName name="免震構造物">マスターシート!$C$3:$C$5</definedName>
    <definedName name="木造">項目リスト!$C$3:$C$49</definedName>
    <definedName name="容積率">項目リスト!$E$2:$Q$2</definedName>
    <definedName name="用途区分">項目リスト!$AG$3:$AG$68</definedName>
    <definedName name="用途地域">項目リスト!$AE$3:$AE$15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22" i="3" l="1"/>
  <c r="F121" i="3"/>
  <c r="F117" i="3"/>
  <c r="F116" i="3"/>
  <c r="F115" i="3"/>
  <c r="F114" i="3"/>
  <c r="F110" i="3"/>
  <c r="F111" i="3" s="1"/>
  <c r="F109" i="3"/>
  <c r="F108" i="3"/>
  <c r="F107" i="3"/>
  <c r="F106" i="3"/>
  <c r="F105" i="3"/>
  <c r="F104" i="3"/>
  <c r="F103" i="3"/>
  <c r="F102" i="3"/>
  <c r="F101" i="3"/>
  <c r="F100" i="3"/>
  <c r="F99" i="3"/>
  <c r="F98" i="3"/>
  <c r="F97" i="3"/>
  <c r="F96" i="3"/>
  <c r="F95" i="3"/>
  <c r="F94" i="3"/>
  <c r="F93"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F46" i="3"/>
  <c r="F45" i="3"/>
  <c r="F44" i="3"/>
  <c r="F43" i="3"/>
  <c r="F42" i="3"/>
  <c r="F41" i="3"/>
  <c r="F40" i="3"/>
  <c r="F39" i="3"/>
  <c r="F38" i="3"/>
  <c r="F37" i="3"/>
  <c r="F36" i="3"/>
  <c r="F35" i="3"/>
  <c r="F33" i="3"/>
  <c r="F34" i="3" s="1"/>
  <c r="F32" i="3"/>
  <c r="F31" i="3"/>
  <c r="F30" i="3"/>
  <c r="F29" i="3"/>
  <c r="F28" i="3"/>
  <c r="F27" i="3"/>
  <c r="F26" i="3"/>
  <c r="F25" i="3"/>
  <c r="F24" i="3"/>
  <c r="F23" i="3"/>
  <c r="F22" i="3"/>
  <c r="F21" i="3"/>
  <c r="F17" i="3"/>
  <c r="F20" i="3" s="1"/>
  <c r="F16" i="3"/>
  <c r="F15" i="3"/>
  <c r="F14" i="3"/>
  <c r="F13" i="3"/>
  <c r="F12" i="3"/>
  <c r="F11" i="3"/>
  <c r="F10" i="3"/>
  <c r="F9" i="3"/>
  <c r="F8" i="3"/>
  <c r="F7" i="3"/>
  <c r="F18" i="3" l="1"/>
  <c r="F112" i="3"/>
  <c r="F19" i="3"/>
  <c r="F113" i="3"/>
</calcChain>
</file>

<file path=xl/sharedStrings.xml><?xml version="1.0" encoding="utf-8"?>
<sst xmlns="http://schemas.openxmlformats.org/spreadsheetml/2006/main" count="1341" uniqueCount="928">
  <si>
    <t>延べ面積－住宅の部分</t>
  </si>
  <si>
    <t>工事着手予定年月日</t>
  </si>
  <si>
    <t>第三面</t>
  </si>
  <si>
    <t>建築主</t>
  </si>
  <si>
    <t>役職</t>
  </si>
  <si>
    <t/>
  </si>
  <si>
    <t>さいたま中央事務所</t>
  </si>
  <si>
    <t>工事完了予定年月日</t>
  </si>
  <si>
    <t>用途地域等</t>
  </si>
  <si>
    <t>会社名</t>
  </si>
  <si>
    <t>都市計画区域</t>
  </si>
  <si>
    <t>敷地面積1</t>
  </si>
  <si>
    <t>建築面積</t>
  </si>
  <si>
    <t>延べ面積-申請部分</t>
  </si>
  <si>
    <t>氏名</t>
  </si>
  <si>
    <t>郵便番号</t>
  </si>
  <si>
    <t>住所</t>
  </si>
  <si>
    <t>電話番号</t>
  </si>
  <si>
    <t>フリガナ</t>
  </si>
  <si>
    <t>資格</t>
  </si>
  <si>
    <t>事務所 資格</t>
  </si>
  <si>
    <t>事務所名</t>
  </si>
  <si>
    <t>所在地</t>
  </si>
  <si>
    <t>申請部分</t>
  </si>
  <si>
    <t>建築物全体</t>
  </si>
  <si>
    <t>階数－地上</t>
  </si>
  <si>
    <t>種別</t>
  </si>
  <si>
    <t>確認中間</t>
  </si>
  <si>
    <t>完了</t>
  </si>
  <si>
    <t>予定年月日</t>
  </si>
  <si>
    <t>確認</t>
  </si>
  <si>
    <t>第一種低層住居専用地域</t>
  </si>
  <si>
    <t>主要用途</t>
  </si>
  <si>
    <t>区分－種別</t>
  </si>
  <si>
    <t>引受番号</t>
  </si>
  <si>
    <t>引受日</t>
  </si>
  <si>
    <t>確認済証番号</t>
  </si>
  <si>
    <t>確認済証交付日</t>
  </si>
  <si>
    <t>引受事務所</t>
  </si>
  <si>
    <t>代理者</t>
  </si>
  <si>
    <t>設計者</t>
  </si>
  <si>
    <t>監理者</t>
  </si>
  <si>
    <t>施工者</t>
  </si>
  <si>
    <t>備考（建築物名称）</t>
  </si>
  <si>
    <t>地名地番</t>
  </si>
  <si>
    <t>防火地域等</t>
  </si>
  <si>
    <t>第四面</t>
  </si>
  <si>
    <t>営業所 資格</t>
  </si>
  <si>
    <t>営業所名</t>
  </si>
  <si>
    <t>内外の別</t>
  </si>
  <si>
    <t>合計</t>
  </si>
  <si>
    <t>工事種別</t>
  </si>
  <si>
    <t>階数－地下</t>
  </si>
  <si>
    <t>構造</t>
  </si>
  <si>
    <t>構造の一部</t>
  </si>
  <si>
    <t>高さ－最高の高さ</t>
  </si>
  <si>
    <t>高さ－最高の軒の高さ</t>
  </si>
  <si>
    <t>都市計画区域内</t>
  </si>
  <si>
    <t>市街化区域</t>
  </si>
  <si>
    <t>指定なし</t>
  </si>
  <si>
    <t>一戸建ての住宅</t>
  </si>
  <si>
    <t>新築</t>
  </si>
  <si>
    <t>木造</t>
  </si>
  <si>
    <t>項目名</t>
  </si>
  <si>
    <t>セル名</t>
  </si>
  <si>
    <t>データ</t>
  </si>
  <si>
    <t>Customセル名</t>
  </si>
  <si>
    <t>Customデータ</t>
  </si>
  <si>
    <t>**wsjob_TARGET_KIND__label</t>
  </si>
  <si>
    <t>**shinsei_UKETUKE_NO</t>
  </si>
  <si>
    <t>**shinsei_HIKIUKE_DATE</t>
  </si>
  <si>
    <t>**shinsei_ISSUE_NO</t>
  </si>
  <si>
    <t>**shinsei_ISSUE_DATE</t>
  </si>
  <si>
    <t>**shinsei_UKETUKE_OFFICE_ID</t>
  </si>
  <si>
    <t>**wskakunin_owner1_JIMU_NAME</t>
  </si>
  <si>
    <t>**wskakunin_owner1_POST</t>
  </si>
  <si>
    <t>**wskakunin_owner1_NAME</t>
  </si>
  <si>
    <t>**wskakunin_owner1_NAME_KANA</t>
  </si>
  <si>
    <t>**wskakunin_owner1_ZIP</t>
  </si>
  <si>
    <t>**wskakunin_owner1__address</t>
  </si>
  <si>
    <t>**wskakunin_owner1_TEL</t>
  </si>
  <si>
    <t>**wskakunin_dairi1__sikaku</t>
  </si>
  <si>
    <t>**wskakunin_dairi1_NAME</t>
  </si>
  <si>
    <t>**wskakunin_dairi1_NAME_KANA</t>
  </si>
  <si>
    <t>**wskakunin_dairi1_JIMU__sikaku</t>
  </si>
  <si>
    <t>**wskakunin_dairi1_JIMU_NAME</t>
  </si>
  <si>
    <t>**wskakunin_dairi1_ZIP</t>
  </si>
  <si>
    <t>**wskakunin_dairi1__address</t>
  </si>
  <si>
    <t>**wskakunin_dairi1_TEL</t>
  </si>
  <si>
    <t>**wskakunin_sekkei1__sikaku</t>
  </si>
  <si>
    <t>**wskakunin_sekkei1_NAME</t>
  </si>
  <si>
    <t>**wskakunin_sekkei1_JIMU__sikaku</t>
  </si>
  <si>
    <t>**wskakunin_sekkei1_JIMU_NAME</t>
  </si>
  <si>
    <t>**wskakunin_sekkei1_ZIP</t>
  </si>
  <si>
    <t>**wskakunin_sekkei1__address</t>
  </si>
  <si>
    <t>**wskakunin_sekkei1_TEL</t>
  </si>
  <si>
    <t>**wskakunin_kanri1__sikaku</t>
  </si>
  <si>
    <t>**wskakunin_kanri1_NAME</t>
  </si>
  <si>
    <t>**wskakunin_kanri1_JIMU__sikaku</t>
  </si>
  <si>
    <t>**wskakunin_kanri1_JIMU_NAME</t>
  </si>
  <si>
    <t>**wskakunin_kanri1_ZIP</t>
  </si>
  <si>
    <t>**wskakunin_kanri1__address</t>
  </si>
  <si>
    <t>**wskakunin_kanri1_TEL</t>
  </si>
  <si>
    <t>**wskakunin_sekou1_NAME</t>
  </si>
  <si>
    <t>**wskakunin_sekou1_SEKOU__sikaku</t>
  </si>
  <si>
    <t>**wskakunin_sekou1_JIMU_NAME</t>
  </si>
  <si>
    <t>**wskakunin_sekou1_ZIP</t>
  </si>
  <si>
    <t>**wskakunin_sekou1__address</t>
  </si>
  <si>
    <t>**wskakunin_sekou1_TEL</t>
  </si>
  <si>
    <t>**wskakunin_BUILD_NAME</t>
  </si>
  <si>
    <t>**wskakunin_BUILD__address</t>
  </si>
  <si>
    <t>**wskakunin__kuiki</t>
  </si>
  <si>
    <t>**wskakunin_SHIKITI_MENSEKI_1_TOTAL</t>
  </si>
  <si>
    <t>**wskakunin_KENTIKU_MENSEKI_SHINSEI</t>
  </si>
  <si>
    <t>**wskakunin_NOBE_MENSEKI_BUILD_SHINSEI</t>
  </si>
  <si>
    <t>**wskakunin_p4_1_youto1_YOUTO</t>
  </si>
  <si>
    <t>**wskakunin_p4_1__kouji</t>
  </si>
  <si>
    <t>**wskakunin_p4_1_KAISU_TIKAI_NOZOKU</t>
  </si>
  <si>
    <t>**wskakunin_p4_1_KAISU_TIKAI</t>
  </si>
  <si>
    <t>**wskakunin_p4_1_KOUZOU1</t>
  </si>
  <si>
    <t>**wskakunin_p4_1_KOUZOU2</t>
  </si>
  <si>
    <t>**wskakunin_p4_1_TAKASA_MAX</t>
  </si>
  <si>
    <t>**wskakunin_p4_1_TAKASA_KEN_MAX</t>
  </si>
  <si>
    <t>**wskakunin_YOUTO</t>
  </si>
  <si>
    <t>**wskakunin__kouji</t>
  </si>
  <si>
    <t>**wskakunin_NOBE_MENSEKI_JYUTAKU_SHINSEI</t>
  </si>
  <si>
    <t>**wskakunin_KAISU_TIJYOU_SHINSEI</t>
  </si>
  <si>
    <t>**wskakunin_KAISU_TIKA_SHINSEI__zero</t>
  </si>
  <si>
    <t>**wskakunin_KOUJI_TYAKUSYU_YOTEI_DATE</t>
  </si>
  <si>
    <t>**wskakunin_KOUJI_KANRYOU_YOTEI_DATE</t>
  </si>
  <si>
    <t>**wskakunin_YOUTO_TIIKI_A</t>
  </si>
  <si>
    <t>cst_shinsei_HIKIUKE_DATE</t>
  </si>
  <si>
    <t>cst_shinsei_ISSUE_DATE</t>
  </si>
  <si>
    <t>cst_shinsei_UKETUKE_OFFICE_ID</t>
  </si>
  <si>
    <t>cst_wskakunin_owner1_JIMU_NAME</t>
  </si>
  <si>
    <t>cst_wskakunin_owner1_POST</t>
  </si>
  <si>
    <t>cst_wskakunin_owner1_NAME</t>
  </si>
  <si>
    <t>cst_wskakunin_owner1_NAME_KANA</t>
  </si>
  <si>
    <t>cst_wskakunin_owner1_ZIP</t>
  </si>
  <si>
    <t>cst_wskakunin_owner1__address</t>
  </si>
  <si>
    <t>cst_wskakunin_owner1_TEL</t>
  </si>
  <si>
    <t>cst_wskakunin_dairi1__sikaku</t>
  </si>
  <si>
    <t>cst_wskakunin_dairi1_NAME</t>
  </si>
  <si>
    <t>cst_wskakunin_dairi1_NAME_KANA</t>
  </si>
  <si>
    <t>cst_wskakunin_dairi1_JIMU__sikaku</t>
  </si>
  <si>
    <t>cst_wskakunin_dairi1_JIMU_NAME</t>
  </si>
  <si>
    <t>cst_wskakunin_dairi1_ZIP</t>
  </si>
  <si>
    <t>cst_wskakunin_dairi1__address</t>
  </si>
  <si>
    <t>cst_wskakunin_dairi1_TEL</t>
  </si>
  <si>
    <t>cst_wskakunin_sekkei1__sikaku</t>
  </si>
  <si>
    <t>cst_wskakunin_sekkei1_NAME</t>
  </si>
  <si>
    <t>cst_wskakunin_sekkei1_JIMU__sikaku</t>
  </si>
  <si>
    <t>cst_wskakunin_sekkei1_JIMU_NAME</t>
  </si>
  <si>
    <t>cst_wskakunin_sekkei1_ZIP</t>
  </si>
  <si>
    <t>cst_wskakunin_sekkei1__address</t>
  </si>
  <si>
    <t>cst_wskakunin_sekkei1_TEL</t>
  </si>
  <si>
    <t>cst_wskakunin_kanri1__sikaku</t>
  </si>
  <si>
    <t>cst_wskakunin_kanri1_NAME</t>
  </si>
  <si>
    <t>cst_wskakunin_kanri1_JIMU__sikaku</t>
  </si>
  <si>
    <t>cst_wskakunin_kanri1_JIMU_NAME</t>
  </si>
  <si>
    <t>cst_wskakunin_kanri1_ZIP</t>
  </si>
  <si>
    <t>cst_wskakunin_kanri1__address</t>
  </si>
  <si>
    <t>cst_wskakunin_kanri1_TEL</t>
  </si>
  <si>
    <t>cst_wskakunin_sekou1_NAME</t>
  </si>
  <si>
    <t>cst_wskakunin_sekou1_SEKOU__sikaku</t>
  </si>
  <si>
    <t>cst_wskakunin_sekou1_JIMU_NAME</t>
  </si>
  <si>
    <t>cst_wskakunin_sekou1_ZIP</t>
  </si>
  <si>
    <t>cst_wskakunin_sekou1__address</t>
  </si>
  <si>
    <t>cst_wskakunin_sekou1_TEL</t>
  </si>
  <si>
    <t>cst_wskakunin_BUILD_NAME</t>
  </si>
  <si>
    <t>cst_wskakunin_BUILD__address</t>
  </si>
  <si>
    <t>cst_wskakunin__kuiki</t>
  </si>
  <si>
    <t>cst_wskakunin__tosi_kuiki</t>
  </si>
  <si>
    <t>cst_wskakunin__bouka</t>
  </si>
  <si>
    <t>cst_wskakunin_SHIKITI_MENSEKI_1_TOTAL</t>
  </si>
  <si>
    <t>cst_wskakunin_KENTIKU_MENSEKI_SHINSEI</t>
  </si>
  <si>
    <t>cst_wskakunin_NOBE_MENSEKI_BUILD_SHINSEI</t>
  </si>
  <si>
    <t>cst_wskakunin_p4_1_youto1_YOUTO</t>
  </si>
  <si>
    <t>cst_wskakunin_p4_1__kouji</t>
  </si>
  <si>
    <t>cst_wskakunin_p4_1_KAISU_TIKAI_NOZOKU</t>
  </si>
  <si>
    <t>cst_wskakunin_p4_1_KAISU_TIKAI</t>
  </si>
  <si>
    <t>cst_wskakunin_p4_1_KOUZOU1</t>
  </si>
  <si>
    <t>cst_wskakunin_p4_1_KOUZOU2</t>
  </si>
  <si>
    <t>cst_wskakunin_p4_1_TAKASA_MAX</t>
  </si>
  <si>
    <t>cst_wskakunin_p4_1_TAKASA_KEN_MAX</t>
  </si>
  <si>
    <t>cst_wskakunin_YOUTO</t>
  </si>
  <si>
    <t>cst_wskakunin__kouji</t>
  </si>
  <si>
    <t>cst_wskakunin_NOBE_MENSEKI_JYUTAKU_SHINSEI</t>
  </si>
  <si>
    <t>cst_wskakunin_KAISU_TIJYOU_SHINSEI</t>
  </si>
  <si>
    <t>cst_wskakunin_KAISU_TIKA_SHINSEI__zero</t>
  </si>
  <si>
    <t>cst_wskakunin_KOUJI_TYAKUSYU_YOTEI_DATE</t>
  </si>
  <si>
    <t>cst_wskakunin_KOUJI_KANRYOU_YOTEI_DATE</t>
  </si>
  <si>
    <t>cst_wskakunin_YOUTO_TIIKI_A</t>
  </si>
  <si>
    <t>cst_wsjob_TARGET_KIND__label</t>
  </si>
  <si>
    <t>cst_shinsei_ISSUE_NO</t>
  </si>
  <si>
    <t>月</t>
  </si>
  <si>
    <t>日</t>
  </si>
  <si>
    <t>cst_wskakunin_KOUJI_KANRYOU_YOTEI_DATE_month</t>
  </si>
  <si>
    <t>cst_wskakunin_KOUJI_KANRYOU_YOTEI_DATE_day</t>
  </si>
  <si>
    <t>cst_wskakunin_KOUJI_TYAKUSYU_YOTEI_DATE_month</t>
  </si>
  <si>
    <t>cst_wskakunin_KOUJI_TYAKUSYU_YOTEI_DATE_day</t>
  </si>
  <si>
    <t>cst_wskakunin_KOUJI_TYAKUSYU_YOTEI_DATE_year</t>
  </si>
  <si>
    <t>cst_wskakunin_KOUJI_KANRYOU_YOTEI_DATE_year</t>
  </si>
  <si>
    <t>年（和暦）</t>
  </si>
  <si>
    <t>cst_wskakunin_owner1__space</t>
  </si>
  <si>
    <t>cst_wskakunin_owner1__space2</t>
  </si>
  <si>
    <t>役職&lt;スペース&gt;氏名　ひとつのセルに表示（一行表示）</t>
  </si>
  <si>
    <t>会社名&lt;スペース&gt;氏名　ひとつのセルに表示（一行表示）</t>
  </si>
  <si>
    <t>cst_wskakunin_dairi1__space</t>
  </si>
  <si>
    <t>cst_wskakunin_owner1__space3</t>
  </si>
  <si>
    <t>会社名&lt;改行&gt;役職&lt;スペース&gt;氏名　ひとつのセルに表示</t>
  </si>
  <si>
    <t>cst_shinsei_ISSUE_DATE_year</t>
  </si>
  <si>
    <t>cst_shinsei_ISSUE_DATE_month</t>
  </si>
  <si>
    <t>cst_shinsei_ISSUE_DATE_day</t>
  </si>
  <si>
    <t>申請書</t>
  </si>
  <si>
    <t>容積率</t>
  </si>
  <si>
    <t>建ぺい率</t>
  </si>
  <si>
    <t>工事届</t>
  </si>
  <si>
    <t>一級</t>
  </si>
  <si>
    <t>二級</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</si>
  <si>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</si>
  <si>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</si>
  <si>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</si>
  <si>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</si>
  <si>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</si>
  <si>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</si>
  <si>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</si>
  <si>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</si>
  <si>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</si>
  <si>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</si>
  <si>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</si>
  <si>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</si>
  <si>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</si>
  <si>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</si>
  <si>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</si>
  <si>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</si>
  <si>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</si>
  <si>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</si>
  <si>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</si>
  <si>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</si>
  <si>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</si>
  <si>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</si>
  <si>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</si>
  <si>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</si>
  <si>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</si>
  <si>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</si>
  <si>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</si>
  <si>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</si>
  <si>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</si>
  <si>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</si>
  <si>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</si>
  <si>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</si>
  <si>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</si>
  <si>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</si>
  <si>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</si>
  <si>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</si>
  <si>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</si>
  <si>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</si>
  <si>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</si>
  <si>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</si>
  <si>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</si>
  <si>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</si>
  <si>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</si>
  <si>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</si>
  <si>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</si>
  <si>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</si>
  <si>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</si>
  <si>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</si>
  <si>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</si>
  <si>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</si>
  <si>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</si>
  <si>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</si>
  <si>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</si>
  <si>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</si>
  <si>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鉄骨造</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</si>
  <si>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</si>
  <si>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</si>
  <si>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</si>
  <si>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</si>
  <si>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</si>
  <si>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</si>
  <si>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</si>
  <si>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</si>
  <si>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</si>
  <si>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</si>
  <si>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</si>
  <si>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</si>
  <si>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</si>
  <si>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</si>
  <si>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</si>
  <si>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</si>
  <si>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</si>
  <si>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</si>
  <si>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</si>
  <si>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</si>
  <si>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</si>
  <si>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</si>
  <si>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</si>
  <si>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</si>
  <si>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</si>
  <si>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その他</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</si>
  <si>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</si>
  <si>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</si>
  <si>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</si>
  <si>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</si>
  <si>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</si>
  <si>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</si>
  <si>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</si>
  <si>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</si>
  <si>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</si>
  <si>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</si>
  <si>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</si>
  <si>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</si>
  <si>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</si>
  <si>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</si>
  <si>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</si>
  <si>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</si>
  <si>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</si>
  <si>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</si>
  <si>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</si>
  <si>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</si>
  <si>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</si>
  <si>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</si>
  <si>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</si>
  <si>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</si>
  <si>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</si>
  <si>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</si>
  <si>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</si>
  <si>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</si>
  <si>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</si>
  <si>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</si>
  <si>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</si>
  <si>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</si>
  <si>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</si>
  <si>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</si>
  <si>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</si>
  <si>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</si>
  <si>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</si>
  <si>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</si>
  <si>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</si>
  <si>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</si>
  <si>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</si>
  <si>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</si>
  <si>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</si>
  <si>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</si>
  <si>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</si>
  <si>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</si>
  <si>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</si>
  <si>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</si>
  <si>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</si>
  <si>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</si>
  <si>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</si>
  <si>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</si>
  <si>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</si>
  <si>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</si>
  <si>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</si>
  <si>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</si>
  <si>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</si>
  <si>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</si>
  <si>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</si>
  <si>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</si>
  <si>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</si>
  <si>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</si>
  <si>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</si>
  <si>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</si>
  <si>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</si>
  <si>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</si>
  <si>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</si>
  <si>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</si>
  <si>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</si>
  <si>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</si>
  <si>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</si>
  <si>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</si>
  <si>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</si>
  <si>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</si>
  <si>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</si>
  <si>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</si>
  <si>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</si>
  <si>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</si>
  <si>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</si>
  <si>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</si>
  <si>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</si>
  <si>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</si>
  <si>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</si>
  <si>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</si>
  <si>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</si>
  <si>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</si>
  <si>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</si>
  <si>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</si>
  <si>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</si>
  <si>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</si>
  <si>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</si>
  <si>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</si>
  <si>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</si>
  <si>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</si>
  <si>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</si>
  <si>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</si>
  <si>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</si>
  <si>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</si>
  <si>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</si>
  <si>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</si>
  <si>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</si>
  <si>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</si>
  <si>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</si>
  <si>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</si>
  <si>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</si>
  <si>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</si>
  <si>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</si>
  <si>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</si>
  <si>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</si>
  <si>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</si>
  <si>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</si>
  <si>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</si>
  <si>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</si>
  <si>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</si>
  <si>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</si>
  <si>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</si>
  <si>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</si>
  <si>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</si>
  <si>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</si>
  <si>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</si>
  <si>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</si>
  <si>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</si>
  <si>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</si>
  <si>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</si>
  <si>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</si>
  <si>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</si>
  <si>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</si>
  <si>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</si>
  <si>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</si>
  <si>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</si>
  <si>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</si>
  <si>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</si>
  <si>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</si>
  <si>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</si>
  <si>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</si>
  <si>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</si>
  <si>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</si>
  <si>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</si>
  <si>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</si>
  <si>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</si>
  <si>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</si>
  <si>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</si>
  <si>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</si>
  <si>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</si>
  <si>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</si>
  <si>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</si>
  <si>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</si>
  <si>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</si>
  <si>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</si>
  <si>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</si>
  <si>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</si>
  <si>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</si>
  <si>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</si>
  <si>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</si>
  <si>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</si>
  <si>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</si>
  <si>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</si>
  <si>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</si>
  <si>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</si>
  <si>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</si>
  <si>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</si>
  <si>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</si>
  <si>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</si>
  <si>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会社名&lt;スペース&gt;役職&lt;スペース&gt;氏名　ひとつのセルに表示（一行表示）</t>
  </si>
  <si>
    <t>準都市計画区域内</t>
  </si>
  <si>
    <t>都市計画区域及び準都市計画区域内準都市計画区域外</t>
  </si>
  <si>
    <t>区域内の分類</t>
  </si>
  <si>
    <t>市街化調整区域</t>
  </si>
  <si>
    <t>区域区分非設定</t>
  </si>
  <si>
    <t>防火地域</t>
  </si>
  <si>
    <t>準防火地域</t>
  </si>
  <si>
    <t>法第22条区域</t>
  </si>
  <si>
    <t>**wskakunin_KUIKI_JYUN_TOSHI</t>
  </si>
  <si>
    <t>**wskakunin_KUIKI_KUIKIGAI</t>
  </si>
  <si>
    <t>**wskakunin__tosi_kuiki</t>
  </si>
  <si>
    <t>**wskakunin_KUIKI_SIGAIKA</t>
  </si>
  <si>
    <t>**wskakunin_KUIKI_TYOSEI</t>
  </si>
  <si>
    <t>**wskakunin_KUIKI_HISETTEI</t>
  </si>
  <si>
    <t>**wskakunin__bouka</t>
  </si>
  <si>
    <t>**wskakunin_BOUKA_BOUKA</t>
  </si>
  <si>
    <t>**wskakunin_BOUKA_JYUN_BOUKA</t>
  </si>
  <si>
    <t>**wskakunin_BOUKA_NASI</t>
  </si>
  <si>
    <t>**wskakunin_BOUKA_22JYO</t>
  </si>
  <si>
    <t>**wskakunin_KUIKI_TOSI</t>
  </si>
  <si>
    <t>cst_wskakunin_KUIKI_TOSI</t>
  </si>
  <si>
    <t>cst_wskakunin_KUIKI_JYUN_TOSHI</t>
  </si>
  <si>
    <t>cst_wskakunin_KUIKI_KUIKIGAI</t>
  </si>
  <si>
    <t>cst_wskakunin_KUIKI_SIGAIKA</t>
  </si>
  <si>
    <t>cst_wskakunin_KUIKI_TYOSEI</t>
  </si>
  <si>
    <t>cst_wskakunin_KUIKI_HISETTEI</t>
  </si>
  <si>
    <t>cst_wskakunin_BOUKA_BOUKA</t>
  </si>
  <si>
    <t>cst_wskakunin_BOUKA_JYUN_BOUKA</t>
  </si>
  <si>
    <t>cst_wskakunin_BOUKA_NASI</t>
  </si>
  <si>
    <t>cst_wskakunin_BOUKA_22JYO</t>
  </si>
  <si>
    <t>増築</t>
  </si>
  <si>
    <t>改築</t>
  </si>
  <si>
    <t>移転</t>
  </si>
  <si>
    <t>**wskakunin_KOUJI_SINTIKU</t>
  </si>
  <si>
    <t>**wskakunin_KOUJI_KAITIKU</t>
  </si>
  <si>
    <t>**wskakunin_KOUJI_ZOUTIKU</t>
  </si>
  <si>
    <t>**wskakunin_KOUJI_ITEN</t>
  </si>
  <si>
    <t>cst_wskakunin_KOUJI_SINTIKU</t>
  </si>
  <si>
    <t>cst_wskakunin_KOUJI_ZOUTIKU</t>
  </si>
  <si>
    <t>cst_wskakunin_KOUJI_KAITIKU</t>
  </si>
  <si>
    <t>cst_wskakunin_KOUJI_ITEN</t>
  </si>
  <si>
    <t>区分</t>
  </si>
  <si>
    <t>建築物等</t>
  </si>
  <si>
    <t>**wsjob_TARGET_KIND</t>
  </si>
  <si>
    <t>**wsjob_JOB_KIND</t>
  </si>
  <si>
    <t>cst_shinsei_UKETUKE_NO</t>
  </si>
  <si>
    <t>cst_wsjob_TARGET_KIND</t>
  </si>
  <si>
    <t>シート名</t>
  </si>
  <si>
    <t>showsheetflag_****
  1=表示
  0=削除
 -1=非表示
 -2=シート非表示（再表示不可）</t>
  </si>
  <si>
    <t>dSHEET</t>
  </si>
  <si>
    <t>DATA</t>
  </si>
  <si>
    <t>項目リスト</t>
  </si>
  <si>
    <t>説明</t>
  </si>
  <si>
    <t>NoObject</t>
  </si>
  <si>
    <t>cst_wskakunin_owner1_JIMU_NAME_KANA</t>
  </si>
  <si>
    <t>**wskakunin_owner1_POST_KANA</t>
  </si>
  <si>
    <t>cst_wskakunin_owner1_POST_KANA</t>
  </si>
  <si>
    <t>フリガナ　会社名フリガナ&lt;スペース&gt;役職フリガナ&lt;スペース&gt;氏名フリガナ　ひとつのセルに表示（一行表示）</t>
  </si>
  <si>
    <t>cst_wskakunin_owner1__space_KANA</t>
  </si>
  <si>
    <t>**wskakunin_SHINSEI_DATE</t>
  </si>
  <si>
    <t>cst_wskakunin_SHINSEI_DATE</t>
  </si>
  <si>
    <t>cst_wskakunin_SHINSEI_DATE_year</t>
  </si>
  <si>
    <t>cst_wskakunin_SHINSEI_DATE_month</t>
  </si>
  <si>
    <t>cst_wskakunin_SHINSEI_DATE_day</t>
  </si>
  <si>
    <t>ケイアイスター</t>
  </si>
  <si>
    <t>cst_wskakunin_sekou1__kistar</t>
  </si>
  <si>
    <t>都道府県</t>
  </si>
  <si>
    <t>**wskakunin_BUILD_KEN__ken</t>
  </si>
  <si>
    <t>埼玉県</t>
  </si>
  <si>
    <t>cst_wskakunin_BUILD_KEN__ken</t>
  </si>
  <si>
    <t>事務所等</t>
  </si>
  <si>
    <t>cst_wskakunin_p4_1_youto1_YOUTO_1</t>
  </si>
  <si>
    <t>物品販売業を営む店舗等</t>
  </si>
  <si>
    <t>cst_wskakunin_p4_1_youto1_YOUTO_2</t>
  </si>
  <si>
    <t>工場、作業場</t>
  </si>
  <si>
    <t>cst_wskakunin_p4_1_youto1_YOUTO_3</t>
  </si>
  <si>
    <t>倉庫</t>
  </si>
  <si>
    <t>cst_wskakunin_p4_1_youto1_YOUTO_4</t>
  </si>
  <si>
    <t>学校</t>
  </si>
  <si>
    <t>cst_wskakunin_p4_1_youto1_YOUTO_5</t>
  </si>
  <si>
    <t>病院、診療所</t>
  </si>
  <si>
    <t>cst_wskakunin_p4_1_youto1_YOUTO_6</t>
  </si>
  <si>
    <t>cst_wskakunin_p4_1_youto1_YOUTO_9</t>
  </si>
  <si>
    <t>wk_koujikikan_year</t>
  </si>
  <si>
    <t>wk_koujikikan_month</t>
  </si>
  <si>
    <t>工事期間</t>
  </si>
  <si>
    <t>年</t>
  </si>
  <si>
    <t>cst_koujikikan_year</t>
  </si>
  <si>
    <t>cst_koujikikan_month</t>
  </si>
  <si>
    <t>**wskakunin_KOUZOU1</t>
  </si>
  <si>
    <t>cst_wskakunin_KOUZOU1</t>
  </si>
  <si>
    <t>一建設（前方一致で判定）</t>
  </si>
  <si>
    <t>cst_wskakunin_sekou1__hajime</t>
  </si>
  <si>
    <t>※showsheetflagではSEARCH関数は使用不可</t>
  </si>
  <si>
    <t>**wskakunin_owner1_JIMU_NAME_KANA</t>
  </si>
  <si>
    <t>cst_wsjob_JOB_KIND</t>
  </si>
  <si>
    <t>申請日</t>
  </si>
  <si>
    <t>**wskakunin_p4_1_youto1_YOUTO_CODE</t>
  </si>
  <si>
    <t>cst_wskakunin_p4_1_youto1_YOUTO_CODE</t>
  </si>
  <si>
    <t>一般財団法人さいたま住宅検査センター</t>
  </si>
  <si>
    <t>設計内容説明欄</t>
  </si>
  <si>
    <t>設計内容</t>
  </si>
  <si>
    <t>記載図書</t>
  </si>
  <si>
    <t>□</t>
  </si>
  <si>
    <t>計算書</t>
  </si>
  <si>
    <t>免震建築物</t>
  </si>
  <si>
    <t>直接基礎</t>
  </si>
  <si>
    <t>杭種</t>
  </si>
  <si>
    <t>仕上表</t>
  </si>
  <si>
    <t>矩計図</t>
  </si>
  <si>
    <t>対策等級</t>
  </si>
  <si>
    <t>熱貫流率</t>
  </si>
  <si>
    <t>救助袋</t>
  </si>
  <si>
    <t>該当なし</t>
  </si>
  <si>
    <t>審査員氏名</t>
  </si>
  <si>
    <t>設計内容
確認欄</t>
  </si>
  <si>
    <t>界床</t>
  </si>
  <si>
    <t>排煙形式</t>
  </si>
  <si>
    <t>平面形状</t>
  </si>
  <si>
    <t>相当スラブ厚</t>
  </si>
  <si>
    <t>地域区分</t>
  </si>
  <si>
    <t>自己評価書</t>
  </si>
  <si>
    <t>滑り棒</t>
  </si>
  <si>
    <t>滑り台</t>
  </si>
  <si>
    <t>緩降機</t>
  </si>
  <si>
    <t>避難用タラップ</t>
  </si>
  <si>
    <t>避難ロープ</t>
  </si>
  <si>
    <t>避難はしご</t>
  </si>
  <si>
    <t>避難橋</t>
  </si>
  <si>
    <t>バルコニー</t>
  </si>
  <si>
    <t>建築物の所在地</t>
  </si>
  <si>
    <t>免震構造物</t>
  </si>
  <si>
    <t>共用廊下に面する共用部分</t>
  </si>
  <si>
    <t>外壁面、吹き抜け等の住戸外周部</t>
  </si>
  <si>
    <t>住戸専用部</t>
  </si>
  <si>
    <t>a</t>
  </si>
  <si>
    <t>c</t>
  </si>
  <si>
    <t>上階</t>
  </si>
  <si>
    <t>下階</t>
  </si>
  <si>
    <t>出入口</t>
  </si>
  <si>
    <t>1.評価用_第一面_第五面</t>
  </si>
  <si>
    <t>2.長期用_第一面_第二面_評価連動</t>
  </si>
  <si>
    <t>■</t>
  </si>
  <si>
    <t>印刷時エラーのため削除</t>
  </si>
  <si>
    <t>チェックＢＯＸ</t>
  </si>
  <si>
    <t>共用排水</t>
  </si>
  <si>
    <t>地盤調査方法</t>
  </si>
  <si>
    <t>直接基礎_構造方法</t>
  </si>
  <si>
    <t>直接基礎_形式</t>
  </si>
  <si>
    <t>選択</t>
  </si>
  <si>
    <t>選択○×</t>
  </si>
  <si>
    <t>避難器具種類</t>
  </si>
  <si>
    <t>躯体天井</t>
  </si>
  <si>
    <t>異なる天井</t>
  </si>
  <si>
    <t>変更障害</t>
  </si>
  <si>
    <t>開口部住戸位置</t>
  </si>
  <si>
    <t>等級0_2</t>
  </si>
  <si>
    <t>等級0_3</t>
  </si>
  <si>
    <t>等級0_4</t>
  </si>
  <si>
    <t>等級0_5</t>
  </si>
  <si>
    <t>等級1_2</t>
  </si>
  <si>
    <t>等級1_3</t>
  </si>
  <si>
    <t>等級1_4</t>
  </si>
  <si>
    <t>等級1_5</t>
  </si>
  <si>
    <t>等級_320</t>
  </si>
  <si>
    <t>等級1_8</t>
  </si>
  <si>
    <t>スラブ厚</t>
  </si>
  <si>
    <t>温熱環境に関すること</t>
  </si>
  <si>
    <t>等級5_2</t>
  </si>
  <si>
    <t>重量床衝撃音対策</t>
  </si>
  <si>
    <t>軽量床衝撃音対策</t>
  </si>
  <si>
    <t>標準貫入試験</t>
  </si>
  <si>
    <t>ベタ基礎</t>
  </si>
  <si>
    <t>支持杭</t>
  </si>
  <si>
    <t>○</t>
  </si>
  <si>
    <t>地上</t>
  </si>
  <si>
    <t>Ⅰ</t>
  </si>
  <si>
    <t>地下</t>
  </si>
  <si>
    <t>有効</t>
  </si>
  <si>
    <t>a.開放型廊下</t>
  </si>
  <si>
    <t>a.２方向避難</t>
  </si>
  <si>
    <t>熱損失係数</t>
  </si>
  <si>
    <t>スウェーデン式サウンディング試験</t>
  </si>
  <si>
    <t>独立基礎</t>
  </si>
  <si>
    <t>摩擦杭</t>
  </si>
  <si>
    <t>×</t>
  </si>
  <si>
    <t>はり</t>
  </si>
  <si>
    <t>壁</t>
  </si>
  <si>
    <t>Ⅱ</t>
  </si>
  <si>
    <t>シャッター</t>
  </si>
  <si>
    <t>b.自然排煙</t>
  </si>
  <si>
    <t>b.直通階段</t>
  </si>
  <si>
    <t>レベル低減量</t>
  </si>
  <si>
    <t>平板載荷試験</t>
  </si>
  <si>
    <t>SB工法</t>
  </si>
  <si>
    <t>布基礎</t>
  </si>
  <si>
    <t>傾斜屋根</t>
  </si>
  <si>
    <t>柱</t>
  </si>
  <si>
    <t>Ⅲ</t>
  </si>
  <si>
    <t>屋上</t>
  </si>
  <si>
    <t>c.機械排煙(一般)</t>
  </si>
  <si>
    <t>c.その他</t>
  </si>
  <si>
    <t>b</t>
  </si>
  <si>
    <t xml:space="preserve">表面波探査法 </t>
  </si>
  <si>
    <t>上階及び下階</t>
  </si>
  <si>
    <t>壁柱</t>
  </si>
  <si>
    <t>Ⅳ</t>
  </si>
  <si>
    <t>中間階</t>
  </si>
  <si>
    <t>無し</t>
  </si>
  <si>
    <t>d.機械排煙(加圧式)</t>
  </si>
  <si>
    <t>Ⅴ</t>
  </si>
  <si>
    <t>e.その他</t>
  </si>
  <si>
    <t>d</t>
  </si>
  <si>
    <t>ｲ：対策等級</t>
  </si>
  <si>
    <t>Ⅵ</t>
  </si>
  <si>
    <t>e</t>
  </si>
  <si>
    <t>ﾛ：相当スラブ厚</t>
  </si>
  <si>
    <t>ﾛ：レベル低減量</t>
  </si>
  <si>
    <t>自己評価書で不要になって移動したセル名：</t>
  </si>
  <si>
    <t>work_tower_N01_6_JIBAN_TYOUSA_2</t>
  </si>
  <si>
    <t>work_tower_N01_6_JIBAN_TYOUSA_3</t>
  </si>
  <si>
    <t>work_tower_N01_6_JIBAN_TYOUSA_4</t>
  </si>
  <si>
    <t>建築物</t>
  </si>
  <si>
    <t>埼玉県123</t>
  </si>
  <si>
    <t>テストデータ20211124</t>
  </si>
  <si>
    <t>さいたま一郎</t>
  </si>
  <si>
    <t>太陽光発電設備</t>
    <phoneticPr fontId="11"/>
  </si>
  <si>
    <t>建築物の名称</t>
    <phoneticPr fontId="11"/>
  </si>
  <si>
    <t>住戸番号</t>
    <phoneticPr fontId="11"/>
  </si>
  <si>
    <t>認定事項　　　　</t>
    <rPh sb="0" eb="2">
      <t>ニンテイ</t>
    </rPh>
    <rPh sb="2" eb="4">
      <t>ジコウ</t>
    </rPh>
    <phoneticPr fontId="11"/>
  </si>
  <si>
    <t>確　認</t>
    <phoneticPr fontId="11"/>
  </si>
  <si>
    <t>項　目</t>
    <phoneticPr fontId="11"/>
  </si>
  <si>
    <t>０．基本事項</t>
    <rPh sb="2" eb="4">
      <t>キホン</t>
    </rPh>
    <rPh sb="4" eb="6">
      <t>ジコウ</t>
    </rPh>
    <phoneticPr fontId="11"/>
  </si>
  <si>
    <t>計算方法</t>
    <rPh sb="0" eb="2">
      <t>ケイサン</t>
    </rPh>
    <rPh sb="2" eb="4">
      <t>ホウホウ</t>
    </rPh>
    <phoneticPr fontId="11"/>
  </si>
  <si>
    <t>用いた基準</t>
    <phoneticPr fontId="11"/>
  </si>
  <si>
    <t>□</t>
    <phoneticPr fontId="11"/>
  </si>
  <si>
    <t>住宅・非住宅計算方法</t>
    <phoneticPr fontId="11"/>
  </si>
  <si>
    <t>誘導仕様基準</t>
    <phoneticPr fontId="11"/>
  </si>
  <si>
    <t>基本事項</t>
    <rPh sb="0" eb="2">
      <t>キホン</t>
    </rPh>
    <rPh sb="2" eb="4">
      <t>ジコウ</t>
    </rPh>
    <phoneticPr fontId="11"/>
  </si>
  <si>
    <t>地域の区分</t>
    <phoneticPr fontId="11"/>
  </si>
  <si>
    <t>１地域</t>
    <rPh sb="1" eb="3">
      <t>チイキ</t>
    </rPh>
    <phoneticPr fontId="11"/>
  </si>
  <si>
    <t>２地域</t>
    <rPh sb="1" eb="3">
      <t>チイキ</t>
    </rPh>
    <phoneticPr fontId="11"/>
  </si>
  <si>
    <t>３地域</t>
    <rPh sb="1" eb="3">
      <t>チイキ</t>
    </rPh>
    <phoneticPr fontId="11"/>
  </si>
  <si>
    <t>４地域</t>
    <rPh sb="1" eb="3">
      <t>チイキ</t>
    </rPh>
    <phoneticPr fontId="11"/>
  </si>
  <si>
    <t>５地域</t>
    <phoneticPr fontId="11"/>
  </si>
  <si>
    <t>６地域</t>
    <phoneticPr fontId="11"/>
  </si>
  <si>
    <t>７地域</t>
    <phoneticPr fontId="11"/>
  </si>
  <si>
    <t>８地域</t>
    <phoneticPr fontId="11"/>
  </si>
  <si>
    <t>計算書</t>
    <phoneticPr fontId="11"/>
  </si>
  <si>
    <t>（</t>
    <phoneticPr fontId="11"/>
  </si>
  <si>
    <t>）</t>
    <phoneticPr fontId="11"/>
  </si>
  <si>
    <t>太陽光発電を採用</t>
    <phoneticPr fontId="11"/>
  </si>
  <si>
    <t>太陽給湯設備を採用</t>
    <phoneticPr fontId="11"/>
  </si>
  <si>
    <t>建て方</t>
    <phoneticPr fontId="11"/>
  </si>
  <si>
    <t>軸組構法</t>
    <phoneticPr fontId="11"/>
  </si>
  <si>
    <t>枠組工法）</t>
    <phoneticPr fontId="11"/>
  </si>
  <si>
    <t>鉄骨造住宅</t>
    <phoneticPr fontId="11"/>
  </si>
  <si>
    <t>鉄筋コンクリート造（組石造含む。）住宅</t>
    <phoneticPr fontId="11"/>
  </si>
  <si>
    <t>その他</t>
    <phoneticPr fontId="11"/>
  </si>
  <si>
    <t>住宅・非住宅</t>
    <phoneticPr fontId="11"/>
  </si>
  <si>
    <t>計算法</t>
    <phoneticPr fontId="11"/>
  </si>
  <si>
    <t>一戸建ての住宅</t>
    <phoneticPr fontId="11"/>
  </si>
  <si>
    <t>共同住宅等</t>
    <phoneticPr fontId="11"/>
  </si>
  <si>
    <t>構造</t>
    <phoneticPr fontId="11"/>
  </si>
  <si>
    <t>【-】</t>
    <phoneticPr fontId="11"/>
  </si>
  <si>
    <t>能等</t>
    <phoneticPr fontId="11"/>
  </si>
  <si>
    <t>外皮の熱貫流率の基準に適合</t>
    <phoneticPr fontId="11"/>
  </si>
  <si>
    <t>断熱材の熱抵抗の基準に適合</t>
    <phoneticPr fontId="11"/>
  </si>
  <si>
    <t>構造熱橋部の基準に適合（鉄筋コンクリート造等のみ）</t>
    <phoneticPr fontId="11"/>
  </si>
  <si>
    <t>緩和措置あり</t>
    <phoneticPr fontId="11"/>
  </si>
  <si>
    <t>外気に接する床（5％緩和）</t>
    <phoneticPr fontId="11"/>
  </si>
  <si>
    <t>窓の断熱（2％緩和）</t>
    <phoneticPr fontId="11"/>
  </si>
  <si>
    <t>窓の日射（4％緩和）</t>
    <phoneticPr fontId="11"/>
  </si>
  <si>
    <t>建具表</t>
    <rPh sb="0" eb="2">
      <t>タテグ</t>
    </rPh>
    <phoneticPr fontId="11"/>
  </si>
  <si>
    <t>一次エネルギ</t>
    <phoneticPr fontId="11"/>
  </si>
  <si>
    <t>ーに係る基本</t>
    <phoneticPr fontId="11"/>
  </si>
  <si>
    <t>事項</t>
    <phoneticPr fontId="11"/>
  </si>
  <si>
    <t>外皮計算法</t>
    <phoneticPr fontId="11"/>
  </si>
  <si>
    <t>外皮面積を用いた計算法</t>
    <phoneticPr fontId="11"/>
  </si>
  <si>
    <t>㎡</t>
    <phoneticPr fontId="11"/>
  </si>
  <si>
    <t>外皮面積を用いない計算法</t>
    <phoneticPr fontId="11"/>
  </si>
  <si>
    <t>・床面積の合計</t>
    <phoneticPr fontId="11"/>
  </si>
  <si>
    <r>
      <t>平均熱貫流率（U</t>
    </r>
    <r>
      <rPr>
        <sz val="6"/>
        <color theme="1"/>
        <rFont val="ＭＳ 明朝"/>
        <family val="1"/>
        <charset val="128"/>
      </rPr>
      <t>A</t>
    </r>
    <r>
      <rPr>
        <sz val="9"/>
        <color theme="1"/>
        <rFont val="ＭＳ 明朝"/>
        <family val="1"/>
        <charset val="128"/>
      </rPr>
      <t>）</t>
    </r>
    <phoneticPr fontId="11"/>
  </si>
  <si>
    <r>
      <t>冷房期の平均日射熱取得率 (η</t>
    </r>
    <r>
      <rPr>
        <sz val="6"/>
        <color theme="1"/>
        <rFont val="ＭＳ 明朝"/>
        <family val="1"/>
        <charset val="128"/>
      </rPr>
      <t>AC</t>
    </r>
    <r>
      <rPr>
        <sz val="9"/>
        <color theme="1"/>
        <rFont val="ＭＳ 明朝"/>
        <family val="1"/>
        <charset val="128"/>
      </rPr>
      <t>)　</t>
    </r>
    <phoneticPr fontId="11"/>
  </si>
  <si>
    <r>
      <t>暖房期の平均日射熱取得率 (η</t>
    </r>
    <r>
      <rPr>
        <sz val="6"/>
        <color theme="1"/>
        <rFont val="ＭＳ 明朝"/>
        <family val="1"/>
        <charset val="128"/>
      </rPr>
      <t>AH</t>
    </r>
    <r>
      <rPr>
        <sz val="9"/>
        <color theme="1"/>
        <rFont val="ＭＳ 明朝"/>
        <family val="1"/>
        <charset val="128"/>
      </rPr>
      <t>)</t>
    </r>
    <phoneticPr fontId="11"/>
  </si>
  <si>
    <t>・主たる居室の面積</t>
    <phoneticPr fontId="11"/>
  </si>
  <si>
    <t>・その他の居室の面積　</t>
    <phoneticPr fontId="11"/>
  </si>
  <si>
    <t>２．一次エネ</t>
    <phoneticPr fontId="11"/>
  </si>
  <si>
    <t>　ルギー消費</t>
    <phoneticPr fontId="11"/>
  </si>
  <si>
    <t>　量</t>
    <phoneticPr fontId="11"/>
  </si>
  <si>
    <t>１．躯体の外</t>
    <rPh sb="2" eb="4">
      <t>クタイ</t>
    </rPh>
    <rPh sb="5" eb="6">
      <t>ソト</t>
    </rPh>
    <phoneticPr fontId="11"/>
  </si>
  <si>
    <t>皮性能等</t>
    <rPh sb="1" eb="3">
      <t>セイノウ</t>
    </rPh>
    <rPh sb="3" eb="4">
      <t>トウ</t>
    </rPh>
    <phoneticPr fontId="11"/>
  </si>
  <si>
    <t>通風の利用</t>
    <phoneticPr fontId="11"/>
  </si>
  <si>
    <t>通風を利用</t>
    <phoneticPr fontId="11"/>
  </si>
  <si>
    <t>蓄熱の利用</t>
    <phoneticPr fontId="11"/>
  </si>
  <si>
    <t>床下空間を経由して外気を導入する換気方式の利用</t>
    <phoneticPr fontId="11"/>
  </si>
  <si>
    <t>面積表</t>
    <phoneticPr fontId="11"/>
  </si>
  <si>
    <t>平面図</t>
    <phoneticPr fontId="11"/>
  </si>
  <si>
    <t>暖房設備</t>
    <phoneticPr fontId="11"/>
  </si>
  <si>
    <t>・暖房方式（</t>
    <phoneticPr fontId="11"/>
  </si>
  <si>
    <t>)</t>
    <phoneticPr fontId="11"/>
  </si>
  <si>
    <t>・暖房機器の種別・性能等</t>
    <phoneticPr fontId="11"/>
  </si>
  <si>
    <t>(</t>
    <phoneticPr fontId="11"/>
  </si>
  <si>
    <t>機器表</t>
    <phoneticPr fontId="11"/>
  </si>
  <si>
    <t>冷房設備</t>
    <phoneticPr fontId="11"/>
  </si>
  <si>
    <t>・冷房方式（</t>
    <phoneticPr fontId="11"/>
  </si>
  <si>
    <t>・冷房機器の種別・性能等</t>
    <phoneticPr fontId="11"/>
  </si>
  <si>
    <t>換気設備</t>
    <phoneticPr fontId="11"/>
  </si>
  <si>
    <t>・換気方式（</t>
    <phoneticPr fontId="11"/>
  </si>
  <si>
    <t>・換気設備の性能等</t>
    <phoneticPr fontId="11"/>
  </si>
  <si>
    <t>熱交換換気設備の設置</t>
    <phoneticPr fontId="11"/>
  </si>
  <si>
    <t>性能等（</t>
    <phoneticPr fontId="11"/>
  </si>
  <si>
    <t>給湯設備</t>
    <phoneticPr fontId="11"/>
  </si>
  <si>
    <t>給湯熱源機（</t>
    <phoneticPr fontId="11"/>
  </si>
  <si>
    <t>配管方式</t>
    <phoneticPr fontId="11"/>
  </si>
  <si>
    <t>水栓</t>
    <phoneticPr fontId="11"/>
  </si>
  <si>
    <t>先分岐方式</t>
    <phoneticPr fontId="11"/>
  </si>
  <si>
    <t>ヘッダー方式　分岐後（</t>
    <phoneticPr fontId="11"/>
  </si>
  <si>
    <t>節湯水栓等を使用</t>
    <phoneticPr fontId="11"/>
  </si>
  <si>
    <t>台所</t>
    <phoneticPr fontId="11"/>
  </si>
  <si>
    <t>浴室</t>
    <phoneticPr fontId="11"/>
  </si>
  <si>
    <t>洗面</t>
    <phoneticPr fontId="11"/>
  </si>
  <si>
    <t>浴漕</t>
    <phoneticPr fontId="11"/>
  </si>
  <si>
    <t>高断熱浴漕を使用</t>
    <phoneticPr fontId="11"/>
  </si>
  <si>
    <t>照明設備</t>
    <phoneticPr fontId="11"/>
  </si>
  <si>
    <t>主たる居室（　</t>
    <phoneticPr fontId="11"/>
  </si>
  <si>
    <t>その他居室（</t>
    <phoneticPr fontId="11"/>
  </si>
  <si>
    <t>非居室　　（</t>
    <phoneticPr fontId="11"/>
  </si>
  <si>
    <t>その他設備</t>
    <phoneticPr fontId="11"/>
  </si>
  <si>
    <t>太陽光発電設備の設置</t>
    <phoneticPr fontId="11"/>
  </si>
  <si>
    <t>コージェネレーションシステムの設置</t>
    <phoneticPr fontId="11"/>
  </si>
  <si>
    <t>・暖房機器の仕様等</t>
    <phoneticPr fontId="11"/>
  </si>
  <si>
    <t>・冷房機器の仕様等</t>
    <phoneticPr fontId="11"/>
  </si>
  <si>
    <t>・換気設備の仕様等</t>
    <phoneticPr fontId="11"/>
  </si>
  <si>
    <t>・熱交換換気設備の有無</t>
    <phoneticPr fontId="11"/>
  </si>
  <si>
    <t>有</t>
    <phoneticPr fontId="11"/>
  </si>
  <si>
    <t>無</t>
    <phoneticPr fontId="11"/>
  </si>
  <si>
    <t>全ての照明設備がLED又は同等以上</t>
    <phoneticPr fontId="11"/>
  </si>
  <si>
    <t>・所定の省エネ対策の実施</t>
    <phoneticPr fontId="11"/>
  </si>
  <si>
    <t>ヘッダー方式　分岐後配管径13A以下</t>
    <phoneticPr fontId="11"/>
  </si>
  <si>
    <t>浴室シャワーの節湯水栓等の使用</t>
    <phoneticPr fontId="11"/>
  </si>
  <si>
    <t>高断熱浴槽の採用</t>
    <phoneticPr fontId="11"/>
  </si>
  <si>
    <t>３．その他基</t>
    <phoneticPr fontId="11"/>
  </si>
  <si>
    <t>　準（第１又</t>
    <phoneticPr fontId="11"/>
  </si>
  <si>
    <t>　ずれかに適</t>
    <phoneticPr fontId="11"/>
  </si>
  <si>
    <t>　合）</t>
    <phoneticPr fontId="11"/>
  </si>
  <si>
    <t>第１の１</t>
    <phoneticPr fontId="11"/>
  </si>
  <si>
    <t>・再生可能エネルギー利用設備が設けられていること</t>
    <phoneticPr fontId="11"/>
  </si>
  <si>
    <t>風力・水力・バイオマス等の発電設備</t>
    <phoneticPr fontId="11"/>
  </si>
  <si>
    <t>太陽光・地中熱利用設備</t>
    <phoneticPr fontId="11"/>
  </si>
  <si>
    <t>河川水熱等を利用する設備</t>
    <phoneticPr fontId="11"/>
  </si>
  <si>
    <t>薪・ペレットストーブ等の熱利用</t>
    <phoneticPr fontId="11"/>
  </si>
  <si>
    <t>・一戸建ての住宅の場合は以下に適合</t>
    <phoneticPr fontId="11"/>
  </si>
  <si>
    <t>第１の２</t>
    <phoneticPr fontId="11"/>
  </si>
  <si>
    <t>（右記項目の</t>
    <phoneticPr fontId="11"/>
  </si>
  <si>
    <t>うち１項目以</t>
    <phoneticPr fontId="11"/>
  </si>
  <si>
    <t>上適合）</t>
    <phoneticPr fontId="11"/>
  </si>
  <si>
    <t>節水措置</t>
    <phoneticPr fontId="11"/>
  </si>
  <si>
    <t>節水便器の設置</t>
    <phoneticPr fontId="11"/>
  </si>
  <si>
    <t>節水水洗の設置</t>
    <phoneticPr fontId="11"/>
  </si>
  <si>
    <t>電気食器洗い機の設置</t>
    <phoneticPr fontId="11"/>
  </si>
  <si>
    <t>雨水等の利用</t>
    <phoneticPr fontId="11"/>
  </si>
  <si>
    <t>雨水利用</t>
    <phoneticPr fontId="11"/>
  </si>
  <si>
    <t>井戸水利用</t>
    <phoneticPr fontId="11"/>
  </si>
  <si>
    <t>雑排水利用</t>
    <phoneticPr fontId="11"/>
  </si>
  <si>
    <t>ＨＥＭＳの採用</t>
    <phoneticPr fontId="11"/>
  </si>
  <si>
    <t>一次エネ削減</t>
    <phoneticPr fontId="11"/>
  </si>
  <si>
    <t>蓄電池使用</t>
    <phoneticPr fontId="11"/>
  </si>
  <si>
    <t>再生可能エネルギーと連系した定置型蓄電池の採用</t>
    <phoneticPr fontId="11"/>
  </si>
  <si>
    <t>敷地緑化等</t>
    <phoneticPr fontId="11"/>
  </si>
  <si>
    <t>緑地又は水面の面積が敷地面積の１０％以上</t>
    <phoneticPr fontId="11"/>
  </si>
  <si>
    <t>敷地の高反射性塗装</t>
    <phoneticPr fontId="11"/>
  </si>
  <si>
    <t>日射反射率の高い塗装の面積が敷地面積の１０％以上</t>
    <phoneticPr fontId="11"/>
  </si>
  <si>
    <t>屋上緑化等</t>
    <phoneticPr fontId="11"/>
  </si>
  <si>
    <t>壁面緑化等</t>
    <phoneticPr fontId="11"/>
  </si>
  <si>
    <t>壁面緑化を行う面積が外壁面積の１０％以上</t>
    <phoneticPr fontId="11"/>
  </si>
  <si>
    <t>劣化軽減</t>
    <phoneticPr fontId="11"/>
  </si>
  <si>
    <t>劣化対策等級３以上</t>
    <phoneticPr fontId="11"/>
  </si>
  <si>
    <t>木造住宅</t>
    <phoneticPr fontId="11"/>
  </si>
  <si>
    <t>高炉セメント使用の有無</t>
    <phoneticPr fontId="11"/>
  </si>
  <si>
    <t>フライアッシュセメント</t>
    <phoneticPr fontId="11"/>
  </si>
  <si>
    <t>高炉スラグ又はフライアッシュを混和材として利用</t>
    <phoneticPr fontId="11"/>
  </si>
  <si>
    <t>第２</t>
    <phoneticPr fontId="11"/>
  </si>
  <si>
    <t>緑化等面積率＋日射反射面積率＋屋根緑化等面積率×</t>
    <phoneticPr fontId="11"/>
  </si>
  <si>
    <t>１/２＋壁面緑化面積率≧１０％</t>
    <phoneticPr fontId="11"/>
  </si>
  <si>
    <t>再生可能エネル</t>
    <phoneticPr fontId="11"/>
  </si>
  <si>
    <t>設置</t>
    <phoneticPr fontId="11"/>
  </si>
  <si>
    <t>ギー利用設備の</t>
    <phoneticPr fontId="11"/>
  </si>
  <si>
    <t>床下空間の利用</t>
    <phoneticPr fontId="11"/>
  </si>
  <si>
    <t>開口部の断熱性</t>
    <phoneticPr fontId="11"/>
  </si>
  <si>
    <t>等</t>
    <phoneticPr fontId="11"/>
  </si>
  <si>
    <t>外皮の断熱性能</t>
    <phoneticPr fontId="11"/>
  </si>
  <si>
    <t>取得率</t>
    <phoneticPr fontId="11"/>
  </si>
  <si>
    <t>外皮平均日射熱</t>
    <phoneticPr fontId="11"/>
  </si>
  <si>
    <t>率</t>
    <phoneticPr fontId="11"/>
  </si>
  <si>
    <t>外皮平均熱貫流</t>
    <phoneticPr fontId="11"/>
  </si>
  <si>
    <t>分</t>
    <phoneticPr fontId="11"/>
  </si>
  <si>
    <t>年間日射地域区</t>
    <phoneticPr fontId="11"/>
  </si>
  <si>
    <t>ド対策</t>
    <phoneticPr fontId="11"/>
  </si>
  <si>
    <t>ヒートアイラン</t>
    <phoneticPr fontId="11"/>
  </si>
  <si>
    <t>物</t>
    <phoneticPr fontId="11"/>
  </si>
  <si>
    <t>木造住宅・建築</t>
    <phoneticPr fontId="11"/>
  </si>
  <si>
    <t>の利用</t>
    <phoneticPr fontId="11"/>
  </si>
  <si>
    <t>高炉セメント等</t>
    <phoneticPr fontId="11"/>
  </si>
  <si>
    <t>電気自動車充放</t>
    <phoneticPr fontId="11"/>
  </si>
  <si>
    <t>電設備の設置</t>
    <phoneticPr fontId="11"/>
  </si>
  <si>
    <t>めるもの</t>
    <phoneticPr fontId="11"/>
  </si>
  <si>
    <t>所管行政庁の認</t>
    <phoneticPr fontId="11"/>
  </si>
  <si>
    <r>
      <t>）地域　</t>
    </r>
    <r>
      <rPr>
        <sz val="8"/>
        <color theme="1"/>
        <rFont val="ＭＳ 明朝"/>
        <family val="1"/>
        <charset val="128"/>
      </rPr>
      <t>注)下記設備のいずれかを設置した場合のみ</t>
    </r>
    <phoneticPr fontId="11"/>
  </si>
  <si>
    <t>設計内容説明書【共同住宅（住戸部分）用】（新築用）</t>
    <rPh sb="8" eb="10">
      <t>キョウドウ</t>
    </rPh>
    <rPh sb="10" eb="12">
      <t>ジュウタク</t>
    </rPh>
    <rPh sb="13" eb="14">
      <t>ジュウ</t>
    </rPh>
    <rPh sb="14" eb="15">
      <t>コ</t>
    </rPh>
    <rPh sb="15" eb="17">
      <t>ブブン</t>
    </rPh>
    <rPh sb="18" eb="19">
      <t>ヨウ</t>
    </rPh>
    <rPh sb="21" eb="23">
      <t>シンチク</t>
    </rPh>
    <rPh sb="23" eb="24">
      <t>ヨウ</t>
    </rPh>
    <phoneticPr fontId="11"/>
  </si>
  <si>
    <t>設計内容説明書【共同住宅（共用部）用】（新築用）</t>
    <rPh sb="8" eb="10">
      <t>キョウドウ</t>
    </rPh>
    <rPh sb="10" eb="12">
      <t>ジュウタク</t>
    </rPh>
    <rPh sb="13" eb="16">
      <t>キョウヨウブ</t>
    </rPh>
    <rPh sb="17" eb="18">
      <t>ヨウ</t>
    </rPh>
    <rPh sb="20" eb="22">
      <t>シンチク</t>
    </rPh>
    <rPh sb="22" eb="23">
      <t>ヨウ</t>
    </rPh>
    <phoneticPr fontId="11"/>
  </si>
  <si>
    <t>空調</t>
    <phoneticPr fontId="11"/>
  </si>
  <si>
    <t>空調ゾーン</t>
    <phoneticPr fontId="11"/>
  </si>
  <si>
    <t>外壁構成</t>
    <phoneticPr fontId="11"/>
  </si>
  <si>
    <t>窓仕様</t>
    <phoneticPr fontId="11"/>
  </si>
  <si>
    <t>外皮仕様</t>
    <phoneticPr fontId="11"/>
  </si>
  <si>
    <t>熱源入力</t>
    <phoneticPr fontId="11"/>
  </si>
  <si>
    <t>二次ポンプ</t>
    <phoneticPr fontId="11"/>
  </si>
  <si>
    <t>空調機</t>
    <phoneticPr fontId="11"/>
  </si>
  <si>
    <t>換気対象室</t>
    <phoneticPr fontId="11"/>
  </si>
  <si>
    <t>給排気送風機</t>
    <phoneticPr fontId="11"/>
  </si>
  <si>
    <t>換気代替空調機</t>
    <phoneticPr fontId="11"/>
  </si>
  <si>
    <t>照明</t>
    <phoneticPr fontId="11"/>
  </si>
  <si>
    <t>給湯対象室</t>
    <phoneticPr fontId="11"/>
  </si>
  <si>
    <t>給湯機器</t>
    <phoneticPr fontId="11"/>
  </si>
  <si>
    <t>昇降機</t>
    <phoneticPr fontId="11"/>
  </si>
  <si>
    <t>太陽光発電等</t>
    <phoneticPr fontId="11"/>
  </si>
  <si>
    <t>ｺｰｼﾞｪﾈﾚｰｼｮﾝ設備</t>
    <phoneticPr fontId="11"/>
  </si>
  <si>
    <t>換気</t>
    <phoneticPr fontId="11"/>
  </si>
  <si>
    <t>給湯</t>
    <phoneticPr fontId="11"/>
  </si>
  <si>
    <t>太陽光</t>
    <phoneticPr fontId="11"/>
  </si>
  <si>
    <t>コジェネ</t>
    <phoneticPr fontId="11"/>
  </si>
  <si>
    <t>１．一次エネ</t>
    <phoneticPr fontId="11"/>
  </si>
  <si>
    <t>系統図</t>
    <phoneticPr fontId="11"/>
  </si>
  <si>
    <t>・標準入力法入力シート様式2-1による</t>
    <phoneticPr fontId="11"/>
  </si>
  <si>
    <t>・標準入力法入力シート様式2-2による</t>
  </si>
  <si>
    <t>・標準入力法入力シート様式2-3による</t>
  </si>
  <si>
    <t>・標準入力法入力シート様式2-4による</t>
  </si>
  <si>
    <t>・標準入力法入力シート様式2-5による</t>
  </si>
  <si>
    <t>・標準入力法入力シート様式2-6による</t>
  </si>
  <si>
    <t>・標準入力法入力シート様式2-7による</t>
  </si>
  <si>
    <t>・標準入力法入力シート様式3-1による</t>
    <phoneticPr fontId="11"/>
  </si>
  <si>
    <t>・標準入力法入力シート様式3-2による</t>
  </si>
  <si>
    <t>・標準入力法入力シート様式3-3による</t>
  </si>
  <si>
    <t>・標準入力法入力シート様式4による</t>
    <phoneticPr fontId="11"/>
  </si>
  <si>
    <t>・標準入力法入力シート様式5-1による</t>
    <phoneticPr fontId="11"/>
  </si>
  <si>
    <t>・標準入力法入力シート様式5-2による</t>
  </si>
  <si>
    <t>・標準入力法入力シート様式6による</t>
    <phoneticPr fontId="11"/>
  </si>
  <si>
    <t>・標準入力法入力シート様式7-1による</t>
    <phoneticPr fontId="11"/>
  </si>
  <si>
    <t>・標準入力法入力シート様式7-3による</t>
    <phoneticPr fontId="11"/>
  </si>
  <si>
    <t>緑化を行う又は日射反射率等の高い屋根材を使用する</t>
    <phoneticPr fontId="11"/>
  </si>
  <si>
    <t>面積が屋根面積の２０％以上</t>
    <phoneticPr fontId="11"/>
  </si>
  <si>
    <t>低炭素化促進設計一次エネルギー消費量が低炭素</t>
    <phoneticPr fontId="11"/>
  </si>
  <si>
    <t>化促進基準一次エネルギー消費量を超えないこと。</t>
    <phoneticPr fontId="11"/>
  </si>
  <si>
    <t>電気自動車等と建築物間で充放電等するための設備を</t>
    <phoneticPr fontId="11"/>
  </si>
  <si>
    <t>設計者氏名</t>
    <phoneticPr fontId="11"/>
  </si>
  <si>
    <t>【W/㎡K】</t>
    <phoneticPr fontId="11"/>
  </si>
  <si>
    <t xml:space="preserve">外皮面積の合計 </t>
    <phoneticPr fontId="11"/>
  </si>
  <si>
    <t>構成</t>
    <phoneticPr fontId="11"/>
  </si>
  <si>
    <t>居室等の面積・</t>
    <phoneticPr fontId="11"/>
  </si>
  <si>
    <t>【㎡】</t>
    <phoneticPr fontId="11"/>
  </si>
  <si>
    <t>　は第２のい</t>
    <phoneticPr fontId="11"/>
  </si>
  <si>
    <t>給湯熱源機の種類等</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</si>
</sst>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yyyy/m/d;@"/>
    <numFmt numFmtId="177" formatCode="#,##0.00_ "/>
    <numFmt numFmtId="178" formatCode="#,##0.000_ "/>
  </numFmts>
  <fonts count="24" x14ac:knownFonts="1">
    <font>
      <sz val="11"/>
      <color theme="1"/>
      <name val="ＭＳ Ｐゴシック"/>
      <charset val="128"/>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font>
    <font>
      <sz val="10"/>
      <color theme="1"/>
      <name val="ＭＳ Ｐゴシック"/>
      <family val="3"/>
      <charset val="128"/>
    </font>
    <font>
      <b/>
      <sz val="12"/>
      <color theme="1"/>
      <name val="ＭＳ Ｐゴシック"/>
      <family val="3"/>
      <charset val="128"/>
    </font>
    <font>
      <sz val="11"/>
      <color theme="1"/>
      <name val="ＭＳ Ｐ明朝"/>
      <family val="1"/>
      <charset val="128"/>
    </font>
    <font>
      <sz val="10"/>
      <color theme="1"/>
      <name val="ＭＳ Ｐ明朝"/>
      <family val="1"/>
      <charset val="128"/>
    </font>
    <font>
      <sz val="9.5"/>
      <color theme="1"/>
      <name val="ＭＳ Ｐ明朝"/>
      <family val="1"/>
      <charset val="128"/>
    </font>
    <font>
      <sz val="9"/>
      <color theme="1"/>
      <name val="ＭＳ 明朝"/>
      <family val="1"/>
      <charset val="128"/>
    </font>
    <font>
      <sz val="8"/>
      <color theme="1"/>
      <name val="ＭＳ Ｐゴシック"/>
      <family val="3"/>
      <charset val="128"/>
    </font>
    <font>
      <sz val="6"/>
      <name val="ＭＳ Ｐゴシック"/>
      <family val="3"/>
      <charset val="128"/>
    </font>
    <font>
      <sz val="10"/>
      <color theme="1"/>
      <name val="ＭＳ 明朝"/>
      <family val="1"/>
      <charset val="128"/>
    </font>
    <font>
      <sz val="9.5"/>
      <color theme="1"/>
      <name val="ＭＳ 明朝"/>
      <family val="1"/>
      <charset val="128"/>
    </font>
    <font>
      <sz val="9"/>
      <color rgb="FF000000"/>
      <name val="ＭＳ 明朝"/>
      <family val="1"/>
      <charset val="128"/>
    </font>
    <font>
      <sz val="7.5"/>
      <color theme="1"/>
      <name val="ＭＳ 明朝"/>
      <family val="1"/>
      <charset val="128"/>
    </font>
    <font>
      <sz val="8"/>
      <color theme="1"/>
      <name val="ＭＳ 明朝"/>
      <family val="1"/>
      <charset val="128"/>
    </font>
    <font>
      <sz val="11"/>
      <color theme="1"/>
      <name val="ＭＳ 明朝"/>
      <family val="1"/>
      <charset val="128"/>
    </font>
    <font>
      <sz val="6"/>
      <color theme="1"/>
      <name val="ＭＳ 明朝"/>
      <family val="1"/>
      <charset val="128"/>
    </font>
    <font>
      <sz val="9"/>
      <color indexed="8"/>
      <name val="ＭＳ 明朝"/>
      <family val="1"/>
      <charset val="128"/>
    </font>
    <font>
      <sz val="10"/>
      <color indexed="8"/>
      <name val="ＭＳ 明朝"/>
      <family val="1"/>
      <charset val="128"/>
    </font>
    <font>
      <sz val="12"/>
      <color theme="1"/>
      <name val="ＭＳ 明朝"/>
      <family val="1"/>
      <charset val="128"/>
    </font>
    <font>
      <sz val="8.5"/>
      <color theme="1"/>
      <name val="ＭＳ 明朝"/>
      <family val="1"/>
      <charset val="128"/>
    </font>
    <font>
      <sz val="9"/>
      <color theme="1"/>
      <name val="ＭＳ Ｐゴシック"/>
      <family val="3"/>
      <charset val="128"/>
    </font>
  </fonts>
  <fills count="15">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4"/>
        <bgColor indexed="64"/>
      </patternFill>
    </fill>
    <fill>
      <patternFill patternType="solid">
        <fgColor indexed="50"/>
        <bgColor indexed="64"/>
      </patternFill>
    </fill>
    <fill>
      <patternFill patternType="solid">
        <fgColor indexed="27"/>
        <bgColor indexed="64"/>
      </patternFill>
    </fill>
    <fill>
      <patternFill patternType="solid">
        <fgColor indexed="13"/>
        <bgColor indexed="64"/>
      </patternFill>
    </fill>
    <fill>
      <patternFill patternType="solid">
        <fgColor indexed="41"/>
        <bgColor indexed="64"/>
      </patternFill>
    </fill>
    <fill>
      <patternFill patternType="solid">
        <fgColor indexed="48"/>
        <bgColor indexed="64"/>
      </patternFill>
    </fill>
    <fill>
      <patternFill patternType="solid">
        <fgColor indexed="52"/>
        <bgColor indexed="64"/>
      </patternFill>
    </fill>
    <fill>
      <patternFill patternType="solid">
        <fgColor indexed="29"/>
        <bgColor indexed="64"/>
      </patternFill>
    </fill>
    <fill>
      <patternFill patternType="solid">
        <fgColor indexed="45"/>
        <bgColor indexed="64"/>
      </patternFill>
    </fill>
    <fill>
      <patternFill patternType="solid">
        <fgColor rgb="FFFFFF00"/>
        <bgColor indexed="64"/>
      </patternFill>
    </fill>
    <fill>
      <patternFill patternType="solid">
        <fgColor rgb="FFFFFFCC"/>
        <bgColor indexed="64"/>
      </patternFill>
    </fill>
  </fills>
  <borders count="44">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17">
    <xf numFmtId="0" fontId="0" fillId="0" borderId="0">
      <alignment vertical="center"/>
    </xf>
    <xf numFmtId="9" fontId="3"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xf numFmtId="0" fontId="1" fillId="0" borderId="0">
      <alignment vertical="center"/>
    </xf>
    <xf numFmtId="0" fontId="3" fillId="0" borderId="0">
      <alignment vertical="center"/>
    </xf>
    <xf numFmtId="0" fontId="3" fillId="0" borderId="0">
      <alignment vertical="center"/>
    </xf>
    <xf numFmtId="0" fontId="2" fillId="0" borderId="0">
      <alignment vertical="center"/>
    </xf>
    <xf numFmtId="0" fontId="3" fillId="0" borderId="0"/>
    <xf numFmtId="0" fontId="3" fillId="0" borderId="0"/>
    <xf numFmtId="0" fontId="3" fillId="0" borderId="0"/>
  </cellStyleXfs>
  <cellXfs count="348">
    <xf numFmtId="0" fontId="0" fillId="0" borderId="0" xfId="0" applyNumberFormat="1" applyFont="1" applyFill="1" applyBorder="1" applyAlignment="1" applyProtection="1">
      <alignment vertical="center"/>
    </xf>
    <xf numFmtId="0" fontId="4" fillId="2" borderId="1" xfId="0" applyNumberFormat="1" applyFont="1" applyFill="1" applyBorder="1" applyAlignment="1" applyProtection="1">
      <alignment vertical="center" wrapText="1"/>
    </xf>
    <xf numFmtId="0" fontId="4" fillId="2" borderId="2" xfId="0" applyNumberFormat="1" applyFont="1" applyFill="1" applyBorder="1" applyAlignment="1" applyProtection="1">
      <alignment vertical="center" wrapText="1"/>
    </xf>
    <xf numFmtId="0" fontId="4" fillId="2" borderId="3" xfId="0" applyNumberFormat="1" applyFont="1" applyFill="1" applyBorder="1" applyAlignment="1" applyProtection="1">
      <alignment vertical="center" wrapText="1"/>
    </xf>
    <xf numFmtId="49" fontId="4" fillId="3" borderId="4" xfId="0" applyNumberFormat="1" applyFont="1" applyFill="1" applyBorder="1" applyAlignment="1" applyProtection="1">
      <alignment vertical="center" wrapText="1"/>
    </xf>
    <xf numFmtId="0" fontId="4" fillId="3" borderId="4" xfId="0" applyNumberFormat="1" applyFont="1" applyFill="1" applyBorder="1" applyAlignment="1" applyProtection="1">
      <alignment vertical="center" wrapText="1"/>
    </xf>
    <xf numFmtId="49" fontId="4" fillId="4" borderId="4" xfId="0" applyNumberFormat="1" applyFont="1" applyFill="1" applyBorder="1" applyAlignment="1" applyProtection="1">
      <alignment vertical="center" wrapText="1"/>
    </xf>
    <xf numFmtId="0" fontId="4" fillId="2" borderId="5" xfId="0" applyNumberFormat="1" applyFont="1" applyFill="1" applyBorder="1" applyAlignment="1" applyProtection="1">
      <alignment vertical="center" wrapText="1"/>
    </xf>
    <xf numFmtId="49" fontId="4" fillId="3" borderId="2" xfId="0" applyNumberFormat="1" applyFont="1" applyFill="1" applyBorder="1" applyAlignment="1" applyProtection="1">
      <alignment vertical="center" wrapText="1"/>
    </xf>
    <xf numFmtId="0" fontId="4" fillId="3" borderId="2" xfId="0" applyNumberFormat="1" applyFont="1" applyFill="1" applyBorder="1" applyAlignment="1" applyProtection="1">
      <alignment vertical="center" wrapText="1"/>
    </xf>
    <xf numFmtId="0" fontId="4" fillId="6" borderId="1" xfId="0" applyNumberFormat="1" applyFont="1" applyFill="1" applyBorder="1" applyAlignment="1" applyProtection="1">
      <alignment vertical="center" wrapText="1"/>
    </xf>
    <xf numFmtId="0" fontId="4" fillId="2" borderId="6" xfId="0" applyNumberFormat="1" applyFont="1" applyFill="1" applyBorder="1" applyAlignment="1" applyProtection="1">
      <alignment vertical="center" shrinkToFit="1"/>
    </xf>
    <xf numFmtId="0" fontId="4" fillId="6" borderId="4" xfId="0" applyNumberFormat="1" applyFont="1" applyFill="1" applyBorder="1" applyAlignment="1" applyProtection="1">
      <alignment vertical="center" wrapText="1"/>
    </xf>
    <xf numFmtId="0" fontId="4" fillId="2" borderId="4" xfId="0" applyNumberFormat="1" applyFont="1" applyFill="1" applyBorder="1" applyAlignment="1" applyProtection="1">
      <alignment vertical="center" wrapText="1"/>
    </xf>
    <xf numFmtId="0" fontId="4" fillId="2" borderId="7" xfId="0" applyNumberFormat="1" applyFont="1" applyFill="1" applyBorder="1" applyAlignment="1" applyProtection="1">
      <alignment vertical="center" wrapText="1"/>
    </xf>
    <xf numFmtId="0" fontId="4" fillId="7" borderId="4" xfId="0" applyNumberFormat="1" applyFont="1" applyFill="1" applyBorder="1" applyAlignment="1" applyProtection="1">
      <alignment vertical="center" wrapText="1"/>
    </xf>
    <xf numFmtId="0" fontId="4" fillId="8" borderId="4" xfId="0" applyNumberFormat="1" applyFont="1" applyFill="1" applyBorder="1" applyAlignment="1" applyProtection="1">
      <alignment vertical="center" wrapText="1"/>
    </xf>
    <xf numFmtId="0" fontId="4" fillId="8" borderId="5" xfId="0" applyNumberFormat="1" applyFont="1" applyFill="1" applyBorder="1" applyAlignment="1" applyProtection="1">
      <alignment vertical="center" wrapText="1"/>
    </xf>
    <xf numFmtId="0" fontId="4" fillId="2" borderId="4" xfId="0" applyNumberFormat="1" applyFont="1" applyFill="1" applyBorder="1" applyAlignment="1" applyProtection="1">
      <alignment vertical="center" shrinkToFit="1"/>
    </xf>
    <xf numFmtId="14" fontId="0" fillId="0" borderId="0" xfId="0" applyNumberFormat="1" applyFont="1" applyFill="1" applyBorder="1" applyAlignment="1" applyProtection="1">
      <alignment vertical="center"/>
    </xf>
    <xf numFmtId="49" fontId="4" fillId="4" borderId="2" xfId="0" applyNumberFormat="1" applyFont="1" applyFill="1" applyBorder="1" applyAlignment="1" applyProtection="1">
      <alignment vertical="center"/>
    </xf>
    <xf numFmtId="0" fontId="0" fillId="2" borderId="0" xfId="0" applyNumberFormat="1" applyFont="1" applyFill="1" applyBorder="1" applyAlignment="1" applyProtection="1">
      <alignment vertical="center"/>
    </xf>
    <xf numFmtId="0" fontId="0" fillId="6" borderId="0" xfId="0" applyNumberFormat="1" applyFont="1" applyFill="1" applyBorder="1" applyAlignment="1" applyProtection="1">
      <alignment vertical="center"/>
    </xf>
    <xf numFmtId="0" fontId="4" fillId="6" borderId="0" xfId="0" applyNumberFormat="1" applyFont="1" applyFill="1" applyBorder="1" applyAlignment="1" applyProtection="1">
      <alignment vertical="center" wrapText="1"/>
    </xf>
    <xf numFmtId="0" fontId="4" fillId="6" borderId="2" xfId="0" applyNumberFormat="1" applyFont="1" applyFill="1" applyBorder="1" applyAlignment="1" applyProtection="1">
      <alignment vertical="center" wrapText="1"/>
    </xf>
    <xf numFmtId="0" fontId="4" fillId="2" borderId="8" xfId="0" applyNumberFormat="1" applyFont="1" applyFill="1" applyBorder="1" applyAlignment="1" applyProtection="1">
      <alignment vertical="center" wrapText="1"/>
    </xf>
    <xf numFmtId="0" fontId="4" fillId="2" borderId="4" xfId="0" applyNumberFormat="1" applyFont="1" applyFill="1" applyBorder="1" applyAlignment="1" applyProtection="1">
      <alignment horizontal="right" vertical="center" wrapText="1"/>
    </xf>
    <xf numFmtId="0" fontId="4" fillId="4" borderId="4" xfId="0" applyNumberFormat="1" applyFont="1" applyFill="1" applyBorder="1" applyAlignment="1" applyProtection="1">
      <alignment vertical="center"/>
    </xf>
    <xf numFmtId="0" fontId="4" fillId="4" borderId="2" xfId="0" applyNumberFormat="1" applyFont="1" applyFill="1" applyBorder="1" applyAlignment="1" applyProtection="1">
      <alignment vertical="center"/>
    </xf>
    <xf numFmtId="0" fontId="4" fillId="4" borderId="1" xfId="0" applyNumberFormat="1" applyFont="1" applyFill="1" applyBorder="1" applyAlignment="1" applyProtection="1">
      <alignment vertical="center" wrapText="1"/>
    </xf>
    <xf numFmtId="0" fontId="4" fillId="4" borderId="9" xfId="0" applyNumberFormat="1" applyFont="1" applyFill="1" applyBorder="1" applyAlignment="1" applyProtection="1">
      <alignment vertical="center" wrapText="1"/>
    </xf>
    <xf numFmtId="0" fontId="4" fillId="4" borderId="8" xfId="0" applyNumberFormat="1" applyFont="1" applyFill="1" applyBorder="1" applyAlignment="1" applyProtection="1">
      <alignment vertical="center" wrapText="1"/>
    </xf>
    <xf numFmtId="0" fontId="4" fillId="4" borderId="10" xfId="0" applyNumberFormat="1" applyFont="1" applyFill="1" applyBorder="1" applyAlignment="1" applyProtection="1">
      <alignment vertical="center" wrapText="1"/>
    </xf>
    <xf numFmtId="0" fontId="4" fillId="9" borderId="4" xfId="0" applyNumberFormat="1" applyFont="1" applyFill="1" applyBorder="1" applyAlignment="1" applyProtection="1">
      <alignment horizontal="right" vertical="center" wrapText="1"/>
    </xf>
    <xf numFmtId="0" fontId="0" fillId="0" borderId="0" xfId="4" applyNumberFormat="1" applyFont="1" applyFill="1" applyBorder="1" applyAlignment="1" applyProtection="1">
      <alignment vertical="center"/>
    </xf>
    <xf numFmtId="49" fontId="0" fillId="0" borderId="0" xfId="4" applyNumberFormat="1" applyFont="1" applyFill="1" applyBorder="1" applyAlignment="1" applyProtection="1">
      <alignment vertical="center"/>
    </xf>
    <xf numFmtId="0" fontId="0" fillId="10" borderId="0" xfId="4" applyNumberFormat="1" applyFont="1" applyFill="1" applyBorder="1" applyAlignment="1" applyProtection="1">
      <alignment vertical="center"/>
    </xf>
    <xf numFmtId="0" fontId="0" fillId="5" borderId="0" xfId="4" applyNumberFormat="1" applyFont="1" applyFill="1" applyBorder="1" applyAlignment="1" applyProtection="1">
      <alignment vertical="center"/>
    </xf>
    <xf numFmtId="0" fontId="0" fillId="11" borderId="0" xfId="4" applyNumberFormat="1" applyFont="1" applyFill="1" applyBorder="1" applyAlignment="1" applyProtection="1">
      <alignment vertical="center"/>
    </xf>
    <xf numFmtId="9" fontId="0" fillId="0" borderId="0" xfId="1" applyNumberFormat="1" applyFont="1" applyFill="1" applyBorder="1" applyAlignment="1" applyProtection="1">
      <alignment vertical="center"/>
    </xf>
    <xf numFmtId="0" fontId="4" fillId="8" borderId="0" xfId="0" applyNumberFormat="1" applyFont="1" applyFill="1" applyBorder="1" applyAlignment="1" applyProtection="1">
      <alignment vertical="center" wrapText="1"/>
    </xf>
    <xf numFmtId="0" fontId="4" fillId="8" borderId="1" xfId="0" applyNumberFormat="1" applyFont="1" applyFill="1" applyBorder="1" applyAlignment="1" applyProtection="1">
      <alignment vertical="center" wrapText="1"/>
    </xf>
    <xf numFmtId="0" fontId="4" fillId="2" borderId="11" xfId="0" applyNumberFormat="1" applyFont="1" applyFill="1" applyBorder="1" applyAlignment="1" applyProtection="1">
      <alignment vertical="center" wrapText="1"/>
    </xf>
    <xf numFmtId="0" fontId="4" fillId="4" borderId="4" xfId="0" applyNumberFormat="1" applyFont="1" applyFill="1" applyBorder="1" applyAlignment="1" applyProtection="1">
      <alignment vertical="center" wrapText="1"/>
    </xf>
    <xf numFmtId="0" fontId="0" fillId="0" borderId="0" xfId="4" applyNumberFormat="1" applyFont="1" applyFill="1" applyBorder="1" applyAlignment="1" applyProtection="1">
      <alignment horizontal="left" vertical="center"/>
    </xf>
    <xf numFmtId="0" fontId="0" fillId="0" borderId="0" xfId="4" applyNumberFormat="1" applyFont="1" applyFill="1" applyBorder="1" applyAlignment="1" applyProtection="1">
      <alignment horizontal="left" vertical="center" wrapText="1"/>
    </xf>
    <xf numFmtId="0" fontId="4" fillId="6" borderId="4" xfId="0" applyNumberFormat="1" applyFont="1" applyFill="1" applyBorder="1" applyAlignment="1" applyProtection="1">
      <alignment vertical="center"/>
    </xf>
    <xf numFmtId="0" fontId="4" fillId="4" borderId="7" xfId="0" applyNumberFormat="1" applyFont="1" applyFill="1" applyBorder="1" applyAlignment="1" applyProtection="1">
      <alignment vertical="center" wrapText="1"/>
    </xf>
    <xf numFmtId="0" fontId="4" fillId="4" borderId="4" xfId="0" applyNumberFormat="1" applyFont="1" applyFill="1" applyBorder="1" applyAlignment="1" applyProtection="1">
      <alignment horizontal="right" vertical="center" wrapText="1"/>
    </xf>
    <xf numFmtId="0" fontId="0" fillId="12" borderId="0" xfId="0" applyNumberFormat="1" applyFont="1" applyFill="1" applyBorder="1" applyAlignment="1" applyProtection="1">
      <alignment horizontal="left" vertical="center"/>
    </xf>
    <xf numFmtId="0" fontId="4" fillId="8" borderId="11" xfId="0" applyNumberFormat="1" applyFont="1" applyFill="1" applyBorder="1" applyAlignment="1" applyProtection="1">
      <alignment vertical="center" wrapText="1"/>
    </xf>
    <xf numFmtId="49" fontId="0" fillId="12" borderId="0" xfId="0" applyNumberFormat="1" applyFont="1" applyFill="1" applyBorder="1" applyAlignment="1" applyProtection="1">
      <alignment horizontal="left" vertical="center"/>
    </xf>
    <xf numFmtId="176" fontId="0" fillId="12" borderId="0" xfId="0" applyNumberFormat="1" applyFont="1" applyFill="1" applyBorder="1" applyAlignment="1" applyProtection="1">
      <alignment horizontal="left" vertical="center"/>
    </xf>
    <xf numFmtId="176"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177" fontId="0" fillId="12" borderId="0" xfId="0" applyNumberFormat="1" applyFont="1" applyFill="1" applyBorder="1" applyAlignment="1" applyProtection="1">
      <alignment horizontal="left" vertical="center"/>
    </xf>
    <xf numFmtId="178" fontId="0" fillId="12" borderId="0" xfId="0" applyNumberFormat="1" applyFont="1" applyFill="1" applyBorder="1" applyAlignment="1" applyProtection="1">
      <alignment horizontal="left" vertical="center"/>
    </xf>
    <xf numFmtId="0" fontId="4" fillId="9" borderId="4" xfId="0" applyNumberFormat="1" applyFont="1" applyFill="1" applyBorder="1" applyAlignment="1" applyProtection="1">
      <alignment vertical="center" wrapText="1"/>
    </xf>
    <xf numFmtId="14" fontId="0" fillId="12" borderId="0" xfId="0" applyNumberFormat="1" applyFont="1" applyFill="1" applyBorder="1" applyAlignment="1" applyProtection="1">
      <alignment horizontal="left" vertical="center"/>
    </xf>
    <xf numFmtId="0" fontId="4" fillId="2" borderId="4" xfId="0" applyNumberFormat="1" applyFont="1" applyFill="1" applyBorder="1" applyAlignment="1" applyProtection="1">
      <alignment horizontal="left" vertical="center" wrapText="1"/>
    </xf>
    <xf numFmtId="49" fontId="0" fillId="0" borderId="0" xfId="0" applyNumberFormat="1" applyFont="1" applyFill="1" applyBorder="1" applyAlignment="1" applyProtection="1">
      <alignment horizontal="left" vertical="center"/>
    </xf>
    <xf numFmtId="0" fontId="5" fillId="0" borderId="0" xfId="11" applyNumberFormat="1" applyFont="1" applyFill="1" applyBorder="1" applyAlignment="1" applyProtection="1">
      <alignment vertical="center"/>
    </xf>
    <xf numFmtId="0" fontId="6" fillId="0" borderId="0" xfId="11" applyNumberFormat="1" applyFont="1" applyFill="1" applyBorder="1" applyAlignment="1" applyProtection="1"/>
    <xf numFmtId="0" fontId="6" fillId="0" borderId="0" xfId="11" applyNumberFormat="1" applyFont="1" applyFill="1" applyBorder="1" applyAlignment="1" applyProtection="1">
      <alignment horizontal="center"/>
    </xf>
    <xf numFmtId="0" fontId="0" fillId="0" borderId="0" xfId="11" applyNumberFormat="1" applyFont="1" applyFill="1" applyBorder="1" applyAlignment="1" applyProtection="1">
      <alignment vertical="center"/>
    </xf>
    <xf numFmtId="0" fontId="6" fillId="0" borderId="0" xfId="11" applyNumberFormat="1" applyFont="1" applyFill="1" applyBorder="1" applyAlignment="1" applyProtection="1">
      <alignment horizontal="right" vertical="top"/>
    </xf>
    <xf numFmtId="0" fontId="7" fillId="0" borderId="0" xfId="11" applyNumberFormat="1" applyFont="1" applyFill="1" applyBorder="1" applyAlignment="1" applyProtection="1">
      <alignment vertical="center"/>
    </xf>
    <xf numFmtId="0" fontId="8" fillId="0" borderId="0" xfId="11" applyNumberFormat="1" applyFont="1" applyFill="1" applyBorder="1" applyAlignment="1" applyProtection="1">
      <alignment horizontal="left" vertical="center" indent="1"/>
    </xf>
    <xf numFmtId="0" fontId="9" fillId="0" borderId="0" xfId="11" applyNumberFormat="1" applyFont="1" applyFill="1" applyBorder="1" applyAlignment="1" applyProtection="1">
      <alignment horizontal="left" vertical="center"/>
    </xf>
    <xf numFmtId="0" fontId="9" fillId="0" borderId="16" xfId="11" applyNumberFormat="1" applyFont="1" applyFill="1" applyBorder="1" applyAlignment="1" applyProtection="1">
      <alignment horizontal="left" vertical="center"/>
    </xf>
    <xf numFmtId="0" fontId="9" fillId="0" borderId="18" xfId="11" applyNumberFormat="1" applyFont="1" applyFill="1" applyBorder="1" applyAlignment="1" applyProtection="1">
      <alignment horizontal="left" vertical="center"/>
    </xf>
    <xf numFmtId="0" fontId="9" fillId="0" borderId="6" xfId="11" applyNumberFormat="1" applyFont="1" applyFill="1" applyBorder="1" applyAlignment="1" applyProtection="1">
      <alignment horizontal="left" vertical="center"/>
    </xf>
    <xf numFmtId="0" fontId="9" fillId="0" borderId="6" xfId="11" applyNumberFormat="1" applyFont="1" applyFill="1" applyBorder="1" applyAlignment="1" applyProtection="1">
      <alignment vertical="center"/>
    </xf>
    <xf numFmtId="0" fontId="9" fillId="0" borderId="20" xfId="11" applyNumberFormat="1" applyFont="1" applyFill="1" applyBorder="1" applyAlignment="1" applyProtection="1">
      <alignment vertical="center"/>
    </xf>
    <xf numFmtId="0" fontId="0" fillId="0" borderId="0" xfId="16" applyNumberFormat="1" applyFont="1" applyFill="1" applyBorder="1" applyAlignment="1" applyProtection="1"/>
    <xf numFmtId="0" fontId="0" fillId="13" borderId="0" xfId="16" applyNumberFormat="1" applyFont="1" applyFill="1" applyBorder="1" applyAlignment="1" applyProtection="1"/>
    <xf numFmtId="0" fontId="0" fillId="0" borderId="0" xfId="16" applyNumberFormat="1" applyFont="1" applyFill="1" applyBorder="1" applyAlignment="1" applyProtection="1">
      <alignment horizontal="right"/>
    </xf>
    <xf numFmtId="0" fontId="10" fillId="8" borderId="4" xfId="16" applyNumberFormat="1" applyFont="1" applyFill="1" applyBorder="1" applyAlignment="1" applyProtection="1">
      <alignment vertical="center"/>
      <protection locked="0"/>
    </xf>
    <xf numFmtId="0" fontId="0" fillId="0" borderId="0" xfId="0">
      <alignment vertical="center"/>
    </xf>
    <xf numFmtId="0" fontId="0" fillId="0" borderId="0" xfId="11" applyFont="1">
      <alignment vertical="center"/>
    </xf>
    <xf numFmtId="0" fontId="12" fillId="0" borderId="35" xfId="11" applyNumberFormat="1" applyFont="1" applyFill="1" applyBorder="1" applyAlignment="1" applyProtection="1">
      <alignment vertical="center"/>
    </xf>
    <xf numFmtId="0" fontId="12" fillId="0" borderId="36" xfId="11" applyNumberFormat="1" applyFont="1" applyFill="1" applyBorder="1" applyAlignment="1" applyProtection="1">
      <alignment vertical="center"/>
    </xf>
    <xf numFmtId="0" fontId="12" fillId="0" borderId="37" xfId="11" applyNumberFormat="1" applyFont="1" applyFill="1" applyBorder="1" applyAlignment="1" applyProtection="1">
      <alignment vertical="center"/>
    </xf>
    <xf numFmtId="0" fontId="12" fillId="0" borderId="39" xfId="11" applyNumberFormat="1" applyFont="1" applyFill="1" applyBorder="1" applyAlignment="1" applyProtection="1">
      <alignment vertical="center"/>
    </xf>
    <xf numFmtId="0" fontId="12" fillId="0" borderId="18" xfId="11" applyNumberFormat="1" applyFont="1" applyFill="1" applyBorder="1" applyAlignment="1" applyProtection="1">
      <alignment vertical="center"/>
    </xf>
    <xf numFmtId="0" fontId="12" fillId="0" borderId="5" xfId="11" applyNumberFormat="1" applyFont="1" applyFill="1" applyBorder="1" applyAlignment="1" applyProtection="1">
      <alignment vertical="center"/>
    </xf>
    <xf numFmtId="0" fontId="12" fillId="0" borderId="32" xfId="11" applyNumberFormat="1" applyFont="1" applyFill="1" applyBorder="1" applyAlignment="1" applyProtection="1">
      <alignment vertical="center"/>
    </xf>
    <xf numFmtId="0" fontId="12" fillId="0" borderId="19" xfId="11" applyNumberFormat="1" applyFont="1" applyFill="1" applyBorder="1" applyAlignment="1" applyProtection="1">
      <alignment vertical="center"/>
    </xf>
    <xf numFmtId="0" fontId="12" fillId="0" borderId="10" xfId="11" applyNumberFormat="1" applyFont="1" applyFill="1" applyBorder="1" applyAlignment="1" applyProtection="1">
      <alignment vertical="center"/>
    </xf>
    <xf numFmtId="0" fontId="12" fillId="0" borderId="34" xfId="11" applyNumberFormat="1" applyFont="1" applyFill="1" applyBorder="1" applyAlignment="1" applyProtection="1">
      <alignment vertical="center"/>
    </xf>
    <xf numFmtId="0" fontId="12" fillId="0" borderId="27" xfId="11" applyNumberFormat="1" applyFont="1" applyFill="1" applyBorder="1" applyAlignment="1" applyProtection="1">
      <alignment vertical="center"/>
    </xf>
    <xf numFmtId="0" fontId="12" fillId="0" borderId="28" xfId="11" applyNumberFormat="1" applyFont="1" applyFill="1" applyBorder="1" applyAlignment="1" applyProtection="1">
      <alignment vertical="center"/>
    </xf>
    <xf numFmtId="0" fontId="9" fillId="0" borderId="12" xfId="11" applyNumberFormat="1" applyFont="1" applyFill="1" applyBorder="1" applyAlignment="1" applyProtection="1">
      <alignment horizontal="left" vertical="center"/>
    </xf>
    <xf numFmtId="0" fontId="9" fillId="0" borderId="23" xfId="11" applyNumberFormat="1" applyFont="1" applyFill="1" applyBorder="1" applyAlignment="1" applyProtection="1">
      <alignment horizontal="left" vertical="center" indent="1"/>
    </xf>
    <xf numFmtId="0" fontId="9" fillId="0" borderId="36" xfId="11" applyNumberFormat="1" applyFont="1" applyFill="1" applyBorder="1" applyAlignment="1" applyProtection="1">
      <alignment horizontal="left" vertical="center"/>
    </xf>
    <xf numFmtId="0" fontId="9" fillId="0" borderId="36" xfId="11" applyNumberFormat="1" applyFont="1" applyFill="1" applyBorder="1" applyAlignment="1" applyProtection="1">
      <alignment horizontal="center" vertical="center"/>
    </xf>
    <xf numFmtId="0" fontId="9" fillId="0" borderId="23" xfId="11" applyNumberFormat="1" applyFont="1" applyFill="1" applyBorder="1" applyAlignment="1" applyProtection="1">
      <alignment horizontal="left" vertical="center"/>
    </xf>
    <xf numFmtId="0" fontId="9" fillId="0" borderId="23" xfId="11" applyNumberFormat="1" applyFont="1" applyFill="1" applyBorder="1" applyAlignment="1" applyProtection="1">
      <alignment horizontal="center" vertical="center"/>
    </xf>
    <xf numFmtId="0" fontId="14" fillId="0" borderId="14" xfId="11" applyNumberFormat="1" applyFont="1" applyFill="1" applyBorder="1" applyAlignment="1" applyProtection="1">
      <alignment horizontal="center" vertical="center" wrapText="1"/>
    </xf>
    <xf numFmtId="0" fontId="14" fillId="0" borderId="23" xfId="11" applyNumberFormat="1" applyFont="1" applyFill="1" applyBorder="1" applyAlignment="1" applyProtection="1">
      <alignment horizontal="center" vertical="center" wrapText="1"/>
    </xf>
    <xf numFmtId="0" fontId="14" fillId="0" borderId="15" xfId="11" applyNumberFormat="1" applyFont="1" applyFill="1" applyBorder="1" applyAlignment="1" applyProtection="1">
      <alignment horizontal="center" vertical="center" wrapText="1"/>
    </xf>
    <xf numFmtId="0" fontId="9" fillId="0" borderId="31" xfId="11" applyNumberFormat="1" applyFont="1" applyFill="1" applyBorder="1" applyAlignment="1" applyProtection="1">
      <alignment horizontal="left" vertical="center"/>
    </xf>
    <xf numFmtId="0" fontId="9" fillId="0" borderId="0" xfId="11" applyNumberFormat="1" applyFont="1" applyFill="1" applyBorder="1" applyAlignment="1" applyProtection="1">
      <alignment horizontal="left" vertical="center" indent="1"/>
    </xf>
    <xf numFmtId="0" fontId="9" fillId="0" borderId="7" xfId="11" applyNumberFormat="1" applyFont="1" applyFill="1" applyBorder="1" applyAlignment="1" applyProtection="1">
      <alignment horizontal="left" vertical="center"/>
    </xf>
    <xf numFmtId="0" fontId="9" fillId="0" borderId="0" xfId="11" applyNumberFormat="1" applyFont="1" applyFill="1" applyBorder="1" applyAlignment="1" applyProtection="1">
      <alignment horizontal="center" vertical="center"/>
    </xf>
    <xf numFmtId="0" fontId="14" fillId="0" borderId="7" xfId="11" applyNumberFormat="1" applyFont="1" applyFill="1" applyBorder="1" applyAlignment="1" applyProtection="1">
      <alignment horizontal="center" vertical="center" wrapText="1"/>
    </xf>
    <xf numFmtId="0" fontId="14" fillId="0" borderId="0" xfId="11" applyNumberFormat="1" applyFont="1" applyFill="1" applyBorder="1" applyAlignment="1" applyProtection="1">
      <alignment horizontal="center" vertical="center" wrapText="1"/>
    </xf>
    <xf numFmtId="0" fontId="14" fillId="0" borderId="17" xfId="11" applyNumberFormat="1" applyFont="1" applyFill="1" applyBorder="1" applyAlignment="1" applyProtection="1">
      <alignment horizontal="center" vertical="center" wrapText="1"/>
    </xf>
    <xf numFmtId="0" fontId="9" fillId="0" borderId="31" xfId="11" applyNumberFormat="1" applyFont="1" applyFill="1" applyBorder="1" applyAlignment="1" applyProtection="1">
      <alignment horizontal="left" vertical="center" indent="1"/>
    </xf>
    <xf numFmtId="0" fontId="9" fillId="0" borderId="7" xfId="11" applyNumberFormat="1" applyFont="1" applyFill="1" applyBorder="1" applyAlignment="1" applyProtection="1">
      <alignment horizontal="distributed" vertical="center"/>
    </xf>
    <xf numFmtId="0" fontId="9" fillId="0" borderId="0" xfId="11" applyNumberFormat="1" applyFont="1" applyFill="1" applyBorder="1" applyAlignment="1" applyProtection="1">
      <alignment horizontal="distributed" vertical="center"/>
    </xf>
    <xf numFmtId="0" fontId="9" fillId="0" borderId="16" xfId="11" applyNumberFormat="1" applyFont="1" applyFill="1" applyBorder="1" applyAlignment="1" applyProtection="1">
      <alignment horizontal="distributed" vertical="center"/>
    </xf>
    <xf numFmtId="0" fontId="9" fillId="0" borderId="11" xfId="11" applyNumberFormat="1" applyFont="1" applyFill="1" applyBorder="1" applyAlignment="1" applyProtection="1">
      <alignment horizontal="distributed" vertical="center"/>
    </xf>
    <xf numFmtId="0" fontId="9" fillId="0" borderId="18" xfId="11" applyNumberFormat="1" applyFont="1" applyFill="1" applyBorder="1" applyAlignment="1" applyProtection="1">
      <alignment horizontal="distributed" vertical="center"/>
    </xf>
    <xf numFmtId="0" fontId="9" fillId="0" borderId="5" xfId="11" applyNumberFormat="1" applyFont="1" applyFill="1" applyBorder="1" applyAlignment="1" applyProtection="1">
      <alignment horizontal="distributed" vertical="center"/>
    </xf>
    <xf numFmtId="0" fontId="9" fillId="0" borderId="18" xfId="11" applyNumberFormat="1" applyFont="1" applyFill="1" applyBorder="1" applyAlignment="1" applyProtection="1">
      <alignment horizontal="center" vertical="center"/>
    </xf>
    <xf numFmtId="0" fontId="9" fillId="0" borderId="5" xfId="11" applyNumberFormat="1" applyFont="1" applyFill="1" applyBorder="1" applyAlignment="1" applyProtection="1">
      <alignment horizontal="center" vertical="center"/>
    </xf>
    <xf numFmtId="0" fontId="9" fillId="0" borderId="7" xfId="11" applyNumberFormat="1" applyFont="1" applyFill="1" applyBorder="1" applyAlignment="1" applyProtection="1">
      <alignment horizontal="center" vertical="center"/>
    </xf>
    <xf numFmtId="0" fontId="15" fillId="0" borderId="7" xfId="13" applyNumberFormat="1" applyFont="1" applyFill="1" applyBorder="1" applyAlignment="1" applyProtection="1">
      <alignment horizontal="center" vertical="center"/>
    </xf>
    <xf numFmtId="0" fontId="16" fillId="0" borderId="0" xfId="11" applyNumberFormat="1" applyFont="1" applyFill="1" applyBorder="1" applyAlignment="1" applyProtection="1">
      <alignment horizontal="left" vertical="center"/>
    </xf>
    <xf numFmtId="0" fontId="17" fillId="0" borderId="0" xfId="11" applyNumberFormat="1" applyFont="1" applyFill="1" applyBorder="1" applyAlignment="1" applyProtection="1">
      <alignment vertical="center"/>
    </xf>
    <xf numFmtId="0" fontId="15" fillId="0" borderId="11" xfId="13" applyNumberFormat="1" applyFont="1" applyFill="1" applyBorder="1" applyAlignment="1" applyProtection="1">
      <alignment horizontal="center" vertical="center"/>
    </xf>
    <xf numFmtId="0" fontId="17" fillId="0" borderId="18" xfId="11" applyNumberFormat="1" applyFont="1" applyFill="1" applyBorder="1" applyAlignment="1" applyProtection="1">
      <alignment vertical="center"/>
    </xf>
    <xf numFmtId="0" fontId="9" fillId="0" borderId="3" xfId="11" applyNumberFormat="1" applyFont="1" applyFill="1" applyBorder="1" applyAlignment="1" applyProtection="1">
      <alignment horizontal="left" vertical="center"/>
    </xf>
    <xf numFmtId="0" fontId="9" fillId="0" borderId="19" xfId="11" applyNumberFormat="1" applyFont="1" applyFill="1" applyBorder="1" applyAlignment="1" applyProtection="1">
      <alignment horizontal="distributed" vertical="center"/>
    </xf>
    <xf numFmtId="0" fontId="9" fillId="0" borderId="10" xfId="11" applyNumberFormat="1" applyFont="1" applyFill="1" applyBorder="1" applyAlignment="1" applyProtection="1">
      <alignment horizontal="distributed" vertical="center"/>
    </xf>
    <xf numFmtId="0" fontId="9" fillId="0" borderId="19" xfId="11" applyNumberFormat="1" applyFont="1" applyFill="1" applyBorder="1" applyAlignment="1" applyProtection="1">
      <alignment horizontal="left" vertical="center"/>
    </xf>
    <xf numFmtId="0" fontId="9" fillId="0" borderId="19" xfId="11" applyNumberFormat="1" applyFont="1" applyFill="1" applyBorder="1" applyAlignment="1" applyProtection="1">
      <alignment horizontal="center" vertical="center"/>
    </xf>
    <xf numFmtId="0" fontId="17" fillId="0" borderId="19" xfId="11" applyNumberFormat="1" applyFont="1" applyFill="1" applyBorder="1" applyAlignment="1" applyProtection="1">
      <alignment vertical="center"/>
    </xf>
    <xf numFmtId="0" fontId="9" fillId="0" borderId="0" xfId="11" applyNumberFormat="1" applyFont="1" applyFill="1" applyBorder="1" applyAlignment="1" applyProtection="1">
      <alignment vertical="center"/>
    </xf>
    <xf numFmtId="0" fontId="9" fillId="0" borderId="13" xfId="11" applyNumberFormat="1" applyFont="1" applyFill="1" applyBorder="1" applyAlignment="1" applyProtection="1">
      <alignment horizontal="left" vertical="center" indent="1"/>
    </xf>
    <xf numFmtId="0" fontId="9" fillId="0" borderId="25" xfId="11" applyNumberFormat="1" applyFont="1" applyFill="1" applyBorder="1" applyAlignment="1" applyProtection="1">
      <alignment horizontal="left" vertical="center" indent="1"/>
    </xf>
    <xf numFmtId="0" fontId="9" fillId="0" borderId="21" xfId="11" applyNumberFormat="1" applyFont="1" applyFill="1" applyBorder="1" applyAlignment="1" applyProtection="1">
      <alignment horizontal="distributed" vertical="center"/>
    </xf>
    <xf numFmtId="0" fontId="9" fillId="0" borderId="25" xfId="11" applyNumberFormat="1" applyFont="1" applyFill="1" applyBorder="1" applyAlignment="1" applyProtection="1">
      <alignment horizontal="distributed" vertical="center"/>
    </xf>
    <xf numFmtId="0" fontId="9" fillId="0" borderId="22" xfId="11" applyNumberFormat="1" applyFont="1" applyFill="1" applyBorder="1" applyAlignment="1" applyProtection="1">
      <alignment horizontal="distributed" vertical="center"/>
    </xf>
    <xf numFmtId="0" fontId="9" fillId="0" borderId="25" xfId="11" applyNumberFormat="1" applyFont="1" applyFill="1" applyBorder="1" applyAlignment="1" applyProtection="1">
      <alignment horizontal="left" vertical="center"/>
    </xf>
    <xf numFmtId="0" fontId="9" fillId="0" borderId="25" xfId="11" applyNumberFormat="1" applyFont="1" applyFill="1" applyBorder="1" applyAlignment="1" applyProtection="1">
      <alignment horizontal="center" vertical="center"/>
    </xf>
    <xf numFmtId="0" fontId="14" fillId="0" borderId="21" xfId="11" applyNumberFormat="1" applyFont="1" applyFill="1" applyBorder="1" applyAlignment="1" applyProtection="1">
      <alignment horizontal="center" vertical="center" wrapText="1"/>
    </xf>
    <xf numFmtId="0" fontId="14" fillId="0" borderId="25" xfId="11" applyNumberFormat="1" applyFont="1" applyFill="1" applyBorder="1" applyAlignment="1" applyProtection="1">
      <alignment horizontal="center" vertical="center" wrapText="1"/>
    </xf>
    <xf numFmtId="0" fontId="14" fillId="0" borderId="29" xfId="11" applyNumberFormat="1" applyFont="1" applyFill="1" applyBorder="1" applyAlignment="1" applyProtection="1">
      <alignment horizontal="center" vertical="center" wrapText="1"/>
    </xf>
    <xf numFmtId="0" fontId="9" fillId="0" borderId="14" xfId="11" applyNumberFormat="1" applyFont="1" applyFill="1" applyBorder="1" applyAlignment="1" applyProtection="1">
      <alignment horizontal="left" vertical="center"/>
    </xf>
    <xf numFmtId="0" fontId="9" fillId="0" borderId="23" xfId="11" applyNumberFormat="1" applyFont="1" applyFill="1" applyBorder="1" applyAlignment="1" applyProtection="1">
      <alignment horizontal="distributed" vertical="center"/>
    </xf>
    <xf numFmtId="0" fontId="9" fillId="0" borderId="24" xfId="11" applyNumberFormat="1" applyFont="1" applyFill="1" applyBorder="1" applyAlignment="1" applyProtection="1">
      <alignment horizontal="distributed" vertical="center"/>
    </xf>
    <xf numFmtId="0" fontId="17" fillId="0" borderId="23" xfId="11" applyNumberFormat="1" applyFont="1" applyFill="1" applyBorder="1" applyAlignment="1" applyProtection="1">
      <alignment vertical="center"/>
    </xf>
    <xf numFmtId="0" fontId="19" fillId="0" borderId="23" xfId="11" applyNumberFormat="1" applyFont="1" applyFill="1" applyBorder="1" applyAlignment="1" applyProtection="1">
      <alignment vertical="center"/>
    </xf>
    <xf numFmtId="0" fontId="9" fillId="0" borderId="11" xfId="11" applyNumberFormat="1" applyFont="1" applyFill="1" applyBorder="1" applyAlignment="1" applyProtection="1">
      <alignment horizontal="left" vertical="center"/>
    </xf>
    <xf numFmtId="0" fontId="19" fillId="0" borderId="0" xfId="11" applyNumberFormat="1" applyFont="1" applyFill="1" applyBorder="1" applyAlignment="1" applyProtection="1">
      <alignment vertical="center"/>
    </xf>
    <xf numFmtId="0" fontId="9" fillId="0" borderId="7" xfId="13" applyNumberFormat="1" applyFont="1" applyFill="1" applyBorder="1" applyAlignment="1" applyProtection="1">
      <alignment horizontal="left" vertical="center"/>
    </xf>
    <xf numFmtId="0" fontId="9" fillId="0" borderId="11" xfId="13" applyNumberFormat="1" applyFont="1" applyFill="1" applyBorder="1" applyAlignment="1" applyProtection="1">
      <alignment horizontal="left" vertical="center"/>
    </xf>
    <xf numFmtId="0" fontId="9" fillId="0" borderId="1" xfId="11" applyNumberFormat="1" applyFont="1" applyFill="1" applyBorder="1" applyAlignment="1" applyProtection="1">
      <alignment horizontal="left" vertical="center"/>
    </xf>
    <xf numFmtId="0" fontId="9" fillId="0" borderId="6" xfId="11" applyNumberFormat="1" applyFont="1" applyFill="1" applyBorder="1" applyAlignment="1" applyProtection="1">
      <alignment horizontal="distributed" vertical="center"/>
    </xf>
    <xf numFmtId="0" fontId="9" fillId="0" borderId="20" xfId="11" applyNumberFormat="1" applyFont="1" applyFill="1" applyBorder="1" applyAlignment="1" applyProtection="1">
      <alignment horizontal="distributed" vertical="center"/>
    </xf>
    <xf numFmtId="49" fontId="9" fillId="0" borderId="31" xfId="11" applyNumberFormat="1" applyFont="1" applyFill="1" applyBorder="1" applyAlignment="1" applyProtection="1">
      <alignment vertical="center"/>
    </xf>
    <xf numFmtId="0" fontId="9" fillId="0" borderId="7" xfId="11" applyNumberFormat="1" applyFont="1" applyFill="1" applyBorder="1" applyAlignment="1" applyProtection="1">
      <alignment vertical="center"/>
    </xf>
    <xf numFmtId="0" fontId="9" fillId="0" borderId="16" xfId="11" applyNumberFormat="1" applyFont="1" applyFill="1" applyBorder="1" applyAlignment="1" applyProtection="1">
      <alignment vertical="center"/>
    </xf>
    <xf numFmtId="0" fontId="9" fillId="0" borderId="16" xfId="11" applyNumberFormat="1" applyFont="1" applyFill="1" applyBorder="1" applyAlignment="1" applyProtection="1">
      <alignment horizontal="center" vertical="center"/>
    </xf>
    <xf numFmtId="0" fontId="20" fillId="0" borderId="7" xfId="11" applyNumberFormat="1" applyFont="1" applyFill="1" applyBorder="1" applyAlignment="1" applyProtection="1">
      <alignment vertical="center"/>
    </xf>
    <xf numFmtId="0" fontId="20" fillId="0" borderId="0" xfId="11" applyNumberFormat="1" applyFont="1" applyFill="1" applyBorder="1" applyAlignment="1" applyProtection="1">
      <alignment vertical="center"/>
    </xf>
    <xf numFmtId="0" fontId="20" fillId="0" borderId="17" xfId="11" applyNumberFormat="1" applyFont="1" applyFill="1" applyBorder="1" applyAlignment="1" applyProtection="1">
      <alignment vertical="center"/>
    </xf>
    <xf numFmtId="0" fontId="9" fillId="0" borderId="13" xfId="11" applyNumberFormat="1" applyFont="1" applyFill="1" applyBorder="1" applyAlignment="1" applyProtection="1">
      <alignment vertical="center"/>
    </xf>
    <xf numFmtId="0" fontId="17" fillId="0" borderId="25" xfId="11" applyNumberFormat="1" applyFont="1" applyFill="1" applyBorder="1" applyAlignment="1" applyProtection="1">
      <alignment vertical="center"/>
    </xf>
    <xf numFmtId="0" fontId="9" fillId="0" borderId="21" xfId="11" applyNumberFormat="1" applyFont="1" applyFill="1" applyBorder="1" applyAlignment="1" applyProtection="1">
      <alignment vertical="center"/>
    </xf>
    <xf numFmtId="0" fontId="9" fillId="0" borderId="25" xfId="11" applyNumberFormat="1" applyFont="1" applyFill="1" applyBorder="1" applyAlignment="1" applyProtection="1">
      <alignment vertical="center"/>
    </xf>
    <xf numFmtId="0" fontId="9" fillId="0" borderId="22" xfId="11" applyNumberFormat="1" applyFont="1" applyFill="1" applyBorder="1" applyAlignment="1" applyProtection="1">
      <alignment vertical="center"/>
    </xf>
    <xf numFmtId="0" fontId="19" fillId="0" borderId="25" xfId="11" applyNumberFormat="1" applyFont="1" applyFill="1" applyBorder="1" applyAlignment="1" applyProtection="1">
      <alignment vertical="center"/>
    </xf>
    <xf numFmtId="0" fontId="16" fillId="0" borderId="21" xfId="11" applyNumberFormat="1" applyFont="1" applyFill="1" applyBorder="1" applyAlignment="1" applyProtection="1">
      <alignment vertical="center" wrapText="1"/>
    </xf>
    <xf numFmtId="0" fontId="16" fillId="0" borderId="25" xfId="11" applyNumberFormat="1" applyFont="1" applyFill="1" applyBorder="1" applyAlignment="1" applyProtection="1">
      <alignment vertical="center" wrapText="1"/>
    </xf>
    <xf numFmtId="0" fontId="16" fillId="0" borderId="29" xfId="11" applyNumberFormat="1" applyFont="1" applyFill="1" applyBorder="1" applyAlignment="1" applyProtection="1">
      <alignment vertical="center" wrapText="1"/>
    </xf>
    <xf numFmtId="0" fontId="9" fillId="0" borderId="14" xfId="11" applyNumberFormat="1" applyFont="1" applyFill="1" applyBorder="1" applyAlignment="1" applyProtection="1">
      <alignment vertical="center"/>
    </xf>
    <xf numFmtId="0" fontId="9" fillId="0" borderId="0" xfId="11" applyNumberFormat="1" applyFont="1" applyFill="1" applyBorder="1" applyAlignment="1" applyProtection="1">
      <alignment vertical="center" shrinkToFit="1"/>
    </xf>
    <xf numFmtId="0" fontId="9" fillId="0" borderId="16" xfId="11" applyNumberFormat="1" applyFont="1" applyFill="1" applyBorder="1" applyAlignment="1" applyProtection="1">
      <alignment vertical="center" shrinkToFit="1"/>
    </xf>
    <xf numFmtId="0" fontId="16" fillId="0" borderId="7" xfId="11" applyNumberFormat="1" applyFont="1" applyFill="1" applyBorder="1" applyAlignment="1" applyProtection="1">
      <alignment vertical="center" wrapText="1"/>
    </xf>
    <xf numFmtId="0" fontId="16" fillId="0" borderId="0" xfId="11" applyNumberFormat="1" applyFont="1" applyFill="1" applyBorder="1" applyAlignment="1" applyProtection="1">
      <alignment vertical="center" wrapText="1"/>
    </xf>
    <xf numFmtId="0" fontId="16" fillId="0" borderId="17" xfId="11" applyNumberFormat="1" applyFont="1" applyFill="1" applyBorder="1" applyAlignment="1" applyProtection="1">
      <alignment vertical="center" wrapText="1"/>
    </xf>
    <xf numFmtId="0" fontId="9" fillId="0" borderId="0" xfId="11" applyNumberFormat="1" applyFont="1" applyFill="1" applyBorder="1" applyAlignment="1" applyProtection="1">
      <alignment vertical="top" wrapText="1"/>
    </xf>
    <xf numFmtId="0" fontId="9" fillId="0" borderId="16" xfId="11" applyNumberFormat="1" applyFont="1" applyFill="1" applyBorder="1" applyAlignment="1" applyProtection="1">
      <alignment vertical="top" wrapText="1"/>
    </xf>
    <xf numFmtId="0" fontId="20" fillId="0" borderId="16" xfId="11" applyNumberFormat="1" applyFont="1" applyFill="1" applyBorder="1" applyAlignment="1" applyProtection="1">
      <alignment vertical="center"/>
    </xf>
    <xf numFmtId="0" fontId="9" fillId="0" borderId="11" xfId="11" applyNumberFormat="1" applyFont="1" applyFill="1" applyBorder="1" applyAlignment="1" applyProtection="1">
      <alignment vertical="center"/>
    </xf>
    <xf numFmtId="0" fontId="9" fillId="0" borderId="18" xfId="11" applyNumberFormat="1" applyFont="1" applyFill="1" applyBorder="1" applyAlignment="1" applyProtection="1">
      <alignment vertical="center"/>
    </xf>
    <xf numFmtId="0" fontId="9" fillId="0" borderId="5" xfId="11" applyNumberFormat="1" applyFont="1" applyFill="1" applyBorder="1" applyAlignment="1" applyProtection="1">
      <alignment vertical="center"/>
    </xf>
    <xf numFmtId="0" fontId="22" fillId="0" borderId="0" xfId="11" applyNumberFormat="1" applyFont="1" applyFill="1" applyBorder="1" applyAlignment="1" applyProtection="1">
      <alignment vertical="center"/>
    </xf>
    <xf numFmtId="0" fontId="9" fillId="0" borderId="7" xfId="11" applyNumberFormat="1" applyFont="1" applyFill="1" applyBorder="1" applyAlignment="1" applyProtection="1">
      <alignment vertical="top" wrapText="1"/>
    </xf>
    <xf numFmtId="0" fontId="9" fillId="0" borderId="1" xfId="11" applyNumberFormat="1" applyFont="1" applyFill="1" applyBorder="1" applyAlignment="1" applyProtection="1">
      <alignment vertical="center"/>
    </xf>
    <xf numFmtId="0" fontId="12" fillId="0" borderId="0" xfId="11" applyNumberFormat="1" applyFont="1" applyFill="1" applyBorder="1" applyAlignment="1" applyProtection="1">
      <alignment vertical="center"/>
    </xf>
    <xf numFmtId="0" fontId="12" fillId="0" borderId="6" xfId="11" applyNumberFormat="1" applyFont="1" applyFill="1" applyBorder="1" applyAlignment="1" applyProtection="1">
      <alignment vertical="center"/>
    </xf>
    <xf numFmtId="0" fontId="17" fillId="0" borderId="0" xfId="11" applyNumberFormat="1" applyFont="1" applyFill="1" applyBorder="1" applyAlignment="1" applyProtection="1">
      <alignment vertical="center" shrinkToFit="1"/>
    </xf>
    <xf numFmtId="0" fontId="9" fillId="0" borderId="11" xfId="11" applyNumberFormat="1" applyFont="1" applyFill="1" applyBorder="1" applyAlignment="1" applyProtection="1">
      <alignment vertical="top" wrapText="1"/>
    </xf>
    <xf numFmtId="0" fontId="9" fillId="0" borderId="18" xfId="11" applyNumberFormat="1" applyFont="1" applyFill="1" applyBorder="1" applyAlignment="1" applyProtection="1">
      <alignment vertical="top" wrapText="1"/>
    </xf>
    <xf numFmtId="0" fontId="9" fillId="0" borderId="5" xfId="11" applyNumberFormat="1" applyFont="1" applyFill="1" applyBorder="1" applyAlignment="1" applyProtection="1">
      <alignment vertical="top" wrapText="1"/>
    </xf>
    <xf numFmtId="0" fontId="9" fillId="0" borderId="18" xfId="11" applyNumberFormat="1" applyFont="1" applyFill="1" applyBorder="1" applyAlignment="1" applyProtection="1">
      <alignment horizontal="right" vertical="center"/>
    </xf>
    <xf numFmtId="0" fontId="9" fillId="0" borderId="18" xfId="11" applyNumberFormat="1" applyFont="1" applyFill="1" applyBorder="1" applyAlignment="1" applyProtection="1">
      <alignment vertical="center" shrinkToFit="1"/>
    </xf>
    <xf numFmtId="0" fontId="17" fillId="0" borderId="18" xfId="11" applyNumberFormat="1" applyFont="1" applyFill="1" applyBorder="1" applyAlignment="1" applyProtection="1">
      <alignment vertical="center" shrinkToFit="1"/>
    </xf>
    <xf numFmtId="0" fontId="21" fillId="0" borderId="0" xfId="11" applyNumberFormat="1" applyFont="1" applyFill="1" applyBorder="1" applyAlignment="1" applyProtection="1">
      <alignment horizontal="center" vertical="center"/>
    </xf>
    <xf numFmtId="0" fontId="17" fillId="0" borderId="6" xfId="11" applyNumberFormat="1" applyFont="1" applyFill="1" applyBorder="1" applyAlignment="1" applyProtection="1">
      <alignment vertical="top" wrapText="1"/>
    </xf>
    <xf numFmtId="0" fontId="17" fillId="0" borderId="20" xfId="11" applyNumberFormat="1" applyFont="1" applyFill="1" applyBorder="1" applyAlignment="1" applyProtection="1">
      <alignment vertical="top" wrapText="1"/>
    </xf>
    <xf numFmtId="0" fontId="19" fillId="0" borderId="16" xfId="11" applyNumberFormat="1" applyFont="1" applyFill="1" applyBorder="1" applyAlignment="1" applyProtection="1">
      <alignment vertical="center"/>
    </xf>
    <xf numFmtId="0" fontId="17" fillId="0" borderId="0" xfId="11" applyNumberFormat="1" applyFont="1" applyFill="1" applyBorder="1" applyAlignment="1" applyProtection="1">
      <alignment vertical="top" wrapText="1"/>
    </xf>
    <xf numFmtId="0" fontId="17" fillId="0" borderId="16" xfId="11" applyNumberFormat="1" applyFont="1" applyFill="1" applyBorder="1" applyAlignment="1" applyProtection="1">
      <alignment vertical="top" wrapText="1"/>
    </xf>
    <xf numFmtId="0" fontId="19" fillId="0" borderId="19" xfId="11" applyNumberFormat="1" applyFont="1" applyFill="1" applyBorder="1" applyAlignment="1" applyProtection="1">
      <alignment vertical="center"/>
    </xf>
    <xf numFmtId="0" fontId="9" fillId="0" borderId="7" xfId="11" applyNumberFormat="1" applyFont="1" applyFill="1" applyBorder="1" applyAlignment="1" applyProtection="1">
      <alignment vertical="center" wrapText="1"/>
    </xf>
    <xf numFmtId="0" fontId="9" fillId="0" borderId="0" xfId="11" applyNumberFormat="1" applyFont="1" applyFill="1" applyBorder="1" applyAlignment="1" applyProtection="1">
      <alignment vertical="center" wrapText="1"/>
    </xf>
    <xf numFmtId="0" fontId="9" fillId="0" borderId="16" xfId="11" applyNumberFormat="1" applyFont="1" applyFill="1" applyBorder="1" applyAlignment="1" applyProtection="1">
      <alignment vertical="center" wrapText="1"/>
    </xf>
    <xf numFmtId="0" fontId="17" fillId="0" borderId="7" xfId="11" applyNumberFormat="1" applyFont="1" applyFill="1" applyBorder="1" applyAlignment="1" applyProtection="1">
      <alignment horizontal="left" vertical="center" wrapText="1"/>
    </xf>
    <xf numFmtId="0" fontId="17" fillId="0" borderId="0" xfId="11" applyNumberFormat="1" applyFont="1" applyFill="1" applyBorder="1" applyAlignment="1" applyProtection="1">
      <alignment horizontal="left" vertical="center" wrapText="1"/>
    </xf>
    <xf numFmtId="0" fontId="17" fillId="0" borderId="16" xfId="11" applyNumberFormat="1" applyFont="1" applyFill="1" applyBorder="1" applyAlignment="1" applyProtection="1">
      <alignment horizontal="left" vertical="center" wrapText="1"/>
    </xf>
    <xf numFmtId="0" fontId="20" fillId="0" borderId="18" xfId="11" applyNumberFormat="1" applyFont="1" applyFill="1" applyBorder="1" applyAlignment="1" applyProtection="1">
      <alignment vertical="center"/>
    </xf>
    <xf numFmtId="0" fontId="19" fillId="0" borderId="19" xfId="11" applyNumberFormat="1" applyFont="1" applyFill="1" applyBorder="1" applyAlignment="1" applyProtection="1">
      <alignment horizontal="left" vertical="center"/>
    </xf>
    <xf numFmtId="0" fontId="19" fillId="0" borderId="6" xfId="11" applyNumberFormat="1" applyFont="1" applyFill="1" applyBorder="1" applyAlignment="1" applyProtection="1">
      <alignment vertical="center"/>
    </xf>
    <xf numFmtId="0" fontId="9" fillId="0" borderId="20" xfId="11" applyNumberFormat="1" applyFont="1" applyFill="1" applyBorder="1" applyAlignment="1" applyProtection="1">
      <alignment horizontal="center" vertical="center"/>
    </xf>
    <xf numFmtId="0" fontId="20" fillId="0" borderId="33" xfId="11" applyNumberFormat="1" applyFont="1" applyFill="1" applyBorder="1" applyAlignment="1" applyProtection="1">
      <alignment vertical="center"/>
    </xf>
    <xf numFmtId="0" fontId="19" fillId="0" borderId="0" xfId="11" applyNumberFormat="1" applyFont="1" applyFill="1" applyBorder="1" applyAlignment="1" applyProtection="1">
      <alignment horizontal="left" vertical="center"/>
    </xf>
    <xf numFmtId="0" fontId="19" fillId="0" borderId="7" xfId="11" applyNumberFormat="1" applyFont="1" applyFill="1" applyBorder="1" applyAlignment="1" applyProtection="1">
      <alignment vertical="center"/>
    </xf>
    <xf numFmtId="0" fontId="19" fillId="0" borderId="0" xfId="11" applyNumberFormat="1" applyFont="1" applyFill="1" applyBorder="1" applyAlignment="1" applyProtection="1">
      <alignment horizontal="center" vertical="center"/>
    </xf>
    <xf numFmtId="0" fontId="19" fillId="0" borderId="18" xfId="11" applyNumberFormat="1" applyFont="1" applyFill="1" applyBorder="1" applyAlignment="1" applyProtection="1">
      <alignment vertical="center"/>
    </xf>
    <xf numFmtId="0" fontId="19" fillId="0" borderId="22" xfId="11" applyNumberFormat="1" applyFont="1" applyFill="1" applyBorder="1" applyAlignment="1" applyProtection="1">
      <alignment vertical="center"/>
    </xf>
    <xf numFmtId="0" fontId="20" fillId="0" borderId="29" xfId="11" applyNumberFormat="1" applyFont="1" applyFill="1" applyBorder="1" applyAlignment="1" applyProtection="1">
      <alignment vertical="center"/>
    </xf>
    <xf numFmtId="0" fontId="9" fillId="0" borderId="3" xfId="11" applyNumberFormat="1" applyFont="1" applyFill="1" applyBorder="1" applyAlignment="1" applyProtection="1">
      <alignment vertical="center"/>
    </xf>
    <xf numFmtId="0" fontId="9" fillId="0" borderId="19" xfId="11" applyNumberFormat="1" applyFont="1" applyFill="1" applyBorder="1" applyAlignment="1" applyProtection="1">
      <alignment vertical="center"/>
    </xf>
    <xf numFmtId="0" fontId="9" fillId="0" borderId="10" xfId="11" applyNumberFormat="1" applyFont="1" applyFill="1" applyBorder="1" applyAlignment="1" applyProtection="1">
      <alignment vertical="center"/>
    </xf>
    <xf numFmtId="0" fontId="20" fillId="0" borderId="19" xfId="11" applyNumberFormat="1" applyFont="1" applyFill="1" applyBorder="1" applyAlignment="1" applyProtection="1">
      <alignment vertical="center"/>
    </xf>
    <xf numFmtId="0" fontId="9" fillId="0" borderId="25" xfId="11" applyNumberFormat="1" applyFont="1" applyFill="1" applyBorder="1" applyAlignment="1" applyProtection="1">
      <alignment horizontal="center" vertical="center"/>
    </xf>
    <xf numFmtId="0" fontId="9" fillId="0" borderId="22" xfId="11" applyNumberFormat="1" applyFont="1" applyFill="1" applyBorder="1" applyAlignment="1" applyProtection="1">
      <alignment horizontal="center" vertical="center"/>
    </xf>
    <xf numFmtId="0" fontId="9" fillId="0" borderId="6" xfId="11" applyNumberFormat="1" applyFont="1" applyFill="1" applyBorder="1" applyAlignment="1" applyProtection="1">
      <alignment horizontal="center" vertical="center"/>
    </xf>
    <xf numFmtId="0" fontId="9" fillId="0" borderId="18" xfId="11" applyNumberFormat="1" applyFont="1" applyFill="1" applyBorder="1" applyAlignment="1" applyProtection="1">
      <alignment horizontal="center" vertical="center"/>
    </xf>
    <xf numFmtId="0" fontId="9" fillId="0" borderId="0" xfId="11" applyNumberFormat="1" applyFont="1" applyFill="1" applyBorder="1" applyAlignment="1" applyProtection="1">
      <alignment horizontal="center" vertical="center"/>
    </xf>
    <xf numFmtId="0" fontId="9" fillId="0" borderId="18" xfId="11" applyNumberFormat="1" applyFont="1" applyFill="1" applyBorder="1" applyAlignment="1" applyProtection="1">
      <alignment horizontal="center" vertical="center" shrinkToFit="1"/>
    </xf>
    <xf numFmtId="0" fontId="9" fillId="0" borderId="7" xfId="11" applyNumberFormat="1" applyFont="1" applyFill="1" applyBorder="1" applyAlignment="1" applyProtection="1">
      <alignment horizontal="left" vertical="center"/>
    </xf>
    <xf numFmtId="0" fontId="9" fillId="0" borderId="0" xfId="11" applyNumberFormat="1" applyFont="1" applyFill="1" applyBorder="1" applyAlignment="1" applyProtection="1">
      <alignment horizontal="left" vertical="center"/>
    </xf>
    <xf numFmtId="0" fontId="19" fillId="0" borderId="17" xfId="11" applyNumberFormat="1" applyFont="1" applyFill="1" applyBorder="1" applyAlignment="1" applyProtection="1">
      <alignment vertical="center"/>
    </xf>
    <xf numFmtId="0" fontId="17" fillId="0" borderId="18" xfId="11" applyNumberFormat="1" applyFont="1" applyFill="1" applyBorder="1" applyAlignment="1" applyProtection="1">
      <alignment vertical="top" wrapText="1"/>
    </xf>
    <xf numFmtId="0" fontId="17" fillId="0" borderId="5" xfId="11" applyNumberFormat="1" applyFont="1" applyFill="1" applyBorder="1" applyAlignment="1" applyProtection="1">
      <alignment vertical="top" wrapText="1"/>
    </xf>
    <xf numFmtId="0" fontId="20" fillId="0" borderId="30" xfId="11" applyNumberFormat="1" applyFont="1" applyFill="1" applyBorder="1" applyAlignment="1" applyProtection="1">
      <alignment vertical="center"/>
    </xf>
    <xf numFmtId="0" fontId="9" fillId="0" borderId="11" xfId="11" applyNumberFormat="1" applyFont="1" applyFill="1" applyBorder="1" applyAlignment="1" applyProtection="1">
      <alignment horizontal="center" vertical="center"/>
    </xf>
    <xf numFmtId="0" fontId="20" fillId="0" borderId="5" xfId="11" applyNumberFormat="1" applyFont="1" applyFill="1" applyBorder="1" applyAlignment="1" applyProtection="1">
      <alignment vertical="center"/>
    </xf>
    <xf numFmtId="0" fontId="9" fillId="0" borderId="7" xfId="11" applyNumberFormat="1" applyFont="1" applyFill="1" applyBorder="1" applyAlignment="1" applyProtection="1">
      <alignment vertical="center" shrinkToFit="1"/>
    </xf>
    <xf numFmtId="0" fontId="9" fillId="0" borderId="11" xfId="11" applyNumberFormat="1" applyFont="1" applyFill="1" applyBorder="1" applyAlignment="1" applyProtection="1">
      <alignment vertical="center" shrinkToFit="1"/>
    </xf>
    <xf numFmtId="0" fontId="9" fillId="0" borderId="5" xfId="11" applyNumberFormat="1" applyFont="1" applyFill="1" applyBorder="1" applyAlignment="1" applyProtection="1">
      <alignment vertical="center" shrinkToFit="1"/>
    </xf>
    <xf numFmtId="0" fontId="21" fillId="0" borderId="11" xfId="11" applyNumberFormat="1" applyFont="1" applyFill="1" applyBorder="1" applyAlignment="1" applyProtection="1">
      <alignment horizontal="center" vertical="center"/>
    </xf>
    <xf numFmtId="0" fontId="19" fillId="0" borderId="30" xfId="11" applyNumberFormat="1" applyFont="1" applyFill="1" applyBorder="1" applyAlignment="1" applyProtection="1">
      <alignment vertical="center"/>
    </xf>
    <xf numFmtId="0" fontId="20" fillId="0" borderId="6" xfId="11" applyNumberFormat="1" applyFont="1" applyFill="1" applyBorder="1" applyAlignment="1" applyProtection="1">
      <alignment vertical="center"/>
    </xf>
    <xf numFmtId="0" fontId="9" fillId="0" borderId="12" xfId="11" applyNumberFormat="1" applyFont="1" applyFill="1" applyBorder="1" applyAlignment="1" applyProtection="1">
      <alignment vertical="center"/>
    </xf>
    <xf numFmtId="0" fontId="17" fillId="0" borderId="24" xfId="11" applyNumberFormat="1" applyFont="1" applyFill="1" applyBorder="1" applyAlignment="1" applyProtection="1">
      <alignment vertical="center"/>
    </xf>
    <xf numFmtId="0" fontId="9" fillId="0" borderId="23" xfId="11" applyNumberFormat="1" applyFont="1" applyFill="1" applyBorder="1" applyAlignment="1" applyProtection="1">
      <alignment vertical="center" shrinkToFit="1"/>
    </xf>
    <xf numFmtId="0" fontId="9" fillId="0" borderId="24" xfId="11" applyNumberFormat="1" applyFont="1" applyFill="1" applyBorder="1" applyAlignment="1" applyProtection="1">
      <alignment vertical="center" shrinkToFit="1"/>
    </xf>
    <xf numFmtId="0" fontId="16" fillId="0" borderId="14" xfId="11" applyNumberFormat="1" applyFont="1" applyFill="1" applyBorder="1" applyAlignment="1" applyProtection="1">
      <alignment vertical="center" wrapText="1"/>
    </xf>
    <xf numFmtId="0" fontId="16" fillId="0" borderId="23" xfId="11" applyNumberFormat="1" applyFont="1" applyFill="1" applyBorder="1" applyAlignment="1" applyProtection="1">
      <alignment vertical="center" wrapText="1"/>
    </xf>
    <xf numFmtId="0" fontId="16" fillId="0" borderId="15" xfId="11" applyNumberFormat="1" applyFont="1" applyFill="1" applyBorder="1" applyAlignment="1" applyProtection="1">
      <alignment vertical="center" wrapText="1"/>
    </xf>
    <xf numFmtId="0" fontId="19" fillId="0" borderId="31" xfId="11" applyNumberFormat="1" applyFont="1" applyFill="1" applyBorder="1" applyAlignment="1" applyProtection="1">
      <alignment vertical="center"/>
    </xf>
    <xf numFmtId="0" fontId="9" fillId="0" borderId="31" xfId="11" applyNumberFormat="1" applyFont="1" applyFill="1" applyBorder="1" applyAlignment="1" applyProtection="1">
      <alignment horizontal="center" vertical="center"/>
    </xf>
    <xf numFmtId="0" fontId="21" fillId="0" borderId="31" xfId="11" applyNumberFormat="1" applyFont="1" applyFill="1" applyBorder="1" applyAlignment="1" applyProtection="1">
      <alignment horizontal="center" vertical="center"/>
    </xf>
    <xf numFmtId="0" fontId="20" fillId="0" borderId="31" xfId="11" applyNumberFormat="1" applyFont="1" applyFill="1" applyBorder="1" applyAlignment="1" applyProtection="1">
      <alignment vertical="center"/>
    </xf>
    <xf numFmtId="0" fontId="19" fillId="0" borderId="39" xfId="11" applyNumberFormat="1" applyFont="1" applyFill="1" applyBorder="1" applyAlignment="1" applyProtection="1">
      <alignment vertical="center"/>
    </xf>
    <xf numFmtId="0" fontId="19" fillId="0" borderId="18" xfId="11" applyNumberFormat="1" applyFont="1" applyFill="1" applyBorder="1" applyAlignment="1" applyProtection="1">
      <alignment horizontal="left" vertical="center"/>
    </xf>
    <xf numFmtId="0" fontId="9" fillId="0" borderId="38" xfId="11" applyNumberFormat="1" applyFont="1" applyFill="1" applyBorder="1" applyAlignment="1" applyProtection="1">
      <alignment horizontal="center" vertical="center"/>
    </xf>
    <xf numFmtId="49" fontId="19" fillId="0" borderId="0" xfId="11" applyNumberFormat="1" applyFont="1" applyFill="1" applyBorder="1" applyAlignment="1" applyProtection="1">
      <alignment vertical="center"/>
    </xf>
    <xf numFmtId="0" fontId="9" fillId="0" borderId="17" xfId="11" applyNumberFormat="1" applyFont="1" applyFill="1" applyBorder="1" applyAlignment="1" applyProtection="1">
      <alignment vertical="center" wrapText="1"/>
    </xf>
    <xf numFmtId="0" fontId="9" fillId="0" borderId="13" xfId="11" applyNumberFormat="1" applyFont="1" applyFill="1" applyBorder="1" applyAlignment="1" applyProtection="1">
      <alignment vertical="center" wrapText="1"/>
    </xf>
    <xf numFmtId="0" fontId="9" fillId="0" borderId="25" xfId="11" applyNumberFormat="1" applyFont="1" applyFill="1" applyBorder="1" applyAlignment="1" applyProtection="1">
      <alignment vertical="center" wrapText="1"/>
    </xf>
    <xf numFmtId="0" fontId="9" fillId="0" borderId="21" xfId="11" applyNumberFormat="1" applyFont="1" applyFill="1" applyBorder="1" applyAlignment="1" applyProtection="1">
      <alignment vertical="top" wrapText="1"/>
    </xf>
    <xf numFmtId="0" fontId="9" fillId="0" borderId="25" xfId="11" applyNumberFormat="1" applyFont="1" applyFill="1" applyBorder="1" applyAlignment="1" applyProtection="1">
      <alignment vertical="top" wrapText="1"/>
    </xf>
    <xf numFmtId="0" fontId="9" fillId="0" borderId="22" xfId="11" applyNumberFormat="1" applyFont="1" applyFill="1" applyBorder="1" applyAlignment="1" applyProtection="1">
      <alignment vertical="top" wrapText="1"/>
    </xf>
    <xf numFmtId="0" fontId="19" fillId="0" borderId="21" xfId="11" applyNumberFormat="1" applyFont="1" applyFill="1" applyBorder="1" applyAlignment="1" applyProtection="1">
      <alignment vertical="center"/>
    </xf>
    <xf numFmtId="0" fontId="19" fillId="0" borderId="25" xfId="11" applyNumberFormat="1" applyFont="1" applyFill="1" applyBorder="1" applyAlignment="1" applyProtection="1">
      <alignment horizontal="left" vertical="center"/>
    </xf>
    <xf numFmtId="0" fontId="9" fillId="0" borderId="25" xfId="11" applyNumberFormat="1" applyFont="1" applyFill="1" applyBorder="1" applyAlignment="1" applyProtection="1">
      <alignment vertical="center"/>
      <protection locked="0"/>
    </xf>
    <xf numFmtId="0" fontId="9" fillId="0" borderId="21" xfId="11" applyNumberFormat="1" applyFont="1" applyFill="1" applyBorder="1" applyAlignment="1" applyProtection="1">
      <alignment vertical="center" wrapText="1"/>
    </xf>
    <xf numFmtId="0" fontId="9" fillId="0" borderId="29" xfId="11" applyNumberFormat="1" applyFont="1" applyFill="1" applyBorder="1" applyAlignment="1" applyProtection="1">
      <alignment vertical="center" wrapText="1"/>
    </xf>
    <xf numFmtId="49" fontId="19" fillId="0" borderId="31" xfId="11" applyNumberFormat="1" applyFont="1" applyFill="1" applyBorder="1" applyAlignment="1" applyProtection="1">
      <alignment vertical="center"/>
    </xf>
    <xf numFmtId="0" fontId="9" fillId="0" borderId="31" xfId="11" applyNumberFormat="1" applyFont="1" applyFill="1" applyBorder="1" applyAlignment="1" applyProtection="1">
      <alignment vertical="center"/>
    </xf>
    <xf numFmtId="0" fontId="9" fillId="0" borderId="11" xfId="11" applyNumberFormat="1" applyFont="1" applyFill="1" applyBorder="1" applyAlignment="1" applyProtection="1">
      <alignment vertical="center" wrapText="1"/>
    </xf>
    <xf numFmtId="0" fontId="9" fillId="0" borderId="18" xfId="11" applyNumberFormat="1" applyFont="1" applyFill="1" applyBorder="1" applyAlignment="1" applyProtection="1">
      <alignment vertical="center" wrapText="1"/>
    </xf>
    <xf numFmtId="0" fontId="9" fillId="0" borderId="5" xfId="11" applyNumberFormat="1" applyFont="1" applyFill="1" applyBorder="1" applyAlignment="1" applyProtection="1">
      <alignment vertical="center" wrapText="1"/>
    </xf>
    <xf numFmtId="0" fontId="9" fillId="0" borderId="30" xfId="11" applyNumberFormat="1" applyFont="1" applyFill="1" applyBorder="1" applyAlignment="1" applyProtection="1">
      <alignment vertical="center" wrapText="1"/>
    </xf>
    <xf numFmtId="0" fontId="9" fillId="0" borderId="19" xfId="11" applyNumberFormat="1" applyFont="1" applyFill="1" applyBorder="1" applyAlignment="1" applyProtection="1">
      <alignment vertical="center" wrapText="1"/>
    </xf>
    <xf numFmtId="0" fontId="9" fillId="0" borderId="10" xfId="11" applyNumberFormat="1" applyFont="1" applyFill="1" applyBorder="1" applyAlignment="1" applyProtection="1">
      <alignment vertical="center" wrapText="1"/>
    </xf>
    <xf numFmtId="0" fontId="9" fillId="0" borderId="22" xfId="11" applyNumberFormat="1" applyFont="1" applyFill="1" applyBorder="1" applyAlignment="1" applyProtection="1">
      <alignment vertical="center" wrapText="1"/>
    </xf>
    <xf numFmtId="0" fontId="9" fillId="0" borderId="13" xfId="11" applyNumberFormat="1" applyFont="1" applyFill="1" applyBorder="1" applyAlignment="1" applyProtection="1">
      <alignment horizontal="center" vertical="center"/>
    </xf>
    <xf numFmtId="0" fontId="12" fillId="14" borderId="40" xfId="12" applyNumberFormat="1" applyFont="1" applyFill="1" applyBorder="1" applyAlignment="1" applyProtection="1">
      <alignment horizontal="center" vertical="center"/>
    </xf>
    <xf numFmtId="0" fontId="12" fillId="14" borderId="7" xfId="12" applyNumberFormat="1" applyFont="1" applyFill="1" applyBorder="1" applyAlignment="1" applyProtection="1">
      <alignment horizontal="center" vertical="center"/>
    </xf>
    <xf numFmtId="0" fontId="12" fillId="14" borderId="18" xfId="12" applyNumberFormat="1" applyFont="1" applyFill="1" applyBorder="1" applyAlignment="1" applyProtection="1">
      <alignment horizontal="center" vertical="center"/>
    </xf>
    <xf numFmtId="0" fontId="12" fillId="14" borderId="0" xfId="12" applyNumberFormat="1" applyFont="1" applyFill="1" applyBorder="1" applyAlignment="1" applyProtection="1">
      <alignment horizontal="center" vertical="center"/>
    </xf>
    <xf numFmtId="0" fontId="12" fillId="14" borderId="36" xfId="12" applyNumberFormat="1" applyFont="1" applyFill="1" applyBorder="1" applyAlignment="1" applyProtection="1">
      <alignment horizontal="center" vertical="center"/>
    </xf>
    <xf numFmtId="0" fontId="12" fillId="14" borderId="3" xfId="12" applyNumberFormat="1" applyFont="1" applyFill="1" applyBorder="1" applyAlignment="1" applyProtection="1">
      <alignment horizontal="center" vertical="center"/>
    </xf>
    <xf numFmtId="0" fontId="12" fillId="14" borderId="21" xfId="12" applyNumberFormat="1" applyFont="1" applyFill="1" applyBorder="1" applyAlignment="1" applyProtection="1">
      <alignment horizontal="center" vertical="center"/>
    </xf>
    <xf numFmtId="0" fontId="12" fillId="14" borderId="11" xfId="12" applyNumberFormat="1" applyFont="1" applyFill="1" applyBorder="1" applyAlignment="1" applyProtection="1">
      <alignment horizontal="center" vertical="center"/>
    </xf>
    <xf numFmtId="0" fontId="12" fillId="14" borderId="14" xfId="12" applyNumberFormat="1" applyFont="1" applyFill="1" applyBorder="1" applyAlignment="1" applyProtection="1">
      <alignment horizontal="center" vertical="center"/>
    </xf>
    <xf numFmtId="0" fontId="12" fillId="14" borderId="19" xfId="12" applyNumberFormat="1" applyFont="1" applyFill="1" applyBorder="1" applyAlignment="1" applyProtection="1">
      <alignment horizontal="center" vertical="center"/>
    </xf>
    <xf numFmtId="0" fontId="12" fillId="14" borderId="25" xfId="12" applyNumberFormat="1" applyFont="1" applyFill="1" applyBorder="1" applyAlignment="1" applyProtection="1">
      <alignment horizontal="center" vertical="center"/>
    </xf>
    <xf numFmtId="0" fontId="12" fillId="14" borderId="1" xfId="12" applyNumberFormat="1" applyFont="1" applyFill="1" applyBorder="1" applyAlignment="1" applyProtection="1">
      <alignment horizontal="center" vertical="center"/>
    </xf>
    <xf numFmtId="0" fontId="12" fillId="14" borderId="0" xfId="12" applyNumberFormat="1" applyFont="1" applyFill="1" applyBorder="1" applyAlignment="1" applyProtection="1">
      <alignment horizontal="center" vertical="center"/>
      <protection locked="0"/>
    </xf>
    <xf numFmtId="0" fontId="12" fillId="14" borderId="18" xfId="12" applyNumberFormat="1" applyFont="1" applyFill="1" applyBorder="1" applyAlignment="1" applyProtection="1">
      <alignment horizontal="center" vertical="center"/>
      <protection locked="0"/>
    </xf>
    <xf numFmtId="0" fontId="12" fillId="14" borderId="25" xfId="12" applyNumberFormat="1" applyFont="1" applyFill="1" applyBorder="1" applyAlignment="1" applyProtection="1">
      <alignment horizontal="center" vertical="center"/>
      <protection locked="0"/>
    </xf>
    <xf numFmtId="0" fontId="9" fillId="0" borderId="21" xfId="11" applyNumberFormat="1" applyFont="1" applyFill="1" applyBorder="1" applyAlignment="1" applyProtection="1">
      <alignment horizontal="center" vertical="center"/>
    </xf>
    <xf numFmtId="0" fontId="9" fillId="0" borderId="17" xfId="11" applyNumberFormat="1" applyFont="1" applyFill="1" applyBorder="1" applyAlignment="1" applyProtection="1">
      <alignment vertical="center"/>
    </xf>
    <xf numFmtId="0" fontId="9" fillId="0" borderId="26" xfId="11" applyNumberFormat="1" applyFont="1" applyFill="1" applyBorder="1" applyAlignment="1" applyProtection="1">
      <alignment vertical="center"/>
    </xf>
    <xf numFmtId="0" fontId="9" fillId="0" borderId="27" xfId="11" applyNumberFormat="1" applyFont="1" applyFill="1" applyBorder="1" applyAlignment="1" applyProtection="1">
      <alignment vertical="center"/>
    </xf>
    <xf numFmtId="0" fontId="9" fillId="0" borderId="28" xfId="11" applyNumberFormat="1" applyFont="1" applyFill="1" applyBorder="1" applyAlignment="1" applyProtection="1">
      <alignment vertical="center"/>
    </xf>
    <xf numFmtId="0" fontId="9" fillId="0" borderId="29" xfId="11" applyNumberFormat="1" applyFont="1" applyFill="1" applyBorder="1" applyAlignment="1" applyProtection="1">
      <alignment vertical="center"/>
    </xf>
    <xf numFmtId="0" fontId="0" fillId="12" borderId="0" xfId="0" applyNumberFormat="1" applyFont="1" applyFill="1" applyBorder="1" applyAlignment="1" applyProtection="1">
      <alignment horizontal="left" vertical="center" wrapText="1"/>
    </xf>
    <xf numFmtId="0" fontId="4" fillId="2" borderId="7" xfId="0" applyNumberFormat="1" applyFont="1" applyFill="1" applyBorder="1" applyAlignment="1" applyProtection="1">
      <alignment vertical="center" wrapText="1"/>
    </xf>
    <xf numFmtId="0" fontId="4" fillId="2" borderId="0" xfId="0" applyNumberFormat="1" applyFont="1" applyFill="1" applyBorder="1" applyAlignment="1" applyProtection="1">
      <alignment vertical="center" wrapText="1"/>
    </xf>
    <xf numFmtId="0" fontId="9" fillId="0" borderId="12" xfId="11" applyNumberFormat="1" applyFont="1" applyFill="1" applyBorder="1" applyAlignment="1" applyProtection="1">
      <alignment horizontal="left" vertical="center" indent="1"/>
    </xf>
    <xf numFmtId="0" fontId="9" fillId="0" borderId="23" xfId="11" applyNumberFormat="1" applyFont="1" applyFill="1" applyBorder="1" applyAlignment="1" applyProtection="1">
      <alignment horizontal="left" vertical="center" indent="1"/>
    </xf>
    <xf numFmtId="0" fontId="9" fillId="0" borderId="24" xfId="11" applyNumberFormat="1" applyFont="1" applyFill="1" applyBorder="1" applyAlignment="1" applyProtection="1">
      <alignment horizontal="left" vertical="center" indent="1"/>
    </xf>
    <xf numFmtId="0" fontId="9" fillId="0" borderId="13" xfId="11" applyNumberFormat="1" applyFont="1" applyFill="1" applyBorder="1" applyAlignment="1" applyProtection="1">
      <alignment horizontal="left" vertical="center" indent="1"/>
    </xf>
    <xf numFmtId="0" fontId="9" fillId="0" borderId="25" xfId="11" applyNumberFormat="1" applyFont="1" applyFill="1" applyBorder="1" applyAlignment="1" applyProtection="1">
      <alignment horizontal="left" vertical="center" indent="1"/>
    </xf>
    <xf numFmtId="0" fontId="9" fillId="0" borderId="22" xfId="11" applyNumberFormat="1" applyFont="1" applyFill="1" applyBorder="1" applyAlignment="1" applyProtection="1">
      <alignment horizontal="left" vertical="center" indent="1"/>
    </xf>
    <xf numFmtId="0" fontId="9" fillId="0" borderId="14" xfId="11" applyNumberFormat="1" applyFont="1" applyFill="1" applyBorder="1" applyAlignment="1" applyProtection="1">
      <alignment horizontal="center" vertical="center"/>
    </xf>
    <xf numFmtId="0" fontId="9" fillId="0" borderId="23" xfId="11" applyNumberFormat="1" applyFont="1" applyFill="1" applyBorder="1" applyAlignment="1" applyProtection="1">
      <alignment horizontal="center" vertical="center"/>
    </xf>
    <xf numFmtId="0" fontId="9" fillId="0" borderId="24" xfId="11" applyNumberFormat="1" applyFont="1" applyFill="1" applyBorder="1" applyAlignment="1" applyProtection="1">
      <alignment horizontal="center" vertical="center"/>
    </xf>
    <xf numFmtId="0" fontId="9" fillId="0" borderId="40" xfId="11" applyNumberFormat="1" applyFont="1" applyFill="1" applyBorder="1" applyAlignment="1" applyProtection="1">
      <alignment horizontal="center" vertical="center"/>
    </xf>
    <xf numFmtId="0" fontId="9" fillId="0" borderId="36" xfId="11" applyNumberFormat="1" applyFont="1" applyFill="1" applyBorder="1" applyAlignment="1" applyProtection="1">
      <alignment horizontal="center" vertical="center"/>
    </xf>
    <xf numFmtId="0" fontId="9" fillId="0" borderId="37" xfId="11" applyNumberFormat="1" applyFont="1" applyFill="1" applyBorder="1" applyAlignment="1" applyProtection="1">
      <alignment horizontal="center" vertical="center"/>
    </xf>
    <xf numFmtId="0" fontId="14" fillId="0" borderId="14" xfId="11" applyNumberFormat="1" applyFont="1" applyFill="1" applyBorder="1" applyAlignment="1" applyProtection="1">
      <alignment horizontal="center" vertical="center" wrapText="1"/>
    </xf>
    <xf numFmtId="0" fontId="14" fillId="0" borderId="23" xfId="11" applyNumberFormat="1" applyFont="1" applyFill="1" applyBorder="1" applyAlignment="1" applyProtection="1">
      <alignment horizontal="center" vertical="center" wrapText="1"/>
    </xf>
    <xf numFmtId="0" fontId="14" fillId="0" borderId="15" xfId="11" applyNumberFormat="1" applyFont="1" applyFill="1" applyBorder="1" applyAlignment="1" applyProtection="1">
      <alignment horizontal="center" vertical="center" wrapText="1"/>
    </xf>
    <xf numFmtId="0" fontId="14" fillId="0" borderId="21" xfId="11" applyNumberFormat="1" applyFont="1" applyFill="1" applyBorder="1" applyAlignment="1" applyProtection="1">
      <alignment horizontal="center" vertical="center" wrapText="1"/>
    </xf>
    <xf numFmtId="0" fontId="14" fillId="0" borderId="25" xfId="11" applyNumberFormat="1" applyFont="1" applyFill="1" applyBorder="1" applyAlignment="1" applyProtection="1">
      <alignment horizontal="center" vertical="center" wrapText="1"/>
    </xf>
    <xf numFmtId="0" fontId="14" fillId="0" borderId="29" xfId="11" applyNumberFormat="1" applyFont="1" applyFill="1" applyBorder="1" applyAlignment="1" applyProtection="1">
      <alignment horizontal="center" vertical="center" wrapText="1"/>
    </xf>
    <xf numFmtId="0" fontId="9" fillId="0" borderId="21" xfId="11" applyNumberFormat="1" applyFont="1" applyFill="1" applyBorder="1" applyAlignment="1" applyProtection="1">
      <alignment horizontal="center" vertical="center"/>
    </xf>
    <xf numFmtId="0" fontId="9" fillId="0" borderId="25" xfId="11" applyNumberFormat="1" applyFont="1" applyFill="1" applyBorder="1" applyAlignment="1" applyProtection="1">
      <alignment horizontal="center" vertical="center"/>
    </xf>
    <xf numFmtId="0" fontId="9" fillId="0" borderId="22" xfId="11" applyNumberFormat="1" applyFont="1" applyFill="1" applyBorder="1" applyAlignment="1" applyProtection="1">
      <alignment horizontal="center" vertical="center"/>
    </xf>
    <xf numFmtId="0" fontId="9" fillId="0" borderId="26" xfId="11" applyNumberFormat="1" applyFont="1" applyFill="1" applyBorder="1" applyAlignment="1" applyProtection="1">
      <alignment horizontal="center" vertical="center"/>
    </xf>
    <xf numFmtId="0" fontId="9" fillId="0" borderId="27" xfId="11" applyNumberFormat="1" applyFont="1" applyFill="1" applyBorder="1" applyAlignment="1" applyProtection="1">
      <alignment horizontal="center" vertical="center"/>
    </xf>
    <xf numFmtId="0" fontId="9" fillId="0" borderId="28" xfId="11" applyNumberFormat="1" applyFont="1" applyFill="1" applyBorder="1" applyAlignment="1" applyProtection="1">
      <alignment horizontal="center" vertical="center"/>
    </xf>
    <xf numFmtId="0" fontId="9" fillId="14" borderId="18" xfId="11" applyNumberFormat="1" applyFont="1" applyFill="1" applyBorder="1" applyAlignment="1" applyProtection="1">
      <alignment horizontal="left" vertical="center"/>
    </xf>
    <xf numFmtId="0" fontId="9" fillId="14" borderId="18" xfId="11" applyNumberFormat="1" applyFont="1" applyFill="1" applyBorder="1" applyAlignment="1" applyProtection="1">
      <alignment horizontal="center" vertical="center" shrinkToFit="1"/>
    </xf>
    <xf numFmtId="0" fontId="19" fillId="14" borderId="6" xfId="11" applyNumberFormat="1" applyFont="1" applyFill="1" applyBorder="1" applyAlignment="1" applyProtection="1">
      <alignment horizontal="left" vertical="center"/>
    </xf>
    <xf numFmtId="0" fontId="19" fillId="14" borderId="0" xfId="11" applyNumberFormat="1" applyFont="1" applyFill="1" applyBorder="1" applyAlignment="1" applyProtection="1">
      <alignment horizontal="left" vertical="center"/>
    </xf>
    <xf numFmtId="0" fontId="19" fillId="14" borderId="18" xfId="11" applyNumberFormat="1" applyFont="1" applyFill="1" applyBorder="1" applyAlignment="1" applyProtection="1">
      <alignment horizontal="left" vertical="center"/>
    </xf>
    <xf numFmtId="0" fontId="9" fillId="14" borderId="6" xfId="11" applyNumberFormat="1" applyFont="1" applyFill="1" applyBorder="1" applyAlignment="1" applyProtection="1">
      <alignment horizontal="left" vertical="center"/>
    </xf>
    <xf numFmtId="0" fontId="12" fillId="14" borderId="36" xfId="11" applyNumberFormat="1" applyFont="1" applyFill="1" applyBorder="1" applyAlignment="1" applyProtection="1">
      <alignment horizontal="center" vertical="center"/>
    </xf>
    <xf numFmtId="0" fontId="12" fillId="14" borderId="41" xfId="11" applyNumberFormat="1" applyFont="1" applyFill="1" applyBorder="1" applyAlignment="1" applyProtection="1">
      <alignment horizontal="center" vertical="center"/>
    </xf>
    <xf numFmtId="0" fontId="9" fillId="14" borderId="0" xfId="11" applyNumberFormat="1" applyFont="1" applyFill="1" applyBorder="1" applyAlignment="1" applyProtection="1">
      <alignment horizontal="center" vertical="center"/>
    </xf>
    <xf numFmtId="0" fontId="17" fillId="14" borderId="25" xfId="11" applyNumberFormat="1" applyFont="1" applyFill="1" applyBorder="1" applyAlignment="1" applyProtection="1">
      <alignment horizontal="left" vertical="center"/>
    </xf>
    <xf numFmtId="0" fontId="9" fillId="14" borderId="0" xfId="11" applyNumberFormat="1" applyFont="1" applyFill="1" applyBorder="1" applyAlignment="1" applyProtection="1">
      <alignment horizontal="left" vertical="center"/>
    </xf>
    <xf numFmtId="0" fontId="9" fillId="14" borderId="18" xfId="11" applyNumberFormat="1" applyFont="1" applyFill="1" applyBorder="1" applyAlignment="1" applyProtection="1">
      <alignment horizontal="center" vertical="center"/>
    </xf>
    <xf numFmtId="0" fontId="9" fillId="14" borderId="6" xfId="11" applyNumberFormat="1" applyFont="1" applyFill="1" applyBorder="1" applyAlignment="1" applyProtection="1">
      <alignment horizontal="center" vertical="center"/>
    </xf>
    <xf numFmtId="0" fontId="12" fillId="14" borderId="6" xfId="11" applyNumberFormat="1" applyFont="1" applyFill="1" applyBorder="1" applyAlignment="1" applyProtection="1">
      <alignment horizontal="center" vertical="center"/>
    </xf>
    <xf numFmtId="0" fontId="9" fillId="0" borderId="40" xfId="11" applyNumberFormat="1" applyFont="1" applyFill="1" applyBorder="1" applyAlignment="1" applyProtection="1">
      <alignment horizontal="left" vertical="center"/>
    </xf>
    <xf numFmtId="0" fontId="9" fillId="0" borderId="36" xfId="11" applyNumberFormat="1" applyFont="1" applyFill="1" applyBorder="1" applyAlignment="1" applyProtection="1">
      <alignment horizontal="left" vertical="center"/>
    </xf>
    <xf numFmtId="0" fontId="9" fillId="0" borderId="37" xfId="11" applyNumberFormat="1" applyFont="1" applyFill="1" applyBorder="1" applyAlignment="1" applyProtection="1">
      <alignment horizontal="left" vertical="center"/>
    </xf>
    <xf numFmtId="0" fontId="9" fillId="14" borderId="23" xfId="11" applyNumberFormat="1" applyFont="1" applyFill="1" applyBorder="1" applyAlignment="1" applyProtection="1">
      <alignment horizontal="center" vertical="center"/>
    </xf>
    <xf numFmtId="0" fontId="12" fillId="14" borderId="19" xfId="11" applyNumberFormat="1" applyFont="1" applyFill="1" applyBorder="1" applyAlignment="1" applyProtection="1">
      <alignment horizontal="center" vertical="center"/>
    </xf>
    <xf numFmtId="0" fontId="12" fillId="14" borderId="42" xfId="11" applyNumberFormat="1" applyFont="1" applyFill="1" applyBorder="1" applyAlignment="1" applyProtection="1">
      <alignment horizontal="center" vertical="center"/>
    </xf>
    <xf numFmtId="0" fontId="13" fillId="0" borderId="27" xfId="11" applyNumberFormat="1" applyFont="1" applyFill="1" applyBorder="1" applyAlignment="1" applyProtection="1">
      <alignment horizontal="left" vertical="center"/>
    </xf>
    <xf numFmtId="0" fontId="13" fillId="0" borderId="43" xfId="11" applyNumberFormat="1" applyFont="1" applyFill="1" applyBorder="1" applyAlignment="1" applyProtection="1">
      <alignment horizontal="left" vertical="center"/>
    </xf>
    <xf numFmtId="0" fontId="3" fillId="0" borderId="0" xfId="11" applyNumberFormat="1" applyFont="1" applyFill="1" applyBorder="1" applyAlignment="1" applyProtection="1">
      <alignment horizontal="center" vertical="center"/>
    </xf>
    <xf numFmtId="0" fontId="23" fillId="0" borderId="0" xfId="11" applyNumberFormat="1" applyFont="1" applyFill="1" applyBorder="1" applyAlignment="1" applyProtection="1">
      <alignment horizontal="center" vertical="center"/>
    </xf>
  </cellXfs>
  <cellStyles count="17">
    <cellStyle name="パーセント 2" xfId="1" xr:uid="{00000000-0005-0000-0000-000000000000}"/>
    <cellStyle name="通貨 2" xfId="2" xr:uid="{00000000-0005-0000-0000-000001000000}"/>
    <cellStyle name="通貨 2 2" xfId="3" xr:uid="{00000000-0005-0000-0000-000002000000}"/>
    <cellStyle name="標準" xfId="0" builtinId="0"/>
    <cellStyle name="標準 10" xfId="16" xr:uid="{00000000-0005-0000-0000-000004000000}"/>
    <cellStyle name="標準 2" xfId="4" xr:uid="{00000000-0005-0000-0000-000005000000}"/>
    <cellStyle name="標準 2 7" xfId="11" xr:uid="{00000000-0005-0000-0000-000006000000}"/>
    <cellStyle name="標準 3" xfId="5" xr:uid="{00000000-0005-0000-0000-000007000000}"/>
    <cellStyle name="標準 3 3" xfId="12" xr:uid="{00000000-0005-0000-0000-000008000000}"/>
    <cellStyle name="標準 4" xfId="6" xr:uid="{00000000-0005-0000-0000-000009000000}"/>
    <cellStyle name="標準 5" xfId="7" xr:uid="{00000000-0005-0000-0000-00000A000000}"/>
    <cellStyle name="標準 5 2" xfId="8" xr:uid="{00000000-0005-0000-0000-00000B000000}"/>
    <cellStyle name="標準 6" xfId="9" xr:uid="{00000000-0005-0000-0000-00000C000000}"/>
    <cellStyle name="標準 7" xfId="10" xr:uid="{00000000-0005-0000-0000-00000D000000}"/>
    <cellStyle name="標準 8" xfId="14" xr:uid="{00000000-0005-0000-0000-00000E000000}"/>
    <cellStyle name="標準 9" xfId="15" xr:uid="{00000000-0005-0000-0000-00000F000000}"/>
    <cellStyle name="標準_設計内容説明書　第二面" xfId="13" xr:uid="{00000000-0005-0000-0000-000011000000}"/>
  </cellStyles>
  <dxfs count="0"/>
  <tableStyles count="0" defaultTableStyle="TableStyleMedium2" defaultPivotStyle="PivotStyleLight16"/>
  <colors>
    <mruColors>
      <color rgb="FFFFFFCC"/>
      <color rgb="FFCCECFF"/>
      <color rgb="FFCCFFFF"/>
      <color rgb="FFFFCCFF"/>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123825</xdr:colOff>
      <xdr:row>7</xdr:row>
      <xdr:rowOff>180975</xdr:rowOff>
    </xdr:from>
    <xdr:ext cx="300082" cy="242374"/>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323975" y="165735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xdr:txBody>
    </xdr:sp>
    <xdr:clientData/>
  </xdr:oneCellAnchor>
  <xdr:oneCellAnchor>
    <xdr:from>
      <xdr:col>6</xdr:col>
      <xdr:colOff>123825</xdr:colOff>
      <xdr:row>128</xdr:row>
      <xdr:rowOff>180975</xdr:rowOff>
    </xdr:from>
    <xdr:ext cx="300082" cy="242374"/>
    <xdr:sp macro="" textlink="">
      <xdr:nvSpPr>
        <xdr:cNvPr id="3" name="テキスト ボックス 2">
          <a:extLst>
            <a:ext uri="{FF2B5EF4-FFF2-40B4-BE49-F238E27FC236}">
              <a16:creationId xmlns:a16="http://schemas.microsoft.com/office/drawing/2014/main" id="{EA57D8D0-34BA-4605-8D63-45E98992ADFE}"/>
            </a:ext>
          </a:extLst>
        </xdr:cNvPr>
        <xdr:cNvSpPr txBox="1"/>
      </xdr:nvSpPr>
      <xdr:spPr>
        <a:xfrm>
          <a:off x="1323975" y="165735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a:t>
          </a:r>
          <a:endParaRPr kumimoji="1" lang="ja-JP" altLang="en-US" sz="9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7"/>
  </sheetPr>
  <dimension ref="A1:B17"/>
  <sheetViews>
    <sheetView workbookViewId="0">
      <pane xSplit="1" ySplit="1" topLeftCell="B2" activePane="bottomRight" state="frozen"/>
      <selection pane="topRight"/>
      <selection pane="bottomLeft"/>
      <selection pane="bottomRight" activeCell="B8" sqref="B8"/>
    </sheetView>
  </sheetViews>
  <sheetFormatPr defaultColWidth="9" defaultRowHeight="13.5" x14ac:dyDescent="0.15"/>
  <cols>
    <col min="1" max="1" width="14.125" style="44" customWidth="1"/>
    <col min="2" max="2" width="32.125" style="44" customWidth="1"/>
    <col min="3" max="3" width="9" style="34" customWidth="1"/>
    <col min="4" max="16384" width="9" style="34"/>
  </cols>
  <sheetData>
    <row r="1" spans="1:2" ht="67.5" x14ac:dyDescent="0.15">
      <c r="A1" s="44" t="s">
        <v>512</v>
      </c>
      <c r="B1" s="45" t="s">
        <v>513</v>
      </c>
    </row>
    <row r="2" spans="1:2" x14ac:dyDescent="0.15">
      <c r="A2" s="44" t="s">
        <v>514</v>
      </c>
      <c r="B2" s="44">
        <v>-2</v>
      </c>
    </row>
    <row r="3" spans="1:2" x14ac:dyDescent="0.15">
      <c r="A3" s="44" t="s">
        <v>515</v>
      </c>
      <c r="B3" s="44">
        <v>-2</v>
      </c>
    </row>
    <row r="4" spans="1:2" x14ac:dyDescent="0.15">
      <c r="A4" s="44" t="s">
        <v>516</v>
      </c>
      <c r="B4" s="44">
        <v>-2</v>
      </c>
    </row>
    <row r="5" spans="1:2" x14ac:dyDescent="0.15">
      <c r="A5" s="44" t="s">
        <v>605</v>
      </c>
      <c r="B5" s="44">
        <v>1</v>
      </c>
    </row>
    <row r="6" spans="1:2" x14ac:dyDescent="0.15">
      <c r="A6" s="44" t="s">
        <v>606</v>
      </c>
      <c r="B6" s="44">
        <v>1</v>
      </c>
    </row>
    <row r="7" spans="1:2" x14ac:dyDescent="0.15">
      <c r="A7" s="44" t="s">
        <v>586</v>
      </c>
      <c r="B7" s="44">
        <v>1</v>
      </c>
    </row>
    <row r="16" spans="1:2" x14ac:dyDescent="0.15">
      <c r="A16" s="44" t="s">
        <v>517</v>
      </c>
      <c r="B16" s="44">
        <v>1</v>
      </c>
    </row>
    <row r="17" spans="1:2" x14ac:dyDescent="0.15">
      <c r="A17" s="44" t="s">
        <v>518</v>
      </c>
      <c r="B17" s="44">
        <v>0</v>
      </c>
    </row>
  </sheetData>
  <phoneticPr fontId="11"/>
  <pageMargins left="0.78700000000000003" right="0.78700000000000003" top="0.98399999999999999" bottom="0.98399999999999999" header="0.51200000000000001" footer="0.5120000000000000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66"/>
  </sheetPr>
  <dimension ref="A1:M125"/>
  <sheetViews>
    <sheetView zoomScale="85" zoomScaleNormal="85" workbookViewId="0">
      <pane ySplit="6" topLeftCell="A106" activePane="bottomLeft" state="frozen"/>
      <selection pane="bottomLeft" activeCell="A124" sqref="A124"/>
    </sheetView>
  </sheetViews>
  <sheetFormatPr defaultColWidth="9" defaultRowHeight="13.5" x14ac:dyDescent="0.15"/>
  <cols>
    <col min="1" max="1" width="15.625" customWidth="1"/>
    <col min="2" max="2" width="18.625" customWidth="1"/>
    <col min="3" max="3" width="27.625" customWidth="1"/>
    <col min="4" max="4" width="15.625" customWidth="1"/>
    <col min="5" max="5" width="45.625" customWidth="1"/>
    <col min="6" max="6" width="39.75" bestFit="1" customWidth="1"/>
    <col min="9" max="12" width="9" hidden="1" customWidth="1"/>
  </cols>
  <sheetData>
    <row r="1" spans="1:13" x14ac:dyDescent="0.15">
      <c r="J1" s="298" t="s">
        <v>7</v>
      </c>
      <c r="K1" s="299"/>
    </row>
    <row r="2" spans="1:13" x14ac:dyDescent="0.15">
      <c r="I2" s="14" t="s">
        <v>26</v>
      </c>
      <c r="J2" s="14" t="s">
        <v>27</v>
      </c>
      <c r="K2" s="14" t="s">
        <v>28</v>
      </c>
      <c r="L2" s="14" t="s">
        <v>29</v>
      </c>
    </row>
    <row r="3" spans="1:13" x14ac:dyDescent="0.15">
      <c r="I3" t="s">
        <v>30</v>
      </c>
      <c r="J3" s="19">
        <v>42573</v>
      </c>
      <c r="L3">
        <v>42573</v>
      </c>
    </row>
    <row r="6" spans="1:13" x14ac:dyDescent="0.15">
      <c r="A6" s="78" t="s">
        <v>63</v>
      </c>
      <c r="C6" s="78" t="s">
        <v>64</v>
      </c>
      <c r="D6" s="78" t="s">
        <v>65</v>
      </c>
      <c r="E6" s="78" t="s">
        <v>66</v>
      </c>
      <c r="F6" s="78" t="s">
        <v>67</v>
      </c>
    </row>
    <row r="7" spans="1:13" x14ac:dyDescent="0.15">
      <c r="A7" s="2" t="s">
        <v>33</v>
      </c>
      <c r="B7" s="15"/>
      <c r="C7" s="78" t="s">
        <v>68</v>
      </c>
      <c r="D7" s="49" t="s">
        <v>687</v>
      </c>
      <c r="E7" s="78" t="s">
        <v>193</v>
      </c>
      <c r="F7" s="49" t="str">
        <f>IF(wsjob_TARGET_KIND__label="","",wsjob_TARGET_KIND__label)</f>
        <v>建築物</v>
      </c>
      <c r="G7" s="54"/>
      <c r="H7" s="54"/>
      <c r="I7" s="54"/>
      <c r="J7" s="54"/>
      <c r="K7" s="54"/>
      <c r="L7" s="54"/>
      <c r="M7" s="54"/>
    </row>
    <row r="8" spans="1:13" x14ac:dyDescent="0.15">
      <c r="A8" s="2"/>
      <c r="B8" s="13" t="s">
        <v>506</v>
      </c>
      <c r="C8" s="78" t="s">
        <v>509</v>
      </c>
      <c r="D8" s="49">
        <v>101</v>
      </c>
      <c r="E8" s="78" t="s">
        <v>560</v>
      </c>
      <c r="F8" s="49">
        <f>IF(wsjob_JOB_KIND="","",wsjob_JOB_KIND)</f>
        <v>101</v>
      </c>
      <c r="G8" s="54"/>
      <c r="H8" s="54"/>
      <c r="I8" s="54"/>
      <c r="J8" s="54"/>
      <c r="K8" s="54"/>
      <c r="L8" s="54"/>
      <c r="M8" s="54"/>
    </row>
    <row r="9" spans="1:13" x14ac:dyDescent="0.15">
      <c r="A9" s="2"/>
      <c r="B9" s="13" t="s">
        <v>507</v>
      </c>
      <c r="C9" s="78" t="s">
        <v>508</v>
      </c>
      <c r="D9" s="49">
        <v>1</v>
      </c>
      <c r="E9" s="78" t="s">
        <v>511</v>
      </c>
      <c r="F9" s="49">
        <f>IF(wsjob_TARGET_KIND="","",wsjob_TARGET_KIND)</f>
        <v>1</v>
      </c>
      <c r="G9" s="54"/>
      <c r="H9" s="54"/>
      <c r="I9" s="54"/>
      <c r="J9" s="54"/>
      <c r="K9" s="54"/>
      <c r="L9" s="54"/>
      <c r="M9" s="54"/>
    </row>
    <row r="10" spans="1:13" x14ac:dyDescent="0.15">
      <c r="A10" s="8" t="s">
        <v>34</v>
      </c>
      <c r="B10" s="4"/>
      <c r="C10" s="78" t="s">
        <v>69</v>
      </c>
      <c r="D10" s="51" t="s">
        <v>5</v>
      </c>
      <c r="E10" s="78" t="s">
        <v>510</v>
      </c>
      <c r="F10" s="49" t="str">
        <f>IF(shinsei_UKETUKE_NO="","",shinsei_UKETUKE_NO)</f>
        <v/>
      </c>
      <c r="G10" s="54"/>
      <c r="H10" s="54"/>
      <c r="I10" s="54"/>
      <c r="J10" s="54"/>
      <c r="K10" s="54"/>
      <c r="L10" s="54"/>
      <c r="M10" s="54"/>
    </row>
    <row r="11" spans="1:13" x14ac:dyDescent="0.15">
      <c r="A11" s="9" t="s">
        <v>35</v>
      </c>
      <c r="B11" s="5"/>
      <c r="C11" s="78" t="s">
        <v>70</v>
      </c>
      <c r="D11" s="52"/>
      <c r="E11" s="78" t="s">
        <v>131</v>
      </c>
      <c r="F11" s="49" t="str">
        <f>IF(shinsei_HIKIUKE_DATE="","",shinsei_HIKIUKE_DATE)</f>
        <v/>
      </c>
      <c r="G11" s="54"/>
      <c r="H11" s="54"/>
      <c r="I11" s="54"/>
      <c r="J11" s="54"/>
      <c r="K11" s="54"/>
      <c r="L11" s="54"/>
      <c r="M11" s="54"/>
    </row>
    <row r="12" spans="1:13" x14ac:dyDescent="0.15">
      <c r="A12" s="20" t="s">
        <v>36</v>
      </c>
      <c r="B12" s="6"/>
      <c r="C12" s="78" t="s">
        <v>71</v>
      </c>
      <c r="D12" s="51"/>
      <c r="E12" s="78" t="s">
        <v>194</v>
      </c>
      <c r="F12" s="49" t="str">
        <f>IF(shinsei_ISSUE_NO="","",shinsei_ISSUE_NO)</f>
        <v/>
      </c>
      <c r="G12" s="54"/>
      <c r="H12" s="54"/>
      <c r="I12" s="54"/>
      <c r="J12" s="54"/>
      <c r="K12" s="54"/>
      <c r="L12" s="54"/>
      <c r="M12" s="54"/>
    </row>
    <row r="13" spans="1:13" x14ac:dyDescent="0.15">
      <c r="A13" s="29" t="s">
        <v>37</v>
      </c>
      <c r="B13" s="32"/>
      <c r="C13" s="78" t="s">
        <v>72</v>
      </c>
      <c r="D13" s="52"/>
      <c r="E13" s="78" t="s">
        <v>132</v>
      </c>
      <c r="F13" s="49" t="str">
        <f>IF(shinsei_ISSUE_DATE="","",shinsei_ISSUE_DATE)</f>
        <v/>
      </c>
      <c r="G13" s="54"/>
      <c r="H13" s="54"/>
      <c r="I13" s="54"/>
      <c r="J13" s="54"/>
      <c r="K13" s="54"/>
      <c r="L13" s="54"/>
      <c r="M13" s="54"/>
    </row>
    <row r="14" spans="1:13" x14ac:dyDescent="0.15">
      <c r="A14" s="30"/>
      <c r="B14" s="33" t="s">
        <v>203</v>
      </c>
      <c r="D14" s="53"/>
      <c r="E14" s="78" t="s">
        <v>211</v>
      </c>
      <c r="F14" s="49" t="str">
        <f>IF(cst_shinsei_ISSUE_DATE="","",TEXT(cst_shinsei_ISSUE_DATE,"e"))</f>
        <v/>
      </c>
      <c r="G14" s="54"/>
      <c r="H14" s="54"/>
      <c r="I14" s="54"/>
      <c r="J14" s="54"/>
      <c r="K14" s="54"/>
      <c r="L14" s="54"/>
      <c r="M14" s="54"/>
    </row>
    <row r="15" spans="1:13" x14ac:dyDescent="0.15">
      <c r="A15" s="30"/>
      <c r="B15" s="33" t="s">
        <v>195</v>
      </c>
      <c r="D15" s="53"/>
      <c r="E15" s="78" t="s">
        <v>212</v>
      </c>
      <c r="F15" s="49" t="str">
        <f>IF(cst_shinsei_ISSUE_DATE="","",TEXT(cst_shinsei_ISSUE_DATE,"m"))</f>
        <v/>
      </c>
      <c r="G15" s="54"/>
      <c r="H15" s="54"/>
      <c r="I15" s="54"/>
      <c r="J15" s="54"/>
      <c r="K15" s="54"/>
      <c r="L15" s="54"/>
      <c r="M15" s="54"/>
    </row>
    <row r="16" spans="1:13" x14ac:dyDescent="0.15">
      <c r="A16" s="31"/>
      <c r="B16" s="33" t="s">
        <v>196</v>
      </c>
      <c r="D16" s="53"/>
      <c r="E16" s="78" t="s">
        <v>213</v>
      </c>
      <c r="F16" s="49" t="str">
        <f>IF(cst_shinsei_ISSUE_DATE="","",TEXT(cst_shinsei_ISSUE_DATE,"d"))</f>
        <v/>
      </c>
      <c r="G16" s="54"/>
      <c r="H16" s="54"/>
      <c r="I16" s="54"/>
      <c r="J16" s="54"/>
      <c r="K16" s="54"/>
      <c r="L16" s="54"/>
      <c r="M16" s="54"/>
    </row>
    <row r="17" spans="1:13" x14ac:dyDescent="0.15">
      <c r="A17" s="47" t="s">
        <v>561</v>
      </c>
      <c r="B17" s="48"/>
      <c r="C17" s="78" t="s">
        <v>524</v>
      </c>
      <c r="D17" s="52">
        <v>44544</v>
      </c>
      <c r="E17" s="78" t="s">
        <v>525</v>
      </c>
      <c r="F17" s="49">
        <f>IF(wskakunin_SHINSEI_DATE="","",wskakunin_SHINSEI_DATE)</f>
        <v>44544</v>
      </c>
      <c r="G17" s="54"/>
      <c r="H17" s="54"/>
      <c r="I17" s="54"/>
      <c r="J17" s="54"/>
      <c r="K17" s="54"/>
      <c r="L17" s="54"/>
      <c r="M17" s="54"/>
    </row>
    <row r="18" spans="1:13" x14ac:dyDescent="0.15">
      <c r="A18" s="47"/>
      <c r="B18" s="33" t="s">
        <v>203</v>
      </c>
      <c r="D18" s="53"/>
      <c r="E18" s="78" t="s">
        <v>526</v>
      </c>
      <c r="F18" s="49" t="str">
        <f>IF(cst_wskakunin_SHINSEI_DATE="","",TEXT(cst_wskakunin_SHINSEI_DATE,"e"))</f>
        <v>3</v>
      </c>
      <c r="G18" s="54"/>
      <c r="H18" s="54"/>
      <c r="I18" s="54"/>
      <c r="J18" s="54"/>
      <c r="K18" s="54"/>
      <c r="L18" s="54"/>
      <c r="M18" s="54"/>
    </row>
    <row r="19" spans="1:13" x14ac:dyDescent="0.15">
      <c r="A19" s="47"/>
      <c r="B19" s="33" t="s">
        <v>195</v>
      </c>
      <c r="D19" s="53"/>
      <c r="E19" s="78" t="s">
        <v>527</v>
      </c>
      <c r="F19" s="49" t="str">
        <f>IF(cst_wskakunin_SHINSEI_DATE="","",TEXT(cst_wskakunin_SHINSEI_DATE,"m"))</f>
        <v>12</v>
      </c>
      <c r="G19" s="54"/>
      <c r="H19" s="54"/>
      <c r="I19" s="54"/>
      <c r="J19" s="54"/>
      <c r="K19" s="54"/>
      <c r="L19" s="54"/>
      <c r="M19" s="54"/>
    </row>
    <row r="20" spans="1:13" x14ac:dyDescent="0.15">
      <c r="A20" s="47"/>
      <c r="B20" s="33" t="s">
        <v>196</v>
      </c>
      <c r="D20" s="53"/>
      <c r="E20" s="78" t="s">
        <v>528</v>
      </c>
      <c r="F20" s="49" t="str">
        <f>IF(cst_wskakunin_SHINSEI_DATE="","",TEXT(cst_wskakunin_SHINSEI_DATE,"d"))</f>
        <v>14</v>
      </c>
      <c r="G20" s="54"/>
      <c r="H20" s="54"/>
      <c r="I20" s="54"/>
      <c r="J20" s="54"/>
      <c r="K20" s="54"/>
      <c r="L20" s="54"/>
      <c r="M20" s="54"/>
    </row>
    <row r="21" spans="1:13" x14ac:dyDescent="0.15">
      <c r="A21" s="10" t="s">
        <v>38</v>
      </c>
      <c r="B21" s="12"/>
      <c r="C21" s="78" t="s">
        <v>73</v>
      </c>
      <c r="D21" s="49" t="s">
        <v>6</v>
      </c>
      <c r="E21" s="78" t="s">
        <v>133</v>
      </c>
      <c r="F21" s="49" t="str">
        <f>IF(shinsei_UKETUKE_OFFICE_ID="","",shinsei_UKETUKE_OFFICE_ID)</f>
        <v>さいたま中央事務所</v>
      </c>
      <c r="G21" s="54"/>
      <c r="H21" s="54"/>
      <c r="I21" s="54"/>
      <c r="J21" s="54"/>
      <c r="K21" s="54"/>
      <c r="L21" s="54"/>
      <c r="M21" s="54"/>
    </row>
    <row r="22" spans="1:13" x14ac:dyDescent="0.15">
      <c r="A22" s="24" t="s">
        <v>3</v>
      </c>
      <c r="B22" s="12" t="s">
        <v>9</v>
      </c>
      <c r="C22" s="78" t="s">
        <v>74</v>
      </c>
      <c r="D22" s="49"/>
      <c r="E22" s="78" t="s">
        <v>134</v>
      </c>
      <c r="F22" s="49" t="str">
        <f>IF(wskakunin_owner1_JIMU_NAME="", "", wskakunin_owner1_JIMU_NAME)</f>
        <v/>
      </c>
      <c r="G22" s="54"/>
      <c r="H22" s="54"/>
      <c r="I22" s="54"/>
      <c r="J22" s="54"/>
      <c r="K22" s="54"/>
      <c r="L22" s="54"/>
      <c r="M22" s="54"/>
    </row>
    <row r="23" spans="1:13" x14ac:dyDescent="0.15">
      <c r="A23" s="23"/>
      <c r="B23" s="12" t="s">
        <v>18</v>
      </c>
      <c r="C23" s="78" t="s">
        <v>559</v>
      </c>
      <c r="D23" s="49"/>
      <c r="E23" s="78" t="s">
        <v>519</v>
      </c>
      <c r="F23" s="49" t="str">
        <f>IF(wskakunin_owner1_JIMU_NAME_KANA="","",wskakunin_owner1_JIMU_NAME_KANA)</f>
        <v/>
      </c>
      <c r="G23" s="54"/>
      <c r="H23" s="54"/>
      <c r="I23" s="54"/>
      <c r="J23" s="54"/>
      <c r="K23" s="54"/>
      <c r="L23" s="54"/>
      <c r="M23" s="54"/>
    </row>
    <row r="24" spans="1:13" x14ac:dyDescent="0.15">
      <c r="A24" s="23"/>
      <c r="B24" s="12" t="s">
        <v>4</v>
      </c>
      <c r="C24" s="78" t="s">
        <v>75</v>
      </c>
      <c r="D24" s="49"/>
      <c r="E24" s="78" t="s">
        <v>135</v>
      </c>
      <c r="F24" s="49" t="str">
        <f>IF(wskakunin_owner1_POST="", "", wskakunin_owner1_POST)</f>
        <v/>
      </c>
      <c r="G24" s="54"/>
      <c r="H24" s="54"/>
      <c r="I24" s="54"/>
      <c r="J24" s="54"/>
      <c r="K24" s="54"/>
      <c r="L24" s="54"/>
      <c r="M24" s="54"/>
    </row>
    <row r="25" spans="1:13" x14ac:dyDescent="0.15">
      <c r="A25" s="23"/>
      <c r="B25" s="12" t="s">
        <v>18</v>
      </c>
      <c r="C25" s="78" t="s">
        <v>520</v>
      </c>
      <c r="D25" s="49"/>
      <c r="E25" s="78" t="s">
        <v>521</v>
      </c>
      <c r="F25" s="49" t="str">
        <f>IF(wskakunin_owner1_POST_KANA="","",wskakunin_owner1_POST_KANA)</f>
        <v/>
      </c>
      <c r="G25" s="54"/>
      <c r="H25" s="54"/>
      <c r="I25" s="54"/>
      <c r="J25" s="54"/>
      <c r="K25" s="54"/>
      <c r="L25" s="54"/>
      <c r="M25" s="54"/>
    </row>
    <row r="26" spans="1:13" x14ac:dyDescent="0.15">
      <c r="A26" s="23"/>
      <c r="B26" s="12" t="s">
        <v>14</v>
      </c>
      <c r="C26" s="78" t="s">
        <v>76</v>
      </c>
      <c r="D26" s="49" t="s">
        <v>690</v>
      </c>
      <c r="E26" s="78" t="s">
        <v>136</v>
      </c>
      <c r="F26" s="49" t="str">
        <f>IF(wskakunin_owner1_NAME="", "", wskakunin_owner1_NAME)</f>
        <v>さいたま一郎</v>
      </c>
      <c r="G26" s="54"/>
      <c r="H26" s="54"/>
      <c r="I26" s="54"/>
      <c r="J26" s="54"/>
      <c r="K26" s="54"/>
      <c r="L26" s="54"/>
      <c r="M26" s="54"/>
    </row>
    <row r="27" spans="1:13" x14ac:dyDescent="0.15">
      <c r="A27" s="22"/>
      <c r="B27" s="12" t="s">
        <v>18</v>
      </c>
      <c r="C27" s="78" t="s">
        <v>77</v>
      </c>
      <c r="D27" s="49"/>
      <c r="E27" s="78" t="s">
        <v>137</v>
      </c>
      <c r="F27" s="49" t="str">
        <f>IF(wskakunin_owner1_NAME_KANA="","",wskakunin_owner1_NAME_KANA)</f>
        <v/>
      </c>
      <c r="G27" s="54"/>
      <c r="H27" s="54"/>
      <c r="I27" s="54"/>
      <c r="J27" s="54"/>
      <c r="K27" s="54"/>
      <c r="L27" s="54"/>
      <c r="M27" s="54"/>
    </row>
    <row r="28" spans="1:13" x14ac:dyDescent="0.15">
      <c r="A28" s="22"/>
      <c r="B28" s="46" t="s">
        <v>522</v>
      </c>
      <c r="D28" s="54"/>
      <c r="E28" s="78" t="s">
        <v>523</v>
      </c>
      <c r="F28" s="49">
        <f>IF(wskakunin_owner1_JIMU_NAME_KANA="",wskakunin_owner1_NAME_KANA,IF(wskakunin_owner1_POST_KANA="",wskakunin_owner1_NAME_KANA,wskakunin_owner1_JIMU_NAME_KANA&amp;"　"&amp;wskakunin_owner1_POST_KANA&amp;"　"&amp;wskakunin_owner1_NAME_KANA))</f>
        <v>0</v>
      </c>
      <c r="G28" s="54"/>
      <c r="H28" s="54"/>
      <c r="I28" s="54"/>
      <c r="J28" s="54"/>
      <c r="K28" s="54"/>
      <c r="L28" s="54"/>
      <c r="M28" s="54"/>
    </row>
    <row r="29" spans="1:13" x14ac:dyDescent="0.15">
      <c r="A29" s="22"/>
      <c r="B29" s="12" t="s">
        <v>15</v>
      </c>
      <c r="C29" s="78" t="s">
        <v>78</v>
      </c>
      <c r="D29" s="51"/>
      <c r="E29" s="78" t="s">
        <v>138</v>
      </c>
      <c r="F29" s="49" t="str">
        <f>IF(wskakunin_owner1_ZIP="", "", wskakunin_owner1_ZIP)</f>
        <v/>
      </c>
      <c r="G29" s="54"/>
      <c r="H29" s="54"/>
      <c r="I29" s="54"/>
      <c r="J29" s="54"/>
      <c r="K29" s="54"/>
      <c r="L29" s="54"/>
      <c r="M29" s="54"/>
    </row>
    <row r="30" spans="1:13" x14ac:dyDescent="0.15">
      <c r="A30" s="22"/>
      <c r="B30" s="12" t="s">
        <v>16</v>
      </c>
      <c r="C30" s="78" t="s">
        <v>79</v>
      </c>
      <c r="D30" s="49"/>
      <c r="E30" s="78" t="s">
        <v>139</v>
      </c>
      <c r="F30" s="49" t="str">
        <f>IF(wskakunin_owner1__address="", "", wskakunin_owner1__address)</f>
        <v/>
      </c>
      <c r="G30" s="54"/>
      <c r="H30" s="54"/>
      <c r="I30" s="54"/>
      <c r="J30" s="54"/>
      <c r="K30" s="54"/>
      <c r="L30" s="54"/>
      <c r="M30" s="54"/>
    </row>
    <row r="31" spans="1:13" x14ac:dyDescent="0.15">
      <c r="A31" s="22"/>
      <c r="B31" s="12" t="s">
        <v>17</v>
      </c>
      <c r="C31" s="78" t="s">
        <v>80</v>
      </c>
      <c r="D31" s="51"/>
      <c r="E31" s="78" t="s">
        <v>140</v>
      </c>
      <c r="F31" s="49" t="str">
        <f>IF(wskakunin_owner1_TEL="", "", wskakunin_owner1_TEL)</f>
        <v/>
      </c>
      <c r="G31" s="54"/>
      <c r="H31" s="54"/>
      <c r="I31" s="54"/>
      <c r="J31" s="54"/>
      <c r="K31" s="54"/>
      <c r="L31" s="54"/>
      <c r="M31" s="54"/>
    </row>
    <row r="32" spans="1:13" x14ac:dyDescent="0.15">
      <c r="A32" s="22"/>
      <c r="B32" s="28" t="s">
        <v>464</v>
      </c>
      <c r="D32" s="54"/>
      <c r="E32" s="78" t="s">
        <v>204</v>
      </c>
      <c r="F32" s="297" t="str">
        <f>IF(wskakunin_owner1_JIMU_NAME="",wskakunin_owner1_NAME,IF(wskakunin_owner1_POST="",wskakunin_owner1_NAME,wskakunin_owner1_JIMU_NAME&amp;"　"&amp;wskakunin_owner1_POST&amp;"　"&amp;wskakunin_owner1_NAME))</f>
        <v>さいたま一郎</v>
      </c>
      <c r="G32" s="297"/>
      <c r="H32" s="297"/>
      <c r="I32" s="297"/>
      <c r="J32" s="297"/>
      <c r="K32" s="297"/>
      <c r="L32" s="297"/>
      <c r="M32" s="297"/>
    </row>
    <row r="33" spans="1:13" x14ac:dyDescent="0.15">
      <c r="A33" s="22"/>
      <c r="B33" s="27" t="s">
        <v>206</v>
      </c>
      <c r="D33" s="54"/>
      <c r="E33" s="78" t="s">
        <v>205</v>
      </c>
      <c r="F33" s="49" t="str">
        <f>IF(wskakunin_owner1_POST&amp;wskakunin_owner1_NAME="","",IF(wskakunin_owner1_POST="",wskakunin_owner1_NAME,wskakunin_owner1_POST&amp;"　"&amp;wskakunin_owner1_NAME))</f>
        <v>さいたま一郎</v>
      </c>
      <c r="G33" s="54"/>
      <c r="H33" s="54"/>
      <c r="I33" s="54"/>
      <c r="J33" s="54"/>
      <c r="K33" s="54"/>
      <c r="L33" s="54"/>
      <c r="M33" s="54"/>
    </row>
    <row r="34" spans="1:13" ht="27" customHeight="1" x14ac:dyDescent="0.15">
      <c r="A34" s="22"/>
      <c r="B34" s="28" t="s">
        <v>210</v>
      </c>
      <c r="D34" s="54"/>
      <c r="E34" s="78" t="s">
        <v>209</v>
      </c>
      <c r="F34" s="297" t="str">
        <f>wskakunin_owner1_JIMU_NAME&amp;IF(wskakunin_owner1_JIMU_NAME="","",CHAR(10))&amp;cst_wskakunin_owner1__space2</f>
        <v>さいたま一郎</v>
      </c>
      <c r="G34" s="297"/>
      <c r="H34" s="297"/>
      <c r="I34" s="297"/>
      <c r="J34" s="297"/>
      <c r="K34" s="297"/>
      <c r="L34" s="297"/>
      <c r="M34" s="297"/>
    </row>
    <row r="35" spans="1:13" x14ac:dyDescent="0.15">
      <c r="A35" s="10" t="s">
        <v>39</v>
      </c>
      <c r="B35" s="12" t="s">
        <v>19</v>
      </c>
      <c r="C35" s="78" t="s">
        <v>81</v>
      </c>
      <c r="D35" s="49"/>
      <c r="E35" s="78" t="s">
        <v>141</v>
      </c>
      <c r="F35" s="49" t="str">
        <f>IF(wskakunin_dairi1__sikaku="", "", wskakunin_dairi1__sikaku)</f>
        <v/>
      </c>
      <c r="G35" s="54"/>
      <c r="H35" s="54"/>
      <c r="I35" s="54"/>
      <c r="J35" s="54"/>
      <c r="K35" s="54"/>
      <c r="L35" s="54"/>
      <c r="M35" s="54"/>
    </row>
    <row r="36" spans="1:13" x14ac:dyDescent="0.15">
      <c r="A36" s="22"/>
      <c r="B36" s="12" t="s">
        <v>14</v>
      </c>
      <c r="C36" s="78" t="s">
        <v>82</v>
      </c>
      <c r="D36" s="49"/>
      <c r="E36" s="78" t="s">
        <v>142</v>
      </c>
      <c r="F36" s="49" t="str">
        <f>IF(wskakunin_dairi1_NAME="", "", wskakunin_dairi1_NAME)</f>
        <v/>
      </c>
      <c r="G36" s="54"/>
      <c r="H36" s="54"/>
      <c r="I36" s="54"/>
      <c r="J36" s="54"/>
      <c r="K36" s="54"/>
      <c r="L36" s="54"/>
      <c r="M36" s="54"/>
    </row>
    <row r="37" spans="1:13" x14ac:dyDescent="0.15">
      <c r="A37" s="22"/>
      <c r="B37" s="12" t="s">
        <v>18</v>
      </c>
      <c r="C37" s="78" t="s">
        <v>83</v>
      </c>
      <c r="D37" s="49"/>
      <c r="E37" s="78" t="s">
        <v>143</v>
      </c>
      <c r="F37" s="49" t="str">
        <f>IF(wskakunin_dairi1_NAME_KANA="", "", wskakunin_dairi1_NAME_KANA)</f>
        <v/>
      </c>
      <c r="G37" s="54"/>
      <c r="H37" s="54"/>
      <c r="I37" s="54"/>
      <c r="J37" s="54"/>
      <c r="K37" s="54"/>
      <c r="L37" s="54"/>
      <c r="M37" s="54"/>
    </row>
    <row r="38" spans="1:13" x14ac:dyDescent="0.15">
      <c r="A38" s="22"/>
      <c r="B38" s="12" t="s">
        <v>20</v>
      </c>
      <c r="C38" s="78" t="s">
        <v>84</v>
      </c>
      <c r="D38" s="49"/>
      <c r="E38" s="78" t="s">
        <v>144</v>
      </c>
      <c r="F38" s="49" t="str">
        <f>IF(wskakunin_dairi1_JIMU__sikaku="", "", wskakunin_dairi1_JIMU__sikaku)</f>
        <v/>
      </c>
      <c r="G38" s="54"/>
      <c r="H38" s="54"/>
      <c r="I38" s="54"/>
      <c r="J38" s="54"/>
      <c r="K38" s="54"/>
      <c r="L38" s="54"/>
      <c r="M38" s="54"/>
    </row>
    <row r="39" spans="1:13" x14ac:dyDescent="0.15">
      <c r="A39" s="22"/>
      <c r="B39" s="12" t="s">
        <v>21</v>
      </c>
      <c r="C39" s="78" t="s">
        <v>85</v>
      </c>
      <c r="D39" s="49"/>
      <c r="E39" s="78" t="s">
        <v>145</v>
      </c>
      <c r="F39" s="49" t="str">
        <f>IF(wskakunin_dairi1_JIMU_NAME="", "",wskakunin_dairi1_JIMU_NAME)</f>
        <v/>
      </c>
      <c r="G39" s="54"/>
      <c r="H39" s="54"/>
      <c r="I39" s="54"/>
      <c r="J39" s="54"/>
      <c r="K39" s="54"/>
      <c r="L39" s="54"/>
      <c r="M39" s="54"/>
    </row>
    <row r="40" spans="1:13" x14ac:dyDescent="0.15">
      <c r="A40" s="22"/>
      <c r="B40" s="12" t="s">
        <v>15</v>
      </c>
      <c r="C40" s="78" t="s">
        <v>86</v>
      </c>
      <c r="D40" s="51"/>
      <c r="E40" s="78" t="s">
        <v>146</v>
      </c>
      <c r="F40" s="49" t="str">
        <f>IF(wskakunin_dairi1_ZIP="", "", wskakunin_dairi1_ZIP)</f>
        <v/>
      </c>
      <c r="G40" s="54"/>
      <c r="H40" s="54"/>
      <c r="I40" s="54"/>
      <c r="J40" s="54"/>
      <c r="K40" s="54"/>
      <c r="L40" s="54"/>
      <c r="M40" s="54"/>
    </row>
    <row r="41" spans="1:13" x14ac:dyDescent="0.15">
      <c r="A41" s="22"/>
      <c r="B41" s="12" t="s">
        <v>22</v>
      </c>
      <c r="C41" s="78" t="s">
        <v>87</v>
      </c>
      <c r="D41" s="49"/>
      <c r="E41" s="78" t="s">
        <v>147</v>
      </c>
      <c r="F41" s="49" t="str">
        <f>IF(wskakunin_dairi1__address="", "", wskakunin_dairi1__address)</f>
        <v/>
      </c>
      <c r="G41" s="54"/>
      <c r="H41" s="54"/>
      <c r="I41" s="54"/>
      <c r="J41" s="54"/>
      <c r="K41" s="54"/>
      <c r="L41" s="54"/>
      <c r="M41" s="54"/>
    </row>
    <row r="42" spans="1:13" x14ac:dyDescent="0.15">
      <c r="A42" s="22"/>
      <c r="B42" s="16" t="s">
        <v>17</v>
      </c>
      <c r="C42" s="78" t="s">
        <v>88</v>
      </c>
      <c r="D42" s="51"/>
      <c r="E42" s="78" t="s">
        <v>148</v>
      </c>
      <c r="F42" s="49" t="str">
        <f>IF(wskakunin_dairi1_TEL="", "", wskakunin_dairi1_TEL)</f>
        <v/>
      </c>
      <c r="G42" s="54"/>
      <c r="H42" s="54"/>
      <c r="I42" s="54"/>
      <c r="J42" s="54"/>
      <c r="K42" s="54"/>
      <c r="L42" s="54"/>
      <c r="M42" s="54"/>
    </row>
    <row r="43" spans="1:13" x14ac:dyDescent="0.15">
      <c r="A43" s="22"/>
      <c r="B43" s="27" t="s">
        <v>207</v>
      </c>
      <c r="D43" s="54"/>
      <c r="E43" s="78" t="s">
        <v>208</v>
      </c>
      <c r="F43" s="49" t="str">
        <f>IF(wskakunin_dairi1_NAME&amp;wskakunin_dairi1_JIMU_NAME="","",IF(wskakunin_dairi1_JIMU_NAME="",wskakunin_dairi1_NAME,wskakunin_dairi1_JIMU_NAME&amp;"　"&amp;wskakunin_dairi1_NAME))</f>
        <v/>
      </c>
      <c r="G43" s="54"/>
      <c r="H43" s="54"/>
      <c r="I43" s="54"/>
      <c r="J43" s="54"/>
      <c r="K43" s="54"/>
      <c r="L43" s="54"/>
      <c r="M43" s="54"/>
    </row>
    <row r="44" spans="1:13" x14ac:dyDescent="0.15">
      <c r="A44" s="1" t="s">
        <v>40</v>
      </c>
      <c r="B44" s="13" t="s">
        <v>19</v>
      </c>
      <c r="C44" s="78" t="s">
        <v>89</v>
      </c>
      <c r="D44" s="49"/>
      <c r="E44" s="78" t="s">
        <v>149</v>
      </c>
      <c r="F44" s="49" t="str">
        <f>IF(wskakunin_sekkei1__sikaku="", "", wskakunin_sekkei1__sikaku)</f>
        <v/>
      </c>
      <c r="G44" s="54"/>
      <c r="H44" s="54"/>
      <c r="I44" s="54"/>
      <c r="J44" s="54"/>
      <c r="K44" s="54"/>
      <c r="L44" s="54"/>
      <c r="M44" s="54"/>
    </row>
    <row r="45" spans="1:13" x14ac:dyDescent="0.15">
      <c r="A45" s="21"/>
      <c r="B45" s="13" t="s">
        <v>14</v>
      </c>
      <c r="C45" s="78" t="s">
        <v>90</v>
      </c>
      <c r="D45" s="49"/>
      <c r="E45" s="78" t="s">
        <v>150</v>
      </c>
      <c r="F45" s="49" t="str">
        <f>IF(wskakunin_sekkei1_NAME="", "", wskakunin_sekkei1_NAME)</f>
        <v/>
      </c>
      <c r="G45" s="54"/>
      <c r="H45" s="54"/>
      <c r="I45" s="54"/>
      <c r="J45" s="54"/>
      <c r="K45" s="54"/>
      <c r="L45" s="54"/>
      <c r="M45" s="54"/>
    </row>
    <row r="46" spans="1:13" x14ac:dyDescent="0.15">
      <c r="A46" s="21"/>
      <c r="B46" s="13" t="s">
        <v>20</v>
      </c>
      <c r="C46" s="78" t="s">
        <v>91</v>
      </c>
      <c r="D46" s="49"/>
      <c r="E46" s="78" t="s">
        <v>151</v>
      </c>
      <c r="F46" s="49" t="str">
        <f>IF(wskakunin_sekkei1_JIMU__sikaku="", "", wskakunin_sekkei1_JIMU__sikaku)</f>
        <v/>
      </c>
      <c r="G46" s="54"/>
      <c r="H46" s="54"/>
      <c r="I46" s="54"/>
      <c r="J46" s="54"/>
      <c r="K46" s="54"/>
      <c r="L46" s="54"/>
      <c r="M46" s="54"/>
    </row>
    <row r="47" spans="1:13" x14ac:dyDescent="0.15">
      <c r="A47" s="21"/>
      <c r="B47" s="13" t="s">
        <v>21</v>
      </c>
      <c r="C47" s="78" t="s">
        <v>92</v>
      </c>
      <c r="D47" s="49"/>
      <c r="E47" s="78" t="s">
        <v>152</v>
      </c>
      <c r="F47" s="49" t="str">
        <f>IF(wskakunin_sekkei1_JIMU_NAME="", "", wskakunin_sekkei1_JIMU_NAME)</f>
        <v/>
      </c>
      <c r="G47" s="54"/>
      <c r="H47" s="54"/>
      <c r="I47" s="54"/>
      <c r="J47" s="54"/>
      <c r="K47" s="54"/>
      <c r="L47" s="54"/>
      <c r="M47" s="54"/>
    </row>
    <row r="48" spans="1:13" x14ac:dyDescent="0.15">
      <c r="A48" s="21"/>
      <c r="B48" s="13" t="s">
        <v>15</v>
      </c>
      <c r="C48" s="78" t="s">
        <v>93</v>
      </c>
      <c r="D48" s="51"/>
      <c r="E48" s="78" t="s">
        <v>153</v>
      </c>
      <c r="F48" s="49" t="str">
        <f>IF(wskakunin_sekkei1_ZIP="", "", wskakunin_sekkei1_ZIP)</f>
        <v/>
      </c>
      <c r="G48" s="54"/>
      <c r="H48" s="54"/>
      <c r="I48" s="54"/>
      <c r="J48" s="54"/>
      <c r="K48" s="54"/>
      <c r="L48" s="54"/>
      <c r="M48" s="54"/>
    </row>
    <row r="49" spans="1:13" x14ac:dyDescent="0.15">
      <c r="A49" s="21"/>
      <c r="B49" s="13" t="s">
        <v>22</v>
      </c>
      <c r="C49" s="78" t="s">
        <v>94</v>
      </c>
      <c r="D49" s="49"/>
      <c r="E49" s="78" t="s">
        <v>154</v>
      </c>
      <c r="F49" s="49" t="str">
        <f>IF(wskakunin_sekkei1__address="", "", wskakunin_sekkei1__address)</f>
        <v/>
      </c>
      <c r="G49" s="54"/>
      <c r="H49" s="54"/>
      <c r="I49" s="54"/>
      <c r="J49" s="54"/>
      <c r="K49" s="54"/>
      <c r="L49" s="54"/>
      <c r="M49" s="54"/>
    </row>
    <row r="50" spans="1:13" x14ac:dyDescent="0.15">
      <c r="A50" s="21"/>
      <c r="B50" s="13" t="s">
        <v>17</v>
      </c>
      <c r="C50" s="78" t="s">
        <v>95</v>
      </c>
      <c r="D50" s="51"/>
      <c r="E50" s="78" t="s">
        <v>155</v>
      </c>
      <c r="F50" s="49" t="str">
        <f>IF(wskakunin_sekkei1_TEL="", "", wskakunin_sekkei1_TEL)</f>
        <v/>
      </c>
      <c r="G50" s="54"/>
      <c r="H50" s="54"/>
      <c r="I50" s="54"/>
      <c r="J50" s="54"/>
      <c r="K50" s="54"/>
      <c r="L50" s="54"/>
      <c r="M50" s="54"/>
    </row>
    <row r="51" spans="1:13" x14ac:dyDescent="0.15">
      <c r="A51" s="1" t="s">
        <v>41</v>
      </c>
      <c r="B51" s="13" t="s">
        <v>19</v>
      </c>
      <c r="C51" s="78" t="s">
        <v>96</v>
      </c>
      <c r="D51" s="49"/>
      <c r="E51" s="78" t="s">
        <v>156</v>
      </c>
      <c r="F51" s="49" t="str">
        <f>IF(wskakunin_kanri1__sikaku="", "", wskakunin_kanri1__sikaku)</f>
        <v/>
      </c>
      <c r="G51" s="54"/>
      <c r="H51" s="54"/>
      <c r="I51" s="54"/>
      <c r="J51" s="54"/>
      <c r="K51" s="54"/>
      <c r="L51" s="54"/>
      <c r="M51" s="54"/>
    </row>
    <row r="52" spans="1:13" x14ac:dyDescent="0.15">
      <c r="A52" s="21"/>
      <c r="B52" s="13" t="s">
        <v>14</v>
      </c>
      <c r="C52" s="78" t="s">
        <v>97</v>
      </c>
      <c r="D52" s="49"/>
      <c r="E52" s="78" t="s">
        <v>157</v>
      </c>
      <c r="F52" s="49" t="str">
        <f>IF(wskakunin_kanri1_NAME="", "", wskakunin_kanri1_NAME)</f>
        <v/>
      </c>
      <c r="G52" s="54"/>
      <c r="H52" s="54"/>
      <c r="I52" s="54"/>
      <c r="J52" s="54"/>
      <c r="K52" s="54"/>
      <c r="L52" s="54"/>
      <c r="M52" s="54"/>
    </row>
    <row r="53" spans="1:13" x14ac:dyDescent="0.15">
      <c r="A53" s="21"/>
      <c r="B53" s="13" t="s">
        <v>20</v>
      </c>
      <c r="C53" s="78" t="s">
        <v>98</v>
      </c>
      <c r="D53" s="49"/>
      <c r="E53" s="78" t="s">
        <v>158</v>
      </c>
      <c r="F53" s="49" t="str">
        <f>IF(wskakunin_kanri1_JIMU__sikaku="", "", wskakunin_kanri1_JIMU__sikaku)</f>
        <v/>
      </c>
      <c r="G53" s="54"/>
      <c r="H53" s="54"/>
      <c r="I53" s="54"/>
      <c r="J53" s="54"/>
      <c r="K53" s="54"/>
      <c r="L53" s="54"/>
      <c r="M53" s="54"/>
    </row>
    <row r="54" spans="1:13" x14ac:dyDescent="0.15">
      <c r="A54" s="21"/>
      <c r="B54" s="13" t="s">
        <v>21</v>
      </c>
      <c r="C54" s="78" t="s">
        <v>99</v>
      </c>
      <c r="D54" s="49"/>
      <c r="E54" s="78" t="s">
        <v>159</v>
      </c>
      <c r="F54" s="49" t="str">
        <f>IF(wskakunin_kanri1_JIMU_NAME="", "", wskakunin_kanri1_JIMU_NAME)</f>
        <v/>
      </c>
      <c r="G54" s="54"/>
      <c r="H54" s="54"/>
      <c r="I54" s="54"/>
      <c r="J54" s="54"/>
      <c r="K54" s="54"/>
      <c r="L54" s="54"/>
      <c r="M54" s="54"/>
    </row>
    <row r="55" spans="1:13" x14ac:dyDescent="0.15">
      <c r="A55" s="21"/>
      <c r="B55" s="13" t="s">
        <v>15</v>
      </c>
      <c r="C55" s="78" t="s">
        <v>100</v>
      </c>
      <c r="D55" s="51"/>
      <c r="E55" s="78" t="s">
        <v>160</v>
      </c>
      <c r="F55" s="49" t="str">
        <f>IF(wskakunin_kanri1_ZIP="", "", wskakunin_kanri1_ZIP)</f>
        <v/>
      </c>
      <c r="G55" s="54"/>
      <c r="H55" s="54"/>
      <c r="I55" s="54"/>
      <c r="J55" s="54"/>
      <c r="K55" s="54"/>
      <c r="L55" s="54"/>
      <c r="M55" s="54"/>
    </row>
    <row r="56" spans="1:13" x14ac:dyDescent="0.15">
      <c r="A56" s="21"/>
      <c r="B56" s="13" t="s">
        <v>22</v>
      </c>
      <c r="C56" s="78" t="s">
        <v>101</v>
      </c>
      <c r="D56" s="49"/>
      <c r="E56" s="78" t="s">
        <v>161</v>
      </c>
      <c r="F56" s="49" t="str">
        <f>IF(wskakunin_kanri1__address="", "", wskakunin_kanri1__address)</f>
        <v/>
      </c>
      <c r="G56" s="54"/>
      <c r="H56" s="54"/>
      <c r="I56" s="54"/>
      <c r="J56" s="54"/>
      <c r="K56" s="54"/>
      <c r="L56" s="54"/>
      <c r="M56" s="54"/>
    </row>
    <row r="57" spans="1:13" x14ac:dyDescent="0.15">
      <c r="A57" s="21"/>
      <c r="B57" s="13" t="s">
        <v>17</v>
      </c>
      <c r="C57" s="78" t="s">
        <v>102</v>
      </c>
      <c r="D57" s="51"/>
      <c r="E57" s="78" t="s">
        <v>162</v>
      </c>
      <c r="F57" s="49" t="str">
        <f>IF(wskakunin_kanri1_TEL="", "", wskakunin_kanri1_TEL)</f>
        <v/>
      </c>
      <c r="G57" s="54"/>
      <c r="H57" s="54"/>
      <c r="I57" s="54"/>
      <c r="J57" s="54"/>
      <c r="K57" s="54"/>
      <c r="L57" s="54"/>
      <c r="M57" s="54"/>
    </row>
    <row r="58" spans="1:13" x14ac:dyDescent="0.15">
      <c r="A58" s="10" t="s">
        <v>42</v>
      </c>
      <c r="B58" s="16" t="s">
        <v>14</v>
      </c>
      <c r="C58" s="78" t="s">
        <v>103</v>
      </c>
      <c r="D58" s="49"/>
      <c r="E58" s="78" t="s">
        <v>163</v>
      </c>
      <c r="F58" s="49" t="str">
        <f>IF(wskakunin_sekou1_NAME="", "", wskakunin_sekou1_NAME)</f>
        <v/>
      </c>
      <c r="G58" s="54"/>
      <c r="H58" s="54"/>
      <c r="I58" s="54"/>
      <c r="J58" s="54"/>
      <c r="K58" s="54"/>
      <c r="L58" s="54"/>
      <c r="M58" s="54"/>
    </row>
    <row r="59" spans="1:13" x14ac:dyDescent="0.15">
      <c r="A59" s="22"/>
      <c r="B59" s="16" t="s">
        <v>47</v>
      </c>
      <c r="C59" s="78" t="s">
        <v>104</v>
      </c>
      <c r="D59" s="49"/>
      <c r="E59" s="78" t="s">
        <v>164</v>
      </c>
      <c r="F59" s="49" t="str">
        <f>IF(wskakunin_sekou1_SEKOU__sikaku="", "", wskakunin_sekou1_SEKOU__sikaku)</f>
        <v/>
      </c>
      <c r="G59" s="54"/>
      <c r="H59" s="54"/>
      <c r="I59" s="54"/>
      <c r="J59" s="54"/>
      <c r="K59" s="54"/>
      <c r="L59" s="54"/>
      <c r="M59" s="54"/>
    </row>
    <row r="60" spans="1:13" x14ac:dyDescent="0.15">
      <c r="A60" s="22"/>
      <c r="B60" s="16" t="s">
        <v>48</v>
      </c>
      <c r="C60" s="78" t="s">
        <v>105</v>
      </c>
      <c r="D60" s="49"/>
      <c r="E60" s="78" t="s">
        <v>165</v>
      </c>
      <c r="F60" s="49" t="str">
        <f>IF(wskakunin_sekou1_JIMU_NAME="", "", wskakunin_sekou1_JIMU_NAME)</f>
        <v/>
      </c>
      <c r="G60" s="54"/>
      <c r="H60" s="54"/>
      <c r="I60" s="54"/>
      <c r="J60" s="54"/>
      <c r="K60" s="54"/>
      <c r="L60" s="54"/>
      <c r="M60" s="54"/>
    </row>
    <row r="61" spans="1:13" x14ac:dyDescent="0.15">
      <c r="A61" s="22"/>
      <c r="B61" s="16" t="s">
        <v>15</v>
      </c>
      <c r="C61" s="78" t="s">
        <v>106</v>
      </c>
      <c r="D61" s="51"/>
      <c r="E61" s="78" t="s">
        <v>166</v>
      </c>
      <c r="F61" s="49" t="str">
        <f>IF(wskakunin_sekou1_ZIP="", "", wskakunin_sekou1_ZIP)</f>
        <v/>
      </c>
      <c r="G61" s="54"/>
      <c r="H61" s="54"/>
      <c r="I61" s="54"/>
      <c r="J61" s="54"/>
      <c r="K61" s="54"/>
      <c r="L61" s="54"/>
      <c r="M61" s="54"/>
    </row>
    <row r="62" spans="1:13" x14ac:dyDescent="0.15">
      <c r="A62" s="22"/>
      <c r="B62" s="16" t="s">
        <v>22</v>
      </c>
      <c r="C62" s="78" t="s">
        <v>107</v>
      </c>
      <c r="D62" s="49"/>
      <c r="E62" s="78" t="s">
        <v>167</v>
      </c>
      <c r="F62" s="49" t="str">
        <f>IF(wskakunin_sekou1__address="", "", wskakunin_sekou1__address)</f>
        <v/>
      </c>
      <c r="G62" s="54"/>
      <c r="H62" s="54"/>
      <c r="I62" s="54"/>
      <c r="J62" s="54"/>
      <c r="K62" s="54"/>
      <c r="L62" s="54"/>
      <c r="M62" s="54"/>
    </row>
    <row r="63" spans="1:13" x14ac:dyDescent="0.15">
      <c r="A63" s="22"/>
      <c r="B63" s="16" t="s">
        <v>17</v>
      </c>
      <c r="C63" s="78" t="s">
        <v>108</v>
      </c>
      <c r="D63" s="51"/>
      <c r="E63" s="78" t="s">
        <v>168</v>
      </c>
      <c r="F63" s="49" t="str">
        <f>IF(wskakunin_sekou1_TEL="", "", wskakunin_sekou1_TEL)</f>
        <v/>
      </c>
      <c r="G63" s="54"/>
      <c r="H63" s="54"/>
      <c r="I63" s="54"/>
      <c r="J63" s="54"/>
      <c r="K63" s="54"/>
      <c r="L63" s="54"/>
      <c r="M63" s="54"/>
    </row>
    <row r="64" spans="1:13" x14ac:dyDescent="0.15">
      <c r="A64" s="22"/>
      <c r="B64" s="17" t="s">
        <v>556</v>
      </c>
      <c r="D64" s="54"/>
      <c r="E64" s="78" t="s">
        <v>557</v>
      </c>
      <c r="F64" s="49" t="b">
        <f>IF(ISERROR(FIND("一建設", cst_wskakunin_sekou1_JIMU_NAME)), FALSE, FIND("一建設", cst_wskakunin_sekou1_JIMU_NAME)=1)</f>
        <v>0</v>
      </c>
      <c r="G64" s="54"/>
      <c r="H64" s="54" t="s">
        <v>558</v>
      </c>
      <c r="I64" s="54"/>
      <c r="J64" s="54"/>
      <c r="K64" s="54"/>
      <c r="L64" s="54"/>
      <c r="M64" s="54"/>
    </row>
    <row r="65" spans="1:13" x14ac:dyDescent="0.15">
      <c r="A65" s="22"/>
      <c r="B65" s="17" t="s">
        <v>529</v>
      </c>
      <c r="D65" s="54"/>
      <c r="E65" s="78" t="s">
        <v>530</v>
      </c>
      <c r="F65" s="49">
        <f>IF(ISERROR(FIND("ケイアイスター不動産", cst_wskakunin_sekou1_JIMU_NAME)), 0, 1)</f>
        <v>0</v>
      </c>
      <c r="G65" s="54"/>
      <c r="H65" s="54"/>
      <c r="I65" s="54"/>
      <c r="J65" s="54"/>
      <c r="K65" s="54"/>
      <c r="L65" s="54"/>
      <c r="M65" s="54"/>
    </row>
    <row r="66" spans="1:13" x14ac:dyDescent="0.15">
      <c r="A66" s="3" t="s">
        <v>43</v>
      </c>
      <c r="B66" s="7"/>
      <c r="C66" s="78" t="s">
        <v>109</v>
      </c>
      <c r="D66" s="49" t="s">
        <v>689</v>
      </c>
      <c r="E66" s="78" t="s">
        <v>169</v>
      </c>
      <c r="F66" s="49" t="str">
        <f>IF(wskakunin_BUILD_NAME="", "",wskakunin_BUILD_NAME)</f>
        <v>テストデータ20211124</v>
      </c>
      <c r="G66" s="54"/>
      <c r="H66" s="54"/>
      <c r="I66" s="54"/>
      <c r="J66" s="54"/>
      <c r="K66" s="54"/>
      <c r="L66" s="54"/>
      <c r="M66" s="54"/>
    </row>
    <row r="67" spans="1:13" x14ac:dyDescent="0.15">
      <c r="A67" s="41" t="s">
        <v>44</v>
      </c>
      <c r="B67" s="17"/>
      <c r="C67" s="78" t="s">
        <v>110</v>
      </c>
      <c r="D67" s="49" t="s">
        <v>688</v>
      </c>
      <c r="E67" s="78" t="s">
        <v>170</v>
      </c>
      <c r="F67" s="49" t="str">
        <f>IF(wskakunin_BUILD__address="", "", wskakunin_BUILD__address)</f>
        <v>埼玉県123</v>
      </c>
      <c r="G67" s="54"/>
      <c r="H67" s="54"/>
      <c r="I67" s="54"/>
      <c r="J67" s="54"/>
      <c r="K67" s="54"/>
      <c r="L67" s="54"/>
      <c r="M67" s="54"/>
    </row>
    <row r="68" spans="1:13" x14ac:dyDescent="0.15">
      <c r="A68" s="50"/>
      <c r="B68" s="43" t="s">
        <v>531</v>
      </c>
      <c r="C68" s="78" t="s">
        <v>532</v>
      </c>
      <c r="D68" s="49" t="s">
        <v>533</v>
      </c>
      <c r="E68" s="78" t="s">
        <v>534</v>
      </c>
      <c r="F68" s="49" t="str">
        <f>IF(wskakunin_BUILD_KEN__ken="","",wskakunin_BUILD_KEN__ken)</f>
        <v>埼玉県</v>
      </c>
      <c r="G68" s="54"/>
      <c r="H68" s="54"/>
      <c r="I68" s="54"/>
      <c r="J68" s="54"/>
      <c r="K68" s="54"/>
      <c r="L68" s="54"/>
      <c r="M68" s="54"/>
    </row>
    <row r="69" spans="1:13" x14ac:dyDescent="0.15">
      <c r="A69" s="41" t="s">
        <v>10</v>
      </c>
      <c r="B69" s="16" t="s">
        <v>49</v>
      </c>
      <c r="C69" s="78" t="s">
        <v>111</v>
      </c>
      <c r="D69" s="49"/>
      <c r="E69" s="78" t="s">
        <v>171</v>
      </c>
      <c r="F69" s="49" t="str">
        <f>IF(wskakunin__kuiki="", "", wskakunin__kuiki)</f>
        <v/>
      </c>
      <c r="G69" s="54"/>
      <c r="H69" s="54"/>
      <c r="I69" s="54"/>
      <c r="J69" s="54"/>
      <c r="K69" s="54"/>
      <c r="L69" s="54"/>
      <c r="M69" s="54"/>
    </row>
    <row r="70" spans="1:13" x14ac:dyDescent="0.15">
      <c r="A70" s="40"/>
      <c r="B70" s="43" t="s">
        <v>57</v>
      </c>
      <c r="C70" s="78" t="s">
        <v>484</v>
      </c>
      <c r="D70" s="49"/>
      <c r="E70" s="78" t="s">
        <v>485</v>
      </c>
      <c r="F70" s="49" t="str">
        <f>IF(wskakunin_KUIKI_TOSI=1,"■","□")</f>
        <v>□</v>
      </c>
      <c r="G70" s="54"/>
      <c r="H70" s="54"/>
      <c r="I70" s="54"/>
      <c r="J70" s="54"/>
      <c r="K70" s="54"/>
      <c r="L70" s="54"/>
      <c r="M70" s="54"/>
    </row>
    <row r="71" spans="1:13" x14ac:dyDescent="0.15">
      <c r="A71" s="40"/>
      <c r="B71" s="43" t="s">
        <v>465</v>
      </c>
      <c r="C71" s="78" t="s">
        <v>473</v>
      </c>
      <c r="D71" s="49"/>
      <c r="E71" s="78" t="s">
        <v>486</v>
      </c>
      <c r="F71" s="49" t="str">
        <f>IF(wskakunin_KUIKI_JYUN_TOSHI=1,"■","□")</f>
        <v>□</v>
      </c>
      <c r="G71" s="54"/>
      <c r="H71" s="54"/>
      <c r="I71" s="54"/>
      <c r="J71" s="54"/>
      <c r="K71" s="54"/>
      <c r="L71" s="54"/>
      <c r="M71" s="54"/>
    </row>
    <row r="72" spans="1:13" x14ac:dyDescent="0.15">
      <c r="A72" s="40"/>
      <c r="B72" s="27" t="s">
        <v>466</v>
      </c>
      <c r="C72" s="78" t="s">
        <v>474</v>
      </c>
      <c r="D72" s="49"/>
      <c r="E72" s="78" t="s">
        <v>487</v>
      </c>
      <c r="F72" s="49" t="str">
        <f>IF(wskakunin_KUIKI_KUIKIGAI=1,"■","□")</f>
        <v>□</v>
      </c>
      <c r="G72" s="54"/>
      <c r="H72" s="54"/>
      <c r="I72" s="54"/>
      <c r="J72" s="54"/>
      <c r="K72" s="54"/>
      <c r="L72" s="54"/>
      <c r="M72" s="54"/>
    </row>
    <row r="73" spans="1:13" x14ac:dyDescent="0.15">
      <c r="A73" s="22"/>
      <c r="B73" s="16" t="s">
        <v>467</v>
      </c>
      <c r="C73" s="78" t="s">
        <v>475</v>
      </c>
      <c r="D73" s="49"/>
      <c r="E73" s="78" t="s">
        <v>172</v>
      </c>
      <c r="F73" s="49" t="str">
        <f>IF(wskakunin__tosi_kuiki="", "", wskakunin__tosi_kuiki)</f>
        <v/>
      </c>
      <c r="G73" s="54"/>
      <c r="H73" s="54"/>
      <c r="I73" s="54"/>
      <c r="J73" s="54"/>
      <c r="K73" s="54"/>
      <c r="L73" s="54"/>
      <c r="M73" s="54"/>
    </row>
    <row r="74" spans="1:13" x14ac:dyDescent="0.15">
      <c r="A74" s="22"/>
      <c r="B74" s="43" t="s">
        <v>58</v>
      </c>
      <c r="C74" s="78" t="s">
        <v>476</v>
      </c>
      <c r="D74" s="49"/>
      <c r="E74" s="78" t="s">
        <v>488</v>
      </c>
      <c r="F74" s="49" t="str">
        <f>IF(wskakunin_KUIKI_SIGAIKA=1,"■","□")</f>
        <v>□</v>
      </c>
      <c r="G74" s="54"/>
      <c r="H74" s="54"/>
      <c r="I74" s="54"/>
      <c r="J74" s="54"/>
      <c r="K74" s="54"/>
      <c r="L74" s="54"/>
      <c r="M74" s="54"/>
    </row>
    <row r="75" spans="1:13" x14ac:dyDescent="0.15">
      <c r="A75" s="22"/>
      <c r="B75" s="43" t="s">
        <v>468</v>
      </c>
      <c r="C75" s="78" t="s">
        <v>477</v>
      </c>
      <c r="D75" s="49"/>
      <c r="E75" s="78" t="s">
        <v>489</v>
      </c>
      <c r="F75" s="49" t="str">
        <f>IF(wskakunin_KUIKI_TYOSEI=1,"■","□")</f>
        <v>□</v>
      </c>
      <c r="G75" s="54"/>
      <c r="H75" s="54"/>
      <c r="I75" s="54"/>
      <c r="J75" s="54"/>
      <c r="K75" s="54"/>
      <c r="L75" s="54"/>
      <c r="M75" s="54"/>
    </row>
    <row r="76" spans="1:13" x14ac:dyDescent="0.15">
      <c r="A76" s="22"/>
      <c r="B76" s="43" t="s">
        <v>469</v>
      </c>
      <c r="C76" s="78" t="s">
        <v>478</v>
      </c>
      <c r="D76" s="49"/>
      <c r="E76" s="78" t="s">
        <v>490</v>
      </c>
      <c r="F76" s="49" t="str">
        <f>IF(wskakunin_KUIKI_HISETTEI=1,"■","□")</f>
        <v>□</v>
      </c>
      <c r="G76" s="54"/>
      <c r="H76" s="54"/>
      <c r="I76" s="54"/>
      <c r="J76" s="54"/>
      <c r="K76" s="54"/>
      <c r="L76" s="54"/>
      <c r="M76" s="54"/>
    </row>
    <row r="77" spans="1:13" x14ac:dyDescent="0.15">
      <c r="A77" s="1" t="s">
        <v>45</v>
      </c>
      <c r="B77" s="7"/>
      <c r="C77" s="78" t="s">
        <v>479</v>
      </c>
      <c r="D77" s="49"/>
      <c r="E77" s="78" t="s">
        <v>173</v>
      </c>
      <c r="F77" s="49" t="str">
        <f>IF(wskakunin__bouka="", "", wskakunin__bouka)</f>
        <v/>
      </c>
      <c r="G77" s="54"/>
      <c r="H77" s="54"/>
      <c r="I77" s="54"/>
      <c r="J77" s="54"/>
      <c r="K77" s="54"/>
      <c r="L77" s="54"/>
      <c r="M77" s="54"/>
    </row>
    <row r="78" spans="1:13" x14ac:dyDescent="0.15">
      <c r="A78" s="14"/>
      <c r="B78" s="13" t="s">
        <v>470</v>
      </c>
      <c r="C78" s="78" t="s">
        <v>480</v>
      </c>
      <c r="D78" s="49"/>
      <c r="E78" s="78" t="s">
        <v>491</v>
      </c>
      <c r="F78" s="49" t="str">
        <f>IF(wskakunin_BOUKA_BOUKA=1,"■","□")</f>
        <v>□</v>
      </c>
      <c r="G78" s="54"/>
      <c r="H78" s="54"/>
      <c r="I78" s="54"/>
      <c r="J78" s="54"/>
      <c r="K78" s="54"/>
      <c r="L78" s="54"/>
      <c r="M78" s="54"/>
    </row>
    <row r="79" spans="1:13" x14ac:dyDescent="0.15">
      <c r="A79" s="14"/>
      <c r="B79" s="13" t="s">
        <v>471</v>
      </c>
      <c r="C79" s="78" t="s">
        <v>481</v>
      </c>
      <c r="D79" s="49"/>
      <c r="E79" s="78" t="s">
        <v>492</v>
      </c>
      <c r="F79" s="49" t="str">
        <f>IF(wskakunin_BOUKA_JYUN_BOUKA=1,"■","□")</f>
        <v>□</v>
      </c>
      <c r="G79" s="54"/>
      <c r="H79" s="54"/>
      <c r="I79" s="54"/>
      <c r="J79" s="54"/>
      <c r="K79" s="54"/>
      <c r="L79" s="54"/>
      <c r="M79" s="54"/>
    </row>
    <row r="80" spans="1:13" x14ac:dyDescent="0.15">
      <c r="A80" s="14"/>
      <c r="B80" s="13" t="s">
        <v>59</v>
      </c>
      <c r="C80" s="78" t="s">
        <v>482</v>
      </c>
      <c r="D80" s="49"/>
      <c r="E80" s="78" t="s">
        <v>493</v>
      </c>
      <c r="F80" s="49" t="str">
        <f>IF(wskakunin_BOUKA_NASI=1,"■","□")</f>
        <v>□</v>
      </c>
      <c r="G80" s="54"/>
      <c r="H80" s="54"/>
      <c r="I80" s="54"/>
      <c r="J80" s="54"/>
      <c r="K80" s="54"/>
      <c r="L80" s="54"/>
      <c r="M80" s="54"/>
    </row>
    <row r="81" spans="1:13" x14ac:dyDescent="0.15">
      <c r="A81" s="42"/>
      <c r="B81" s="13" t="s">
        <v>472</v>
      </c>
      <c r="C81" s="78" t="s">
        <v>483</v>
      </c>
      <c r="D81" s="49"/>
      <c r="E81" s="78" t="s">
        <v>494</v>
      </c>
      <c r="F81" s="49" t="str">
        <f>IF(wskakunin_BOUKA_22JYO=1,"■","□")</f>
        <v>□</v>
      </c>
      <c r="G81" s="54"/>
      <c r="H81" s="54"/>
      <c r="I81" s="54"/>
      <c r="J81" s="54"/>
      <c r="K81" s="54"/>
      <c r="L81" s="54"/>
      <c r="M81" s="54"/>
    </row>
    <row r="82" spans="1:13" x14ac:dyDescent="0.15">
      <c r="A82" s="2" t="s">
        <v>11</v>
      </c>
      <c r="B82" s="13" t="s">
        <v>50</v>
      </c>
      <c r="C82" s="78" t="s">
        <v>112</v>
      </c>
      <c r="D82" s="55"/>
      <c r="E82" s="78" t="s">
        <v>174</v>
      </c>
      <c r="F82" s="49" t="str">
        <f>IF(wskakunin_SHIKITI_MENSEKI_1_TOTAL="", "", wskakunin_SHIKITI_MENSEKI_1_TOTAL)</f>
        <v/>
      </c>
      <c r="G82" s="54"/>
      <c r="H82" s="54"/>
      <c r="I82" s="54"/>
      <c r="J82" s="54"/>
      <c r="K82" s="54"/>
      <c r="L82" s="54"/>
      <c r="M82" s="54"/>
    </row>
    <row r="83" spans="1:13" x14ac:dyDescent="0.15">
      <c r="A83" s="2" t="s">
        <v>12</v>
      </c>
      <c r="B83" s="13" t="s">
        <v>23</v>
      </c>
      <c r="C83" s="78" t="s">
        <v>113</v>
      </c>
      <c r="D83" s="55"/>
      <c r="E83" s="78" t="s">
        <v>175</v>
      </c>
      <c r="F83" s="49" t="str">
        <f>IF(wskakunin_KENTIKU_MENSEKI_SHINSEI="", "", wskakunin_KENTIKU_MENSEKI_SHINSEI)</f>
        <v/>
      </c>
      <c r="G83" s="54"/>
      <c r="H83" s="54"/>
      <c r="I83" s="54"/>
      <c r="J83" s="54"/>
      <c r="K83" s="54"/>
      <c r="L83" s="54"/>
      <c r="M83" s="54"/>
    </row>
    <row r="84" spans="1:13" x14ac:dyDescent="0.15">
      <c r="A84" s="11" t="s">
        <v>13</v>
      </c>
      <c r="B84" s="18" t="s">
        <v>24</v>
      </c>
      <c r="C84" s="78" t="s">
        <v>114</v>
      </c>
      <c r="D84" s="55"/>
      <c r="E84" s="78" t="s">
        <v>176</v>
      </c>
      <c r="F84" s="49" t="str">
        <f>IF(wskakunin_NOBE_MENSEKI_BUILD_SHINSEI="", "", wskakunin_NOBE_MENSEKI_BUILD_SHINSEI)</f>
        <v/>
      </c>
      <c r="G84" s="54"/>
      <c r="H84" s="54"/>
      <c r="I84" s="54"/>
      <c r="J84" s="54"/>
      <c r="K84" s="54"/>
      <c r="L84" s="54"/>
      <c r="M84" s="54"/>
    </row>
    <row r="85" spans="1:13" x14ac:dyDescent="0.15">
      <c r="A85" s="24" t="s">
        <v>46</v>
      </c>
      <c r="B85" s="12" t="s">
        <v>32</v>
      </c>
      <c r="C85" s="78" t="s">
        <v>115</v>
      </c>
      <c r="D85" s="49" t="s">
        <v>60</v>
      </c>
      <c r="E85" s="78" t="s">
        <v>177</v>
      </c>
      <c r="F85" s="49" t="str">
        <f>IF(wskakunin_p4_1_youto1_YOUTO="", "", wskakunin_p4_1_youto1_YOUTO)</f>
        <v>一戸建ての住宅</v>
      </c>
      <c r="G85" s="54"/>
      <c r="H85" s="54"/>
      <c r="I85" s="54"/>
      <c r="J85" s="54"/>
      <c r="K85" s="54"/>
      <c r="L85" s="54"/>
      <c r="M85" s="54"/>
    </row>
    <row r="86" spans="1:13" x14ac:dyDescent="0.15">
      <c r="A86" s="23"/>
      <c r="B86" s="12" t="s">
        <v>506</v>
      </c>
      <c r="C86" s="78" t="s">
        <v>562</v>
      </c>
      <c r="D86" s="51" t="s">
        <v>244</v>
      </c>
      <c r="E86" s="78" t="s">
        <v>563</v>
      </c>
      <c r="F86" s="49" t="str">
        <f>IF(wskakunin_p4_1_youto1_YOUTO_CODE="","",wskakunin_p4_1_youto1_YOUTO_CODE)</f>
        <v>08010</v>
      </c>
      <c r="G86" s="54"/>
      <c r="H86" s="54"/>
      <c r="I86" s="54"/>
      <c r="J86" s="54"/>
      <c r="K86" s="54"/>
      <c r="L86" s="54"/>
      <c r="M86" s="54"/>
    </row>
    <row r="87" spans="1:13" x14ac:dyDescent="0.15">
      <c r="A87" s="23"/>
      <c r="B87" s="57" t="s">
        <v>535</v>
      </c>
      <c r="D87" s="60"/>
      <c r="E87" s="78" t="s">
        <v>536</v>
      </c>
      <c r="F87" s="49"/>
      <c r="G87" s="54"/>
      <c r="H87" s="54"/>
      <c r="I87" s="54"/>
      <c r="J87" s="54"/>
      <c r="K87" s="54"/>
      <c r="L87" s="54"/>
      <c r="M87" s="54"/>
    </row>
    <row r="88" spans="1:13" x14ac:dyDescent="0.15">
      <c r="A88" s="23"/>
      <c r="B88" s="57" t="s">
        <v>537</v>
      </c>
      <c r="D88" s="60"/>
      <c r="E88" s="78" t="s">
        <v>538</v>
      </c>
      <c r="F88" s="49"/>
      <c r="G88" s="54"/>
      <c r="H88" s="54"/>
      <c r="I88" s="54"/>
      <c r="J88" s="54"/>
      <c r="K88" s="54"/>
      <c r="L88" s="54"/>
      <c r="M88" s="54"/>
    </row>
    <row r="89" spans="1:13" x14ac:dyDescent="0.15">
      <c r="A89" s="23"/>
      <c r="B89" s="57" t="s">
        <v>539</v>
      </c>
      <c r="D89" s="60"/>
      <c r="E89" s="78" t="s">
        <v>540</v>
      </c>
      <c r="F89" s="49"/>
      <c r="G89" s="54"/>
      <c r="H89" s="54"/>
      <c r="I89" s="54"/>
      <c r="J89" s="54"/>
      <c r="K89" s="54"/>
      <c r="L89" s="54"/>
      <c r="M89" s="54"/>
    </row>
    <row r="90" spans="1:13" x14ac:dyDescent="0.15">
      <c r="A90" s="23"/>
      <c r="B90" s="57" t="s">
        <v>541</v>
      </c>
      <c r="D90" s="60"/>
      <c r="E90" s="78" t="s">
        <v>542</v>
      </c>
      <c r="F90" s="49"/>
      <c r="G90" s="54"/>
      <c r="H90" s="54"/>
      <c r="I90" s="54"/>
      <c r="J90" s="54"/>
      <c r="K90" s="54"/>
      <c r="L90" s="54"/>
      <c r="M90" s="54"/>
    </row>
    <row r="91" spans="1:13" x14ac:dyDescent="0.15">
      <c r="A91" s="23"/>
      <c r="B91" s="57" t="s">
        <v>543</v>
      </c>
      <c r="D91" s="60"/>
      <c r="E91" s="78" t="s">
        <v>544</v>
      </c>
      <c r="F91" s="49"/>
      <c r="G91" s="54"/>
      <c r="H91" s="54"/>
      <c r="I91" s="54"/>
      <c r="J91" s="54"/>
      <c r="K91" s="54"/>
      <c r="L91" s="54"/>
      <c r="M91" s="54"/>
    </row>
    <row r="92" spans="1:13" x14ac:dyDescent="0.15">
      <c r="A92" s="23"/>
      <c r="B92" s="57" t="s">
        <v>545</v>
      </c>
      <c r="D92" s="60"/>
      <c r="E92" s="78" t="s">
        <v>546</v>
      </c>
      <c r="F92" s="49"/>
      <c r="G92" s="54"/>
      <c r="H92" s="54"/>
      <c r="I92" s="54"/>
      <c r="J92" s="54"/>
      <c r="K92" s="54"/>
      <c r="L92" s="54"/>
      <c r="M92" s="54"/>
    </row>
    <row r="93" spans="1:13" x14ac:dyDescent="0.15">
      <c r="A93" s="23"/>
      <c r="B93" s="57" t="s">
        <v>300</v>
      </c>
      <c r="D93" s="60"/>
      <c r="E93" s="78" t="s">
        <v>547</v>
      </c>
      <c r="F93" s="49" t="str">
        <f>IF(D86="08010","○","")</f>
        <v>○</v>
      </c>
      <c r="G93" s="54"/>
      <c r="H93" s="54"/>
      <c r="I93" s="54"/>
      <c r="J93" s="54"/>
      <c r="K93" s="54"/>
      <c r="L93" s="54"/>
      <c r="M93" s="54"/>
    </row>
    <row r="94" spans="1:13" x14ac:dyDescent="0.15">
      <c r="A94" s="22"/>
      <c r="B94" s="12" t="s">
        <v>51</v>
      </c>
      <c r="C94" s="78" t="s">
        <v>116</v>
      </c>
      <c r="D94" s="49"/>
      <c r="E94" s="78" t="s">
        <v>178</v>
      </c>
      <c r="F94" s="49" t="str">
        <f>IF(wskakunin_p4_1__kouji="", "", wskakunin_p4_1__kouji)</f>
        <v/>
      </c>
      <c r="G94" s="54"/>
      <c r="H94" s="54"/>
      <c r="I94" s="54"/>
      <c r="J94" s="54"/>
      <c r="K94" s="54"/>
      <c r="L94" s="54"/>
      <c r="M94" s="54"/>
    </row>
    <row r="95" spans="1:13" x14ac:dyDescent="0.15">
      <c r="A95" s="22"/>
      <c r="B95" s="12" t="s">
        <v>25</v>
      </c>
      <c r="C95" s="78" t="s">
        <v>117</v>
      </c>
      <c r="D95" s="49"/>
      <c r="E95" s="78" t="s">
        <v>179</v>
      </c>
      <c r="F95" s="49" t="str">
        <f>IF(wskakunin_p4_1_KAISU_TIKAI_NOZOKU="", "", wskakunin_p4_1_KAISU_TIKAI_NOZOKU)</f>
        <v/>
      </c>
      <c r="G95" s="54"/>
      <c r="H95" s="54"/>
      <c r="I95" s="54"/>
      <c r="J95" s="54"/>
      <c r="K95" s="54"/>
      <c r="L95" s="54"/>
      <c r="M95" s="54"/>
    </row>
    <row r="96" spans="1:13" x14ac:dyDescent="0.15">
      <c r="A96" s="22"/>
      <c r="B96" s="12" t="s">
        <v>52</v>
      </c>
      <c r="C96" s="78" t="s">
        <v>118</v>
      </c>
      <c r="D96" s="49"/>
      <c r="E96" s="78" t="s">
        <v>180</v>
      </c>
      <c r="F96" s="49" t="str">
        <f>IF(wskakunin_p4_1_KAISU_TIKAI="", "", wskakunin_p4_1_KAISU_TIKAI)</f>
        <v/>
      </c>
      <c r="G96" s="54"/>
      <c r="H96" s="54"/>
      <c r="I96" s="54"/>
      <c r="J96" s="54"/>
      <c r="K96" s="54"/>
      <c r="L96" s="54"/>
      <c r="M96" s="54"/>
    </row>
    <row r="97" spans="1:13" x14ac:dyDescent="0.15">
      <c r="A97" s="22"/>
      <c r="B97" s="12" t="s">
        <v>53</v>
      </c>
      <c r="C97" s="78" t="s">
        <v>119</v>
      </c>
      <c r="D97" s="49"/>
      <c r="E97" s="78" t="s">
        <v>181</v>
      </c>
      <c r="F97" s="49" t="str">
        <f>IF(wskakunin_p4_1_KOUZOU1="", "", wskakunin_p4_1_KOUZOU1)</f>
        <v/>
      </c>
      <c r="G97" s="54"/>
      <c r="H97" s="54"/>
      <c r="I97" s="54"/>
      <c r="J97" s="54"/>
      <c r="K97" s="54"/>
      <c r="L97" s="54"/>
      <c r="M97" s="54"/>
    </row>
    <row r="98" spans="1:13" x14ac:dyDescent="0.15">
      <c r="A98" s="22"/>
      <c r="B98" s="12" t="s">
        <v>54</v>
      </c>
      <c r="C98" s="78" t="s">
        <v>120</v>
      </c>
      <c r="D98" s="49"/>
      <c r="E98" s="78" t="s">
        <v>182</v>
      </c>
      <c r="F98" s="49" t="str">
        <f>IF(wskakunin_p4_1_KOUZOU2="", "", wskakunin_p4_1_KOUZOU2)</f>
        <v/>
      </c>
      <c r="G98" s="54"/>
      <c r="H98" s="54"/>
      <c r="I98" s="54"/>
      <c r="J98" s="54"/>
      <c r="K98" s="54"/>
      <c r="L98" s="54"/>
      <c r="M98" s="54"/>
    </row>
    <row r="99" spans="1:13" x14ac:dyDescent="0.15">
      <c r="A99" s="22"/>
      <c r="B99" s="12" t="s">
        <v>55</v>
      </c>
      <c r="C99" s="78" t="s">
        <v>121</v>
      </c>
      <c r="D99" s="56"/>
      <c r="E99" s="78" t="s">
        <v>183</v>
      </c>
      <c r="F99" s="49" t="str">
        <f>IF(wskakunin_p4_1_TAKASA_MAX="", "", wskakunin_p4_1_TAKASA_MAX)</f>
        <v/>
      </c>
      <c r="G99" s="54"/>
      <c r="H99" s="54"/>
      <c r="I99" s="54"/>
      <c r="J99" s="54"/>
      <c r="K99" s="54"/>
      <c r="L99" s="54"/>
      <c r="M99" s="54"/>
    </row>
    <row r="100" spans="1:13" x14ac:dyDescent="0.15">
      <c r="A100" s="22"/>
      <c r="B100" s="12" t="s">
        <v>56</v>
      </c>
      <c r="C100" s="78" t="s">
        <v>122</v>
      </c>
      <c r="D100" s="56"/>
      <c r="E100" s="78" t="s">
        <v>184</v>
      </c>
      <c r="F100" s="49" t="str">
        <f>IF(wskakunin_p4_1_TAKASA_KEN_MAX="", "", wskakunin_p4_1_TAKASA_KEN_MAX)</f>
        <v/>
      </c>
      <c r="G100" s="54"/>
      <c r="H100" s="54"/>
      <c r="I100" s="54"/>
      <c r="J100" s="54"/>
      <c r="K100" s="54"/>
      <c r="L100" s="54"/>
      <c r="M100" s="54"/>
    </row>
    <row r="101" spans="1:13" x14ac:dyDescent="0.15">
      <c r="A101" s="2" t="s">
        <v>2</v>
      </c>
      <c r="B101" s="13" t="s">
        <v>32</v>
      </c>
      <c r="C101" s="78" t="s">
        <v>123</v>
      </c>
      <c r="D101" s="49"/>
      <c r="E101" s="78" t="s">
        <v>185</v>
      </c>
      <c r="F101" s="49" t="str">
        <f>IF(wskakunin_YOUTO="", "", wskakunin_YOUTO)</f>
        <v/>
      </c>
      <c r="G101" s="54"/>
      <c r="H101" s="54"/>
      <c r="I101" s="54"/>
      <c r="J101" s="54"/>
      <c r="K101" s="54"/>
      <c r="L101" s="54"/>
      <c r="M101" s="54"/>
    </row>
    <row r="102" spans="1:13" x14ac:dyDescent="0.15">
      <c r="A102" s="21"/>
      <c r="B102" s="13" t="s">
        <v>51</v>
      </c>
      <c r="C102" s="78" t="s">
        <v>124</v>
      </c>
      <c r="D102" s="49"/>
      <c r="E102" s="78" t="s">
        <v>186</v>
      </c>
      <c r="F102" s="49" t="str">
        <f>IF(wskakunin__kouji="", "", wskakunin__kouji)</f>
        <v/>
      </c>
      <c r="G102" s="54"/>
      <c r="H102" s="54"/>
      <c r="I102" s="54"/>
      <c r="J102" s="54"/>
      <c r="K102" s="54"/>
      <c r="L102" s="54"/>
      <c r="M102" s="54"/>
    </row>
    <row r="103" spans="1:13" x14ac:dyDescent="0.15">
      <c r="A103" s="21"/>
      <c r="B103" s="13" t="s">
        <v>61</v>
      </c>
      <c r="C103" s="78" t="s">
        <v>498</v>
      </c>
      <c r="D103" s="49"/>
      <c r="E103" s="78" t="s">
        <v>502</v>
      </c>
      <c r="F103" s="49" t="str">
        <f>IF(wskakunin_KOUJI_SINTIKU=1,"○","")</f>
        <v/>
      </c>
      <c r="G103" s="54"/>
      <c r="H103" s="54"/>
      <c r="I103" s="54"/>
      <c r="J103" s="54"/>
      <c r="K103" s="54"/>
      <c r="L103" s="54"/>
      <c r="M103" s="54"/>
    </row>
    <row r="104" spans="1:13" x14ac:dyDescent="0.15">
      <c r="A104" s="21"/>
      <c r="B104" s="13" t="s">
        <v>495</v>
      </c>
      <c r="C104" s="78" t="s">
        <v>500</v>
      </c>
      <c r="D104" s="49"/>
      <c r="E104" s="78" t="s">
        <v>503</v>
      </c>
      <c r="F104" s="49" t="str">
        <f>IF(wskakunin_KOUJI_ZOUTIKU=1,"○","")</f>
        <v/>
      </c>
      <c r="G104" s="54"/>
      <c r="H104" s="54"/>
      <c r="I104" s="54"/>
      <c r="J104" s="54"/>
      <c r="K104" s="54"/>
      <c r="L104" s="54"/>
      <c r="M104" s="54"/>
    </row>
    <row r="105" spans="1:13" x14ac:dyDescent="0.15">
      <c r="A105" s="21"/>
      <c r="B105" s="13" t="s">
        <v>496</v>
      </c>
      <c r="C105" s="78" t="s">
        <v>499</v>
      </c>
      <c r="D105" s="49"/>
      <c r="E105" s="78" t="s">
        <v>504</v>
      </c>
      <c r="F105" s="49" t="str">
        <f>IF(wskakunin_KOUJI_KAITIKU=1,"○","")</f>
        <v/>
      </c>
      <c r="G105" s="54"/>
      <c r="H105" s="54"/>
      <c r="I105" s="54"/>
      <c r="J105" s="54"/>
      <c r="K105" s="54"/>
      <c r="L105" s="54"/>
      <c r="M105" s="54"/>
    </row>
    <row r="106" spans="1:13" x14ac:dyDescent="0.15">
      <c r="A106" s="21"/>
      <c r="B106" s="13" t="s">
        <v>497</v>
      </c>
      <c r="C106" s="78" t="s">
        <v>501</v>
      </c>
      <c r="D106" s="49"/>
      <c r="E106" s="78" t="s">
        <v>505</v>
      </c>
      <c r="F106" s="49" t="str">
        <f>IF(wskakunin_KOUJI_ITEN=1,"○","")</f>
        <v/>
      </c>
      <c r="G106" s="54"/>
      <c r="H106" s="54"/>
      <c r="I106" s="54"/>
      <c r="J106" s="54"/>
      <c r="K106" s="54"/>
      <c r="L106" s="54"/>
      <c r="M106" s="54"/>
    </row>
    <row r="107" spans="1:13" x14ac:dyDescent="0.15">
      <c r="A107" s="21"/>
      <c r="B107" s="13" t="s">
        <v>0</v>
      </c>
      <c r="C107" s="78" t="s">
        <v>125</v>
      </c>
      <c r="D107" s="55"/>
      <c r="E107" s="78" t="s">
        <v>187</v>
      </c>
      <c r="F107" s="49" t="str">
        <f>IF(wskakunin_NOBE_MENSEKI_JYUTAKU_SHINSEI="", "", wskakunin_NOBE_MENSEKI_JYUTAKU_SHINSEI)</f>
        <v/>
      </c>
      <c r="G107" s="54"/>
      <c r="H107" s="54"/>
      <c r="I107" s="54"/>
      <c r="J107" s="54"/>
      <c r="K107" s="54"/>
      <c r="L107" s="54"/>
      <c r="M107" s="54"/>
    </row>
    <row r="108" spans="1:13" x14ac:dyDescent="0.15">
      <c r="A108" s="21"/>
      <c r="B108" s="13" t="s">
        <v>25</v>
      </c>
      <c r="C108" s="78" t="s">
        <v>126</v>
      </c>
      <c r="D108" s="49"/>
      <c r="E108" s="78" t="s">
        <v>188</v>
      </c>
      <c r="F108" s="49" t="str">
        <f>IF(wskakunin_KAISU_TIJYOU_SHINSEI="", "", wskakunin_KAISU_TIJYOU_SHINSEI)</f>
        <v/>
      </c>
      <c r="G108" s="54"/>
      <c r="H108" s="54"/>
      <c r="I108" s="54"/>
      <c r="J108" s="54"/>
      <c r="K108" s="54"/>
      <c r="L108" s="54"/>
      <c r="M108" s="54"/>
    </row>
    <row r="109" spans="1:13" x14ac:dyDescent="0.15">
      <c r="A109" s="21"/>
      <c r="B109" s="13" t="s">
        <v>52</v>
      </c>
      <c r="C109" s="78" t="s">
        <v>127</v>
      </c>
      <c r="D109" s="49">
        <v>0</v>
      </c>
      <c r="E109" s="78" t="s">
        <v>189</v>
      </c>
      <c r="F109" s="49">
        <f>IF(wskakunin_KAISU_TIKA_SHINSEI__zero="", "", wskakunin_KAISU_TIKA_SHINSEI__zero)</f>
        <v>0</v>
      </c>
      <c r="G109" s="54"/>
      <c r="H109" s="54"/>
      <c r="I109" s="54"/>
      <c r="J109" s="54"/>
      <c r="K109" s="54"/>
      <c r="L109" s="54"/>
      <c r="M109" s="54"/>
    </row>
    <row r="110" spans="1:13" x14ac:dyDescent="0.15">
      <c r="A110" s="21"/>
      <c r="B110" s="13" t="s">
        <v>1</v>
      </c>
      <c r="C110" s="78" t="s">
        <v>128</v>
      </c>
      <c r="D110" s="52"/>
      <c r="E110" s="78" t="s">
        <v>190</v>
      </c>
      <c r="F110" s="58" t="str">
        <f>IF(wskakunin_KOUJI_TYAKUSYU_YOTEI_DATE="", "", wskakunin_KOUJI_TYAKUSYU_YOTEI_DATE)</f>
        <v/>
      </c>
      <c r="G110" s="54"/>
      <c r="H110" s="54"/>
      <c r="I110" s="54"/>
      <c r="J110" s="54"/>
      <c r="K110" s="54"/>
      <c r="L110" s="54"/>
      <c r="M110" s="54"/>
    </row>
    <row r="111" spans="1:13" x14ac:dyDescent="0.15">
      <c r="A111" s="21"/>
      <c r="B111" s="26" t="s">
        <v>203</v>
      </c>
      <c r="D111" s="53"/>
      <c r="E111" s="78" t="s">
        <v>201</v>
      </c>
      <c r="F111" s="49" t="str">
        <f>IF(cst_wskakunin_KOUJI_TYAKUSYU_YOTEI_DATE="","",TEXT(cst_wskakunin_KOUJI_TYAKUSYU_YOTEI_DATE,"e"))</f>
        <v/>
      </c>
      <c r="G111" s="54"/>
      <c r="H111" s="54"/>
      <c r="I111" s="54"/>
      <c r="J111" s="54"/>
      <c r="K111" s="54"/>
      <c r="L111" s="54"/>
      <c r="M111" s="54"/>
    </row>
    <row r="112" spans="1:13" x14ac:dyDescent="0.15">
      <c r="A112" s="21"/>
      <c r="B112" s="26" t="s">
        <v>195</v>
      </c>
      <c r="D112" s="53"/>
      <c r="E112" s="78" t="s">
        <v>199</v>
      </c>
      <c r="F112" s="49" t="str">
        <f>IF(cst_wskakunin_KOUJI_TYAKUSYU_YOTEI_DATE="","",TEXT(cst_wskakunin_KOUJI_TYAKUSYU_YOTEI_DATE,"m"))</f>
        <v/>
      </c>
      <c r="G112" s="54"/>
      <c r="H112" s="54"/>
      <c r="I112" s="54"/>
      <c r="J112" s="54"/>
      <c r="K112" s="54"/>
      <c r="L112" s="54"/>
      <c r="M112" s="54"/>
    </row>
    <row r="113" spans="1:13" x14ac:dyDescent="0.15">
      <c r="A113" s="21"/>
      <c r="B113" s="26" t="s">
        <v>196</v>
      </c>
      <c r="D113" s="53"/>
      <c r="E113" s="78" t="s">
        <v>200</v>
      </c>
      <c r="F113" s="49" t="str">
        <f>IF(cst_wskakunin_KOUJI_TYAKUSYU_YOTEI_DATE="","",TEXT(cst_wskakunin_KOUJI_TYAKUSYU_YOTEI_DATE,"d"))</f>
        <v/>
      </c>
      <c r="G113" s="54"/>
      <c r="H113" s="54"/>
      <c r="I113" s="54"/>
      <c r="J113" s="54"/>
      <c r="K113" s="54"/>
      <c r="L113" s="54"/>
      <c r="M113" s="54"/>
    </row>
    <row r="114" spans="1:13" x14ac:dyDescent="0.15">
      <c r="A114" s="21"/>
      <c r="B114" s="13" t="s">
        <v>7</v>
      </c>
      <c r="C114" s="78" t="s">
        <v>129</v>
      </c>
      <c r="D114" s="52"/>
      <c r="E114" s="78" t="s">
        <v>191</v>
      </c>
      <c r="F114" s="58" t="str">
        <f>IF(wskakunin_KOUJI_KANRYOU_YOTEI_DATE="", "", wskakunin_KOUJI_KANRYOU_YOTEI_DATE)</f>
        <v/>
      </c>
      <c r="G114" s="54"/>
      <c r="H114" s="54"/>
      <c r="I114" s="54"/>
      <c r="J114" s="54"/>
      <c r="K114" s="54"/>
      <c r="L114" s="54"/>
      <c r="M114" s="54"/>
    </row>
    <row r="115" spans="1:13" x14ac:dyDescent="0.15">
      <c r="A115" s="21"/>
      <c r="B115" s="26" t="s">
        <v>203</v>
      </c>
      <c r="D115" s="53"/>
      <c r="E115" s="78" t="s">
        <v>202</v>
      </c>
      <c r="F115" s="49" t="str">
        <f>IF(cst_wskakunin_KOUJI_KANRYOU_YOTEI_DATE="","",TEXT(cst_wskakunin_KOUJI_KANRYOU_YOTEI_DATE,"e"))</f>
        <v/>
      </c>
      <c r="G115" s="54"/>
      <c r="H115" s="54"/>
      <c r="I115" s="54"/>
      <c r="J115" s="54"/>
      <c r="K115" s="54"/>
      <c r="L115" s="54"/>
      <c r="M115" s="54"/>
    </row>
    <row r="116" spans="1:13" x14ac:dyDescent="0.15">
      <c r="A116" s="21"/>
      <c r="B116" s="26" t="s">
        <v>195</v>
      </c>
      <c r="D116" s="53"/>
      <c r="E116" s="78" t="s">
        <v>197</v>
      </c>
      <c r="F116" s="49" t="str">
        <f>IF(cst_wskakunin_KOUJI_KANRYOU_YOTEI_DATE="","",TEXT(cst_wskakunin_KOUJI_KANRYOU_YOTEI_DATE,"m"))</f>
        <v/>
      </c>
      <c r="G116" s="54"/>
      <c r="H116" s="54"/>
      <c r="I116" s="54"/>
      <c r="J116" s="54"/>
      <c r="K116" s="54"/>
      <c r="L116" s="54"/>
      <c r="M116" s="54"/>
    </row>
    <row r="117" spans="1:13" x14ac:dyDescent="0.15">
      <c r="A117" s="21"/>
      <c r="B117" s="26" t="s">
        <v>196</v>
      </c>
      <c r="D117" s="53"/>
      <c r="E117" s="78" t="s">
        <v>198</v>
      </c>
      <c r="F117" s="49" t="str">
        <f>IF(cst_wskakunin_KOUJI_KANRYOU_YOTEI_DATE="","",TEXT(cst_wskakunin_KOUJI_KANRYOU_YOTEI_DATE,"d"))</f>
        <v/>
      </c>
      <c r="G117" s="54"/>
      <c r="H117" s="54"/>
      <c r="I117" s="54"/>
      <c r="J117" s="54"/>
      <c r="K117" s="54"/>
      <c r="L117" s="54"/>
      <c r="M117" s="54"/>
    </row>
    <row r="118" spans="1:13" x14ac:dyDescent="0.15">
      <c r="A118" s="21"/>
      <c r="B118" s="59" t="s">
        <v>550</v>
      </c>
      <c r="D118" s="53"/>
      <c r="F118" s="49"/>
      <c r="G118" s="54"/>
      <c r="H118" s="54"/>
      <c r="I118" s="54"/>
      <c r="J118" s="54"/>
      <c r="K118" s="54"/>
      <c r="L118" s="54"/>
      <c r="M118" s="54"/>
    </row>
    <row r="119" spans="1:13" x14ac:dyDescent="0.15">
      <c r="A119" s="21"/>
      <c r="B119" s="26" t="s">
        <v>551</v>
      </c>
      <c r="D119" s="53"/>
      <c r="E119" s="78" t="s">
        <v>552</v>
      </c>
      <c r="F119" s="49"/>
      <c r="G119" s="54" t="s">
        <v>608</v>
      </c>
      <c r="H119" s="54"/>
      <c r="I119" s="54"/>
      <c r="J119" s="54"/>
      <c r="K119" s="54"/>
      <c r="L119" s="54"/>
      <c r="M119" s="54"/>
    </row>
    <row r="120" spans="1:13" x14ac:dyDescent="0.15">
      <c r="A120" s="21"/>
      <c r="B120" s="26" t="s">
        <v>195</v>
      </c>
      <c r="D120" s="53"/>
      <c r="E120" s="78" t="s">
        <v>553</v>
      </c>
      <c r="F120" s="49"/>
      <c r="G120" s="54" t="s">
        <v>608</v>
      </c>
      <c r="H120" s="54"/>
      <c r="I120" s="54"/>
      <c r="J120" s="54"/>
      <c r="K120" s="54"/>
      <c r="L120" s="54"/>
      <c r="M120" s="54"/>
    </row>
    <row r="121" spans="1:13" x14ac:dyDescent="0.15">
      <c r="A121" s="21"/>
      <c r="B121" s="59" t="s">
        <v>53</v>
      </c>
      <c r="C121" s="78" t="s">
        <v>554</v>
      </c>
      <c r="D121" s="49"/>
      <c r="E121" s="78" t="s">
        <v>555</v>
      </c>
      <c r="F121" s="49" t="str">
        <f>IF(wskakunin_KOUZOU1="","",wskakunin_KOUZOU1)</f>
        <v/>
      </c>
      <c r="G121" s="54"/>
      <c r="H121" s="54"/>
      <c r="I121" s="54"/>
      <c r="J121" s="54"/>
      <c r="K121" s="54"/>
      <c r="L121" s="54"/>
      <c r="M121" s="54"/>
    </row>
    <row r="122" spans="1:13" x14ac:dyDescent="0.15">
      <c r="A122" s="25"/>
      <c r="B122" s="13" t="s">
        <v>8</v>
      </c>
      <c r="C122" s="78" t="s">
        <v>130</v>
      </c>
      <c r="D122" s="49"/>
      <c r="E122" s="78" t="s">
        <v>192</v>
      </c>
      <c r="F122" s="49" t="str">
        <f>IF(wskakunin_YOUTO_TIIKI_A="", "", wskakunin_YOUTO_TIIKI_A)</f>
        <v/>
      </c>
      <c r="G122" s="54"/>
      <c r="H122" s="54"/>
      <c r="I122" s="54"/>
      <c r="J122" s="54"/>
      <c r="K122" s="54"/>
      <c r="L122" s="54"/>
      <c r="M122" s="54"/>
    </row>
    <row r="124" spans="1:13" x14ac:dyDescent="0.15">
      <c r="E124" s="78" t="s">
        <v>548</v>
      </c>
      <c r="F124" s="54"/>
      <c r="G124" s="54" t="s">
        <v>608</v>
      </c>
    </row>
    <row r="125" spans="1:13" x14ac:dyDescent="0.15">
      <c r="E125" s="78" t="s">
        <v>549</v>
      </c>
      <c r="F125" s="54"/>
      <c r="G125" s="54" t="s">
        <v>608</v>
      </c>
    </row>
  </sheetData>
  <mergeCells count="3">
    <mergeCell ref="F34:M34"/>
    <mergeCell ref="J1:K1"/>
    <mergeCell ref="F32:M32"/>
  </mergeCells>
  <phoneticPr fontId="1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9966"/>
  </sheetPr>
  <dimension ref="A1:AP68"/>
  <sheetViews>
    <sheetView workbookViewId="0">
      <pane ySplit="2" topLeftCell="A3" activePane="bottomLeft" state="frozen"/>
      <selection pane="bottomLeft" activeCell="D9" sqref="D9"/>
    </sheetView>
  </sheetViews>
  <sheetFormatPr defaultColWidth="9" defaultRowHeight="13.5" x14ac:dyDescent="0.15"/>
  <cols>
    <col min="1" max="1" width="7.125" style="34" bestFit="1" customWidth="1"/>
    <col min="2" max="2" width="6.125" style="34" customWidth="1"/>
    <col min="3" max="3" width="5.25" style="34" customWidth="1"/>
    <col min="4" max="4" width="4.875" style="34" customWidth="1"/>
    <col min="5" max="30" width="5.875" style="34" customWidth="1"/>
    <col min="31" max="31" width="12" style="34" customWidth="1"/>
    <col min="32" max="32" width="10" style="34" customWidth="1"/>
    <col min="33" max="33" width="9" style="35" customWidth="1"/>
    <col min="34" max="34" width="23.875" style="34" customWidth="1"/>
    <col min="35" max="35" width="7.375" style="35" customWidth="1"/>
    <col min="36" max="36" width="9" style="34" customWidth="1"/>
    <col min="37" max="37" width="9" style="35" customWidth="1"/>
    <col min="38" max="40" width="9" style="34" customWidth="1"/>
    <col min="41" max="41" width="8" style="34" customWidth="1"/>
    <col min="42" max="42" width="6.75" style="34" customWidth="1"/>
    <col min="43" max="43" width="9" style="34" customWidth="1"/>
    <col min="44" max="16384" width="9" style="34"/>
  </cols>
  <sheetData>
    <row r="1" spans="1:42" x14ac:dyDescent="0.15">
      <c r="A1" s="34" t="s">
        <v>214</v>
      </c>
      <c r="E1" s="34" t="s">
        <v>215</v>
      </c>
      <c r="R1" s="34" t="s">
        <v>216</v>
      </c>
      <c r="AO1" s="34" t="s">
        <v>217</v>
      </c>
    </row>
    <row r="2" spans="1:42" x14ac:dyDescent="0.15">
      <c r="A2" s="36" t="s">
        <v>218</v>
      </c>
      <c r="B2" s="36" t="s">
        <v>219</v>
      </c>
      <c r="C2" s="36" t="s">
        <v>62</v>
      </c>
      <c r="D2" s="36" t="s">
        <v>42</v>
      </c>
      <c r="E2" s="37" t="s">
        <v>31</v>
      </c>
      <c r="F2" s="37" t="s">
        <v>220</v>
      </c>
      <c r="G2" s="37" t="s">
        <v>221</v>
      </c>
      <c r="H2" s="37" t="s">
        <v>222</v>
      </c>
      <c r="I2" s="37" t="s">
        <v>223</v>
      </c>
      <c r="J2" s="37" t="s">
        <v>224</v>
      </c>
      <c r="K2" s="37" t="s">
        <v>225</v>
      </c>
      <c r="L2" s="37" t="s">
        <v>226</v>
      </c>
      <c r="M2" s="37" t="s">
        <v>227</v>
      </c>
      <c r="N2" s="37" t="s">
        <v>228</v>
      </c>
      <c r="O2" s="37" t="s">
        <v>229</v>
      </c>
      <c r="P2" s="37" t="s">
        <v>230</v>
      </c>
      <c r="Q2" s="37" t="s">
        <v>59</v>
      </c>
      <c r="R2" s="38" t="s">
        <v>31</v>
      </c>
      <c r="S2" s="38" t="s">
        <v>220</v>
      </c>
      <c r="T2" s="38" t="s">
        <v>221</v>
      </c>
      <c r="U2" s="38" t="s">
        <v>222</v>
      </c>
      <c r="V2" s="38" t="s">
        <v>223</v>
      </c>
      <c r="W2" s="38" t="s">
        <v>224</v>
      </c>
      <c r="X2" s="38" t="s">
        <v>225</v>
      </c>
      <c r="Y2" s="38" t="s">
        <v>226</v>
      </c>
      <c r="Z2" s="38" t="s">
        <v>227</v>
      </c>
      <c r="AA2" s="38" t="s">
        <v>228</v>
      </c>
      <c r="AB2" s="38" t="s">
        <v>229</v>
      </c>
      <c r="AC2" s="38" t="s">
        <v>230</v>
      </c>
      <c r="AD2" s="38" t="s">
        <v>59</v>
      </c>
      <c r="AE2" s="36" t="s">
        <v>231</v>
      </c>
      <c r="AF2" s="36" t="s">
        <v>232</v>
      </c>
      <c r="AG2" s="36" t="s">
        <v>233</v>
      </c>
      <c r="AH2" s="36" t="s">
        <v>234</v>
      </c>
      <c r="AI2" s="36" t="s">
        <v>235</v>
      </c>
      <c r="AJ2" s="36" t="s">
        <v>236</v>
      </c>
      <c r="AK2" s="36" t="s">
        <v>237</v>
      </c>
      <c r="AL2" s="36" t="s">
        <v>238</v>
      </c>
      <c r="AM2" s="36" t="s">
        <v>239</v>
      </c>
      <c r="AN2" s="36" t="s">
        <v>240</v>
      </c>
      <c r="AO2" s="37" t="s">
        <v>32</v>
      </c>
      <c r="AP2" s="37" t="s">
        <v>32</v>
      </c>
    </row>
    <row r="3" spans="1:42" x14ac:dyDescent="0.15">
      <c r="A3" s="34" t="s">
        <v>241</v>
      </c>
      <c r="B3" s="34" t="s">
        <v>242</v>
      </c>
      <c r="C3" s="34" t="s">
        <v>242</v>
      </c>
      <c r="D3" s="34" t="s">
        <v>243</v>
      </c>
      <c r="E3" s="39">
        <v>0.5</v>
      </c>
      <c r="F3" s="39">
        <v>0.5</v>
      </c>
      <c r="G3" s="39">
        <v>1</v>
      </c>
      <c r="H3" s="39">
        <v>1</v>
      </c>
      <c r="I3" s="39">
        <v>1</v>
      </c>
      <c r="J3" s="39">
        <v>1</v>
      </c>
      <c r="K3" s="39">
        <v>1</v>
      </c>
      <c r="L3" s="39">
        <v>1</v>
      </c>
      <c r="M3" s="39">
        <v>2</v>
      </c>
      <c r="N3" s="39">
        <v>1</v>
      </c>
      <c r="O3" s="39">
        <v>1</v>
      </c>
      <c r="P3" s="39">
        <v>1</v>
      </c>
      <c r="Q3" s="39">
        <v>0.5</v>
      </c>
      <c r="R3" s="39">
        <v>0.3</v>
      </c>
      <c r="S3" s="39">
        <v>0.3</v>
      </c>
      <c r="T3" s="39">
        <v>0.3</v>
      </c>
      <c r="U3" s="39">
        <v>0.3</v>
      </c>
      <c r="V3" s="39">
        <v>0.5</v>
      </c>
      <c r="W3" s="39">
        <v>0.5</v>
      </c>
      <c r="X3" s="39">
        <v>0.5</v>
      </c>
      <c r="Y3" s="39">
        <v>0.6</v>
      </c>
      <c r="Z3" s="39">
        <v>0.8</v>
      </c>
      <c r="AA3" s="39">
        <v>0.5</v>
      </c>
      <c r="AB3" s="39">
        <v>0.5</v>
      </c>
      <c r="AC3" s="39">
        <v>0.3</v>
      </c>
      <c r="AD3" s="39">
        <v>0.3</v>
      </c>
      <c r="AE3" s="34" t="s">
        <v>31</v>
      </c>
      <c r="AF3" s="34" t="s">
        <v>62</v>
      </c>
      <c r="AG3" s="35" t="s">
        <v>244</v>
      </c>
      <c r="AH3" s="34" t="s">
        <v>60</v>
      </c>
      <c r="AI3" s="35" t="s">
        <v>245</v>
      </c>
      <c r="AJ3" s="34" t="s">
        <v>246</v>
      </c>
      <c r="AK3" s="35" t="s">
        <v>247</v>
      </c>
      <c r="AL3" s="34" t="s">
        <v>248</v>
      </c>
      <c r="AM3" s="35" t="s">
        <v>239</v>
      </c>
      <c r="AN3" s="34" t="s">
        <v>249</v>
      </c>
      <c r="AO3" s="35" t="s">
        <v>250</v>
      </c>
      <c r="AP3" s="34">
        <v>11</v>
      </c>
    </row>
    <row r="4" spans="1:42" x14ac:dyDescent="0.15">
      <c r="B4" s="34" t="s">
        <v>251</v>
      </c>
      <c r="C4" s="34" t="s">
        <v>251</v>
      </c>
      <c r="D4" s="34" t="s">
        <v>241</v>
      </c>
      <c r="E4" s="39">
        <v>0.6</v>
      </c>
      <c r="F4" s="39">
        <v>0.6</v>
      </c>
      <c r="G4" s="39">
        <v>1.5</v>
      </c>
      <c r="H4" s="39">
        <v>1.5</v>
      </c>
      <c r="I4" s="39">
        <v>1.5</v>
      </c>
      <c r="J4" s="39">
        <v>1.5</v>
      </c>
      <c r="K4" s="39">
        <v>1.5</v>
      </c>
      <c r="L4" s="39">
        <v>1.5</v>
      </c>
      <c r="M4" s="39">
        <v>3</v>
      </c>
      <c r="N4" s="39">
        <v>1.5</v>
      </c>
      <c r="O4" s="39">
        <v>1.5</v>
      </c>
      <c r="P4" s="39">
        <v>1.5</v>
      </c>
      <c r="Q4" s="39">
        <v>0.8</v>
      </c>
      <c r="R4" s="39">
        <v>0.4</v>
      </c>
      <c r="S4" s="39">
        <v>0.4</v>
      </c>
      <c r="T4" s="39">
        <v>0.4</v>
      </c>
      <c r="U4" s="39">
        <v>0.4</v>
      </c>
      <c r="V4" s="39">
        <v>0.6</v>
      </c>
      <c r="W4" s="39">
        <v>0.6</v>
      </c>
      <c r="X4" s="39">
        <v>0.6</v>
      </c>
      <c r="Y4" s="39">
        <v>0.8</v>
      </c>
      <c r="Z4" s="39"/>
      <c r="AA4" s="39">
        <v>0.6</v>
      </c>
      <c r="AB4" s="39">
        <v>0.6</v>
      </c>
      <c r="AC4" s="39">
        <v>0.4</v>
      </c>
      <c r="AD4" s="39">
        <v>0.4</v>
      </c>
      <c r="AE4" s="34" t="s">
        <v>220</v>
      </c>
      <c r="AF4" s="34" t="s">
        <v>252</v>
      </c>
      <c r="AG4" s="35" t="s">
        <v>253</v>
      </c>
      <c r="AH4" s="34" t="s">
        <v>254</v>
      </c>
      <c r="AI4" s="35" t="s">
        <v>255</v>
      </c>
      <c r="AJ4" s="34" t="s">
        <v>256</v>
      </c>
      <c r="AK4" s="35" t="s">
        <v>257</v>
      </c>
      <c r="AL4" s="34" t="s">
        <v>258</v>
      </c>
      <c r="AM4" s="35" t="s">
        <v>259</v>
      </c>
      <c r="AN4" s="34" t="s">
        <v>260</v>
      </c>
      <c r="AO4" s="35" t="s">
        <v>261</v>
      </c>
      <c r="AP4" s="34">
        <v>12</v>
      </c>
    </row>
    <row r="5" spans="1:42" x14ac:dyDescent="0.15">
      <c r="B5" s="34" t="s">
        <v>262</v>
      </c>
      <c r="C5" s="34" t="s">
        <v>262</v>
      </c>
      <c r="D5" s="34" t="s">
        <v>242</v>
      </c>
      <c r="E5" s="39">
        <v>0.8</v>
      </c>
      <c r="F5" s="39">
        <v>0.8</v>
      </c>
      <c r="G5" s="39">
        <v>2</v>
      </c>
      <c r="H5" s="39">
        <v>2</v>
      </c>
      <c r="I5" s="39">
        <v>2</v>
      </c>
      <c r="J5" s="39">
        <v>2</v>
      </c>
      <c r="K5" s="39">
        <v>2</v>
      </c>
      <c r="L5" s="39">
        <v>2</v>
      </c>
      <c r="M5" s="39">
        <v>4</v>
      </c>
      <c r="N5" s="39">
        <v>2</v>
      </c>
      <c r="O5" s="39">
        <v>2</v>
      </c>
      <c r="P5" s="39">
        <v>2</v>
      </c>
      <c r="Q5" s="39">
        <v>1</v>
      </c>
      <c r="R5" s="39">
        <v>0.5</v>
      </c>
      <c r="S5" s="39">
        <v>0.5</v>
      </c>
      <c r="T5" s="39">
        <v>0.5</v>
      </c>
      <c r="U5" s="39">
        <v>0.5</v>
      </c>
      <c r="V5" s="39">
        <v>0.8</v>
      </c>
      <c r="W5" s="39">
        <v>0.8</v>
      </c>
      <c r="X5" s="39">
        <v>0.8</v>
      </c>
      <c r="Y5" s="39"/>
      <c r="Z5" s="39"/>
      <c r="AA5" s="39">
        <v>0.8</v>
      </c>
      <c r="AB5" s="39"/>
      <c r="AC5" s="39">
        <v>0.5</v>
      </c>
      <c r="AD5" s="39">
        <v>0.5</v>
      </c>
      <c r="AE5" s="34" t="s">
        <v>221</v>
      </c>
      <c r="AF5" s="34" t="s">
        <v>263</v>
      </c>
      <c r="AG5" s="35" t="s">
        <v>264</v>
      </c>
      <c r="AH5" s="34" t="s">
        <v>265</v>
      </c>
      <c r="AI5" s="35" t="s">
        <v>266</v>
      </c>
      <c r="AJ5" s="34" t="s">
        <v>267</v>
      </c>
      <c r="AK5" s="35" t="s">
        <v>268</v>
      </c>
      <c r="AL5" s="34" t="s">
        <v>269</v>
      </c>
      <c r="AM5" s="35" t="s">
        <v>270</v>
      </c>
      <c r="AN5" s="34" t="s">
        <v>271</v>
      </c>
      <c r="AO5" s="35" t="s">
        <v>272</v>
      </c>
      <c r="AP5" s="34">
        <v>13</v>
      </c>
    </row>
    <row r="6" spans="1:42" x14ac:dyDescent="0.15">
      <c r="B6" s="34" t="s">
        <v>273</v>
      </c>
      <c r="C6" s="34" t="s">
        <v>273</v>
      </c>
      <c r="D6" s="34" t="s">
        <v>251</v>
      </c>
      <c r="E6" s="39">
        <v>1</v>
      </c>
      <c r="F6" s="39">
        <v>1</v>
      </c>
      <c r="G6" s="39">
        <v>3</v>
      </c>
      <c r="H6" s="39">
        <v>3</v>
      </c>
      <c r="I6" s="39">
        <v>3</v>
      </c>
      <c r="J6" s="39">
        <v>3</v>
      </c>
      <c r="K6" s="39">
        <v>3</v>
      </c>
      <c r="L6" s="39">
        <v>3</v>
      </c>
      <c r="M6" s="39">
        <v>5</v>
      </c>
      <c r="N6" s="39">
        <v>3</v>
      </c>
      <c r="O6" s="39">
        <v>3</v>
      </c>
      <c r="P6" s="39">
        <v>3</v>
      </c>
      <c r="Q6" s="39">
        <v>2</v>
      </c>
      <c r="R6" s="39">
        <v>0.6</v>
      </c>
      <c r="S6" s="39">
        <v>0.6</v>
      </c>
      <c r="T6" s="39">
        <v>0.6</v>
      </c>
      <c r="U6" s="39">
        <v>0.6</v>
      </c>
      <c r="V6" s="39"/>
      <c r="W6" s="39"/>
      <c r="X6" s="39"/>
      <c r="Y6" s="39"/>
      <c r="Z6" s="39"/>
      <c r="AA6" s="39"/>
      <c r="AB6" s="39"/>
      <c r="AC6" s="39">
        <v>0.6</v>
      </c>
      <c r="AD6" s="39">
        <v>0.6</v>
      </c>
      <c r="AE6" s="34" t="s">
        <v>222</v>
      </c>
      <c r="AF6" s="34" t="s">
        <v>274</v>
      </c>
      <c r="AG6" s="35" t="s">
        <v>275</v>
      </c>
      <c r="AH6" s="34" t="s">
        <v>276</v>
      </c>
      <c r="AI6" s="35" t="s">
        <v>277</v>
      </c>
      <c r="AJ6" s="34" t="s">
        <v>278</v>
      </c>
      <c r="AK6" s="35" t="s">
        <v>279</v>
      </c>
      <c r="AL6" s="34" t="s">
        <v>280</v>
      </c>
      <c r="AM6" s="35" t="s">
        <v>281</v>
      </c>
      <c r="AO6" s="35" t="s">
        <v>282</v>
      </c>
      <c r="AP6" s="34">
        <v>14</v>
      </c>
    </row>
    <row r="7" spans="1:42" x14ac:dyDescent="0.15">
      <c r="B7" s="34" t="s">
        <v>283</v>
      </c>
      <c r="C7" s="34" t="s">
        <v>283</v>
      </c>
      <c r="D7" s="34" t="s">
        <v>262</v>
      </c>
      <c r="E7" s="39">
        <v>1.5</v>
      </c>
      <c r="F7" s="39">
        <v>1.5</v>
      </c>
      <c r="G7" s="39">
        <v>4</v>
      </c>
      <c r="H7" s="39">
        <v>4</v>
      </c>
      <c r="I7" s="39">
        <v>4</v>
      </c>
      <c r="J7" s="39">
        <v>4</v>
      </c>
      <c r="K7" s="39">
        <v>4</v>
      </c>
      <c r="L7" s="39">
        <v>4</v>
      </c>
      <c r="M7" s="39">
        <v>6</v>
      </c>
      <c r="N7" s="39">
        <v>4</v>
      </c>
      <c r="O7" s="39">
        <v>4</v>
      </c>
      <c r="P7" s="39">
        <v>4</v>
      </c>
      <c r="Q7" s="39">
        <v>3</v>
      </c>
      <c r="R7" s="39"/>
      <c r="S7" s="39"/>
      <c r="T7" s="39"/>
      <c r="U7" s="39"/>
      <c r="V7" s="39"/>
      <c r="W7" s="39"/>
      <c r="X7" s="39"/>
      <c r="Y7" s="39"/>
      <c r="Z7" s="39"/>
      <c r="AA7" s="39"/>
      <c r="AB7" s="39"/>
      <c r="AC7" s="39"/>
      <c r="AD7" s="39">
        <v>0.7</v>
      </c>
      <c r="AE7" s="34" t="s">
        <v>223</v>
      </c>
      <c r="AF7" s="34" t="s">
        <v>284</v>
      </c>
      <c r="AG7" s="35" t="s">
        <v>285</v>
      </c>
      <c r="AH7" s="34" t="s">
        <v>286</v>
      </c>
      <c r="AI7" s="35" t="s">
        <v>287</v>
      </c>
      <c r="AJ7" s="34" t="s">
        <v>288</v>
      </c>
      <c r="AK7" s="35" t="s">
        <v>289</v>
      </c>
      <c r="AL7" s="34" t="s">
        <v>290</v>
      </c>
      <c r="AM7" s="35" t="s">
        <v>291</v>
      </c>
      <c r="AO7" s="35" t="s">
        <v>292</v>
      </c>
      <c r="AP7" s="34">
        <v>15</v>
      </c>
    </row>
    <row r="8" spans="1:42" x14ac:dyDescent="0.15">
      <c r="B8" s="34" t="s">
        <v>293</v>
      </c>
      <c r="C8" s="34" t="s">
        <v>293</v>
      </c>
      <c r="D8" s="34" t="s">
        <v>273</v>
      </c>
      <c r="E8" s="39">
        <v>2</v>
      </c>
      <c r="F8" s="39">
        <v>2</v>
      </c>
      <c r="G8" s="39">
        <v>5</v>
      </c>
      <c r="H8" s="39">
        <v>5</v>
      </c>
      <c r="I8" s="39">
        <v>5</v>
      </c>
      <c r="J8" s="39">
        <v>5</v>
      </c>
      <c r="K8" s="39">
        <v>5</v>
      </c>
      <c r="L8" s="39">
        <v>5</v>
      </c>
      <c r="M8" s="39">
        <v>7</v>
      </c>
      <c r="N8" s="39">
        <v>5</v>
      </c>
      <c r="O8" s="39"/>
      <c r="P8" s="39"/>
      <c r="Q8" s="39">
        <v>4</v>
      </c>
      <c r="R8" s="39"/>
      <c r="S8" s="39"/>
      <c r="T8" s="39"/>
      <c r="U8" s="39"/>
      <c r="V8" s="39"/>
      <c r="W8" s="39"/>
      <c r="X8" s="39"/>
      <c r="Y8" s="39"/>
      <c r="Z8" s="39"/>
      <c r="AA8" s="39"/>
      <c r="AB8" s="39"/>
      <c r="AC8" s="39"/>
      <c r="AD8" s="39"/>
      <c r="AE8" s="34" t="s">
        <v>224</v>
      </c>
      <c r="AF8" s="34" t="s">
        <v>294</v>
      </c>
      <c r="AG8" s="35" t="s">
        <v>295</v>
      </c>
      <c r="AH8" s="34" t="s">
        <v>296</v>
      </c>
      <c r="AI8" s="35" t="s">
        <v>297</v>
      </c>
      <c r="AJ8" s="34" t="s">
        <v>298</v>
      </c>
      <c r="AK8" s="35" t="s">
        <v>299</v>
      </c>
      <c r="AL8" s="34" t="s">
        <v>300</v>
      </c>
      <c r="AM8" s="35" t="s">
        <v>300</v>
      </c>
      <c r="AP8" s="34">
        <v>16</v>
      </c>
    </row>
    <row r="9" spans="1:42" x14ac:dyDescent="0.15">
      <c r="B9" s="34" t="s">
        <v>301</v>
      </c>
      <c r="C9" s="34" t="s">
        <v>301</v>
      </c>
      <c r="D9" s="34" t="s">
        <v>283</v>
      </c>
      <c r="E9" s="39"/>
      <c r="F9" s="39"/>
      <c r="G9" s="39"/>
      <c r="H9" s="39"/>
      <c r="I9" s="39"/>
      <c r="J9" s="39"/>
      <c r="K9" s="39"/>
      <c r="L9" s="39"/>
      <c r="M9" s="39">
        <v>8</v>
      </c>
      <c r="N9" s="39"/>
      <c r="O9" s="39"/>
      <c r="P9" s="39"/>
      <c r="Q9" s="39"/>
      <c r="R9" s="39"/>
      <c r="S9" s="39"/>
      <c r="T9" s="39"/>
      <c r="U9" s="39"/>
      <c r="V9" s="39"/>
      <c r="W9" s="39"/>
      <c r="X9" s="39"/>
      <c r="Y9" s="39"/>
      <c r="Z9" s="39"/>
      <c r="AA9" s="39"/>
      <c r="AB9" s="39"/>
      <c r="AC9" s="39"/>
      <c r="AD9" s="39"/>
      <c r="AE9" s="34" t="s">
        <v>225</v>
      </c>
      <c r="AG9" s="35" t="s">
        <v>302</v>
      </c>
      <c r="AH9" s="34" t="s">
        <v>303</v>
      </c>
      <c r="AI9" s="35" t="s">
        <v>304</v>
      </c>
      <c r="AJ9" s="34" t="s">
        <v>305</v>
      </c>
      <c r="AP9" s="34">
        <v>17</v>
      </c>
    </row>
    <row r="10" spans="1:42" x14ac:dyDescent="0.15">
      <c r="B10" s="34" t="s">
        <v>306</v>
      </c>
      <c r="C10" s="34" t="s">
        <v>306</v>
      </c>
      <c r="D10" s="34" t="s">
        <v>293</v>
      </c>
      <c r="E10" s="39"/>
      <c r="F10" s="39"/>
      <c r="G10" s="39"/>
      <c r="H10" s="39"/>
      <c r="I10" s="39"/>
      <c r="J10" s="39"/>
      <c r="K10" s="39"/>
      <c r="L10" s="39"/>
      <c r="M10" s="39">
        <v>9</v>
      </c>
      <c r="N10" s="39"/>
      <c r="O10" s="39"/>
      <c r="P10" s="39"/>
      <c r="Q10" s="39"/>
      <c r="R10" s="39"/>
      <c r="S10" s="39"/>
      <c r="T10" s="39"/>
      <c r="U10" s="39"/>
      <c r="V10" s="39"/>
      <c r="W10" s="39"/>
      <c r="X10" s="39"/>
      <c r="Y10" s="39"/>
      <c r="Z10" s="39"/>
      <c r="AA10" s="39"/>
      <c r="AB10" s="39"/>
      <c r="AC10" s="39"/>
      <c r="AD10" s="39"/>
      <c r="AE10" s="34" t="s">
        <v>226</v>
      </c>
      <c r="AG10" s="35" t="s">
        <v>307</v>
      </c>
      <c r="AH10" s="34" t="s">
        <v>308</v>
      </c>
      <c r="AP10" s="34">
        <v>18</v>
      </c>
    </row>
    <row r="11" spans="1:42" x14ac:dyDescent="0.15">
      <c r="B11" s="34" t="s">
        <v>309</v>
      </c>
      <c r="C11" s="34" t="s">
        <v>309</v>
      </c>
      <c r="D11" s="34" t="s">
        <v>301</v>
      </c>
      <c r="E11" s="39"/>
      <c r="F11" s="39"/>
      <c r="G11" s="39"/>
      <c r="H11" s="39"/>
      <c r="I11" s="39"/>
      <c r="J11" s="39"/>
      <c r="K11" s="39"/>
      <c r="L11" s="39"/>
      <c r="M11" s="39">
        <v>10</v>
      </c>
      <c r="N11" s="39"/>
      <c r="O11" s="39"/>
      <c r="P11" s="39"/>
      <c r="Q11" s="39"/>
      <c r="R11" s="39"/>
      <c r="S11" s="39"/>
      <c r="T11" s="39"/>
      <c r="U11" s="39"/>
      <c r="V11" s="39"/>
      <c r="W11" s="39"/>
      <c r="X11" s="39"/>
      <c r="Y11" s="39"/>
      <c r="Z11" s="39"/>
      <c r="AA11" s="39"/>
      <c r="AB11" s="39"/>
      <c r="AC11" s="39"/>
      <c r="AD11" s="39"/>
      <c r="AE11" s="34" t="s">
        <v>227</v>
      </c>
      <c r="AG11" s="35" t="s">
        <v>310</v>
      </c>
      <c r="AH11" s="34" t="s">
        <v>311</v>
      </c>
      <c r="AP11" s="34">
        <v>19</v>
      </c>
    </row>
    <row r="12" spans="1:42" x14ac:dyDescent="0.15">
      <c r="B12" s="34" t="s">
        <v>312</v>
      </c>
      <c r="C12" s="34" t="s">
        <v>312</v>
      </c>
      <c r="D12" s="34" t="s">
        <v>306</v>
      </c>
      <c r="E12" s="39"/>
      <c r="F12" s="39"/>
      <c r="G12" s="39"/>
      <c r="H12" s="39"/>
      <c r="I12" s="39"/>
      <c r="J12" s="39"/>
      <c r="K12" s="39"/>
      <c r="L12" s="39"/>
      <c r="M12" s="39">
        <v>11</v>
      </c>
      <c r="N12" s="39"/>
      <c r="O12" s="39"/>
      <c r="P12" s="39"/>
      <c r="Q12" s="39"/>
      <c r="R12" s="39"/>
      <c r="S12" s="39"/>
      <c r="T12" s="39"/>
      <c r="U12" s="39"/>
      <c r="V12" s="39"/>
      <c r="W12" s="39"/>
      <c r="X12" s="39"/>
      <c r="Y12" s="39"/>
      <c r="Z12" s="39"/>
      <c r="AA12" s="39"/>
      <c r="AB12" s="39"/>
      <c r="AC12" s="39"/>
      <c r="AD12" s="39"/>
      <c r="AE12" s="34" t="s">
        <v>228</v>
      </c>
      <c r="AG12" s="35" t="s">
        <v>313</v>
      </c>
      <c r="AH12" s="34" t="s">
        <v>314</v>
      </c>
      <c r="AP12" s="34">
        <v>20</v>
      </c>
    </row>
    <row r="13" spans="1:42" x14ac:dyDescent="0.15">
      <c r="B13" s="34" t="s">
        <v>315</v>
      </c>
      <c r="C13" s="34" t="s">
        <v>315</v>
      </c>
      <c r="D13" s="34" t="s">
        <v>309</v>
      </c>
      <c r="E13" s="39"/>
      <c r="F13" s="39"/>
      <c r="G13" s="39"/>
      <c r="H13" s="39"/>
      <c r="I13" s="39"/>
      <c r="J13" s="39"/>
      <c r="K13" s="39"/>
      <c r="L13" s="39"/>
      <c r="M13" s="39">
        <v>12</v>
      </c>
      <c r="N13" s="39"/>
      <c r="O13" s="39"/>
      <c r="P13" s="39"/>
      <c r="Q13" s="39"/>
      <c r="R13" s="39"/>
      <c r="S13" s="39"/>
      <c r="T13" s="39"/>
      <c r="U13" s="39"/>
      <c r="V13" s="39"/>
      <c r="W13" s="39"/>
      <c r="X13" s="39"/>
      <c r="Y13" s="39"/>
      <c r="Z13" s="39"/>
      <c r="AA13" s="39"/>
      <c r="AB13" s="39"/>
      <c r="AC13" s="39"/>
      <c r="AD13" s="39"/>
      <c r="AE13" s="34" t="s">
        <v>229</v>
      </c>
      <c r="AG13" s="35" t="s">
        <v>316</v>
      </c>
      <c r="AH13" s="34" t="s">
        <v>317</v>
      </c>
      <c r="AP13" s="34">
        <v>21</v>
      </c>
    </row>
    <row r="14" spans="1:42" x14ac:dyDescent="0.15">
      <c r="B14" s="34" t="s">
        <v>318</v>
      </c>
      <c r="C14" s="34" t="s">
        <v>318</v>
      </c>
      <c r="D14" s="34" t="s">
        <v>312</v>
      </c>
      <c r="E14" s="39"/>
      <c r="F14" s="39"/>
      <c r="G14" s="39"/>
      <c r="H14" s="39"/>
      <c r="I14" s="39"/>
      <c r="J14" s="39"/>
      <c r="K14" s="39"/>
      <c r="L14" s="39"/>
      <c r="M14" s="39">
        <v>13</v>
      </c>
      <c r="N14" s="39"/>
      <c r="O14" s="39"/>
      <c r="P14" s="39"/>
      <c r="Q14" s="39"/>
      <c r="R14" s="39"/>
      <c r="S14" s="39"/>
      <c r="T14" s="39"/>
      <c r="U14" s="39"/>
      <c r="V14" s="39"/>
      <c r="W14" s="39"/>
      <c r="X14" s="39"/>
      <c r="Y14" s="39"/>
      <c r="Z14" s="39"/>
      <c r="AA14" s="39"/>
      <c r="AB14" s="39"/>
      <c r="AC14" s="39"/>
      <c r="AD14" s="39"/>
      <c r="AE14" s="34" t="s">
        <v>230</v>
      </c>
      <c r="AG14" s="35" t="s">
        <v>319</v>
      </c>
      <c r="AH14" s="34" t="s">
        <v>320</v>
      </c>
      <c r="AP14" s="34">
        <v>22</v>
      </c>
    </row>
    <row r="15" spans="1:42" x14ac:dyDescent="0.15">
      <c r="B15" s="34" t="s">
        <v>321</v>
      </c>
      <c r="C15" s="34" t="s">
        <v>321</v>
      </c>
      <c r="D15" s="34" t="s">
        <v>315</v>
      </c>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4" t="s">
        <v>59</v>
      </c>
      <c r="AG15" s="35" t="s">
        <v>322</v>
      </c>
      <c r="AH15" s="34" t="s">
        <v>323</v>
      </c>
      <c r="AP15" s="34">
        <v>23</v>
      </c>
    </row>
    <row r="16" spans="1:42" x14ac:dyDescent="0.15">
      <c r="B16" s="34" t="s">
        <v>324</v>
      </c>
      <c r="C16" s="34" t="s">
        <v>324</v>
      </c>
      <c r="D16" s="34" t="s">
        <v>318</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G16" s="35" t="s">
        <v>325</v>
      </c>
      <c r="AH16" s="34" t="s">
        <v>326</v>
      </c>
      <c r="AP16" s="34">
        <v>24</v>
      </c>
    </row>
    <row r="17" spans="2:42" x14ac:dyDescent="0.15">
      <c r="B17" s="34" t="s">
        <v>327</v>
      </c>
      <c r="C17" s="34" t="s">
        <v>327</v>
      </c>
      <c r="D17" s="34" t="s">
        <v>321</v>
      </c>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G17" s="35" t="s">
        <v>328</v>
      </c>
      <c r="AH17" s="34" t="s">
        <v>329</v>
      </c>
      <c r="AP17" s="34">
        <v>25</v>
      </c>
    </row>
    <row r="18" spans="2:42" x14ac:dyDescent="0.15">
      <c r="B18" s="34" t="s">
        <v>330</v>
      </c>
      <c r="C18" s="34" t="s">
        <v>330</v>
      </c>
      <c r="D18" s="34" t="s">
        <v>324</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G18" s="35" t="s">
        <v>331</v>
      </c>
      <c r="AH18" s="34" t="s">
        <v>332</v>
      </c>
      <c r="AP18" s="34">
        <v>26</v>
      </c>
    </row>
    <row r="19" spans="2:42" x14ac:dyDescent="0.15">
      <c r="B19" s="34" t="s">
        <v>333</v>
      </c>
      <c r="C19" s="34" t="s">
        <v>333</v>
      </c>
      <c r="D19" s="34" t="s">
        <v>327</v>
      </c>
      <c r="AG19" s="35" t="s">
        <v>334</v>
      </c>
      <c r="AH19" s="34" t="s">
        <v>335</v>
      </c>
      <c r="AP19" s="34">
        <v>27</v>
      </c>
    </row>
    <row r="20" spans="2:42" x14ac:dyDescent="0.15">
      <c r="B20" s="34" t="s">
        <v>336</v>
      </c>
      <c r="C20" s="34" t="s">
        <v>336</v>
      </c>
      <c r="D20" s="34" t="s">
        <v>330</v>
      </c>
      <c r="AG20" s="35" t="s">
        <v>337</v>
      </c>
      <c r="AH20" s="34" t="s">
        <v>338</v>
      </c>
      <c r="AP20" s="34">
        <v>28</v>
      </c>
    </row>
    <row r="21" spans="2:42" x14ac:dyDescent="0.15">
      <c r="B21" s="34" t="s">
        <v>339</v>
      </c>
      <c r="C21" s="34" t="s">
        <v>339</v>
      </c>
      <c r="D21" s="34" t="s">
        <v>333</v>
      </c>
      <c r="AG21" s="35" t="s">
        <v>340</v>
      </c>
      <c r="AH21" s="34" t="s">
        <v>341</v>
      </c>
      <c r="AP21" s="34">
        <v>29</v>
      </c>
    </row>
    <row r="22" spans="2:42" x14ac:dyDescent="0.15">
      <c r="B22" s="34" t="s">
        <v>342</v>
      </c>
      <c r="C22" s="34" t="s">
        <v>342</v>
      </c>
      <c r="D22" s="34" t="s">
        <v>336</v>
      </c>
      <c r="AG22" s="35" t="s">
        <v>343</v>
      </c>
      <c r="AH22" s="34" t="s">
        <v>344</v>
      </c>
      <c r="AP22" s="34">
        <v>30</v>
      </c>
    </row>
    <row r="23" spans="2:42" x14ac:dyDescent="0.15">
      <c r="B23" s="34" t="s">
        <v>345</v>
      </c>
      <c r="C23" s="34" t="s">
        <v>345</v>
      </c>
      <c r="D23" s="34" t="s">
        <v>339</v>
      </c>
      <c r="AG23" s="35" t="s">
        <v>346</v>
      </c>
      <c r="AH23" s="34" t="s">
        <v>347</v>
      </c>
      <c r="AP23" s="34">
        <v>31</v>
      </c>
    </row>
    <row r="24" spans="2:42" x14ac:dyDescent="0.15">
      <c r="B24" s="34" t="s">
        <v>348</v>
      </c>
      <c r="C24" s="34" t="s">
        <v>348</v>
      </c>
      <c r="D24" s="34" t="s">
        <v>342</v>
      </c>
      <c r="AG24" s="35" t="s">
        <v>349</v>
      </c>
      <c r="AH24" s="34" t="s">
        <v>350</v>
      </c>
      <c r="AP24" s="34">
        <v>32</v>
      </c>
    </row>
    <row r="25" spans="2:42" x14ac:dyDescent="0.15">
      <c r="B25" s="34" t="s">
        <v>351</v>
      </c>
      <c r="C25" s="34" t="s">
        <v>351</v>
      </c>
      <c r="D25" s="34" t="s">
        <v>345</v>
      </c>
      <c r="AG25" s="35" t="s">
        <v>352</v>
      </c>
      <c r="AH25" s="34" t="s">
        <v>353</v>
      </c>
      <c r="AP25" s="34">
        <v>33</v>
      </c>
    </row>
    <row r="26" spans="2:42" x14ac:dyDescent="0.15">
      <c r="B26" s="34" t="s">
        <v>354</v>
      </c>
      <c r="C26" s="34" t="s">
        <v>354</v>
      </c>
      <c r="D26" s="34" t="s">
        <v>348</v>
      </c>
      <c r="AG26" s="35" t="s">
        <v>355</v>
      </c>
      <c r="AH26" s="34" t="s">
        <v>356</v>
      </c>
      <c r="AP26" s="34">
        <v>34</v>
      </c>
    </row>
    <row r="27" spans="2:42" x14ac:dyDescent="0.15">
      <c r="B27" s="34" t="s">
        <v>357</v>
      </c>
      <c r="C27" s="34" t="s">
        <v>357</v>
      </c>
      <c r="D27" s="34" t="s">
        <v>351</v>
      </c>
      <c r="AG27" s="35" t="s">
        <v>358</v>
      </c>
      <c r="AH27" s="34" t="s">
        <v>359</v>
      </c>
      <c r="AP27" s="34">
        <v>35</v>
      </c>
    </row>
    <row r="28" spans="2:42" x14ac:dyDescent="0.15">
      <c r="B28" s="34" t="s">
        <v>360</v>
      </c>
      <c r="C28" s="34" t="s">
        <v>360</v>
      </c>
      <c r="D28" s="34" t="s">
        <v>354</v>
      </c>
      <c r="AG28" s="35" t="s">
        <v>361</v>
      </c>
      <c r="AH28" s="34" t="s">
        <v>362</v>
      </c>
      <c r="AP28" s="34">
        <v>36</v>
      </c>
    </row>
    <row r="29" spans="2:42" x14ac:dyDescent="0.15">
      <c r="B29" s="34" t="s">
        <v>363</v>
      </c>
      <c r="C29" s="34" t="s">
        <v>363</v>
      </c>
      <c r="D29" s="34" t="s">
        <v>357</v>
      </c>
      <c r="AG29" s="35" t="s">
        <v>364</v>
      </c>
      <c r="AH29" s="34" t="s">
        <v>365</v>
      </c>
      <c r="AP29" s="34">
        <v>37</v>
      </c>
    </row>
    <row r="30" spans="2:42" x14ac:dyDescent="0.15">
      <c r="B30" s="34" t="s">
        <v>366</v>
      </c>
      <c r="C30" s="34" t="s">
        <v>366</v>
      </c>
      <c r="D30" s="34" t="s">
        <v>360</v>
      </c>
      <c r="AG30" s="35" t="s">
        <v>367</v>
      </c>
      <c r="AH30" s="34" t="s">
        <v>368</v>
      </c>
      <c r="AP30" s="34">
        <v>38</v>
      </c>
    </row>
    <row r="31" spans="2:42" x14ac:dyDescent="0.15">
      <c r="B31" s="34" t="s">
        <v>369</v>
      </c>
      <c r="C31" s="34" t="s">
        <v>369</v>
      </c>
      <c r="D31" s="34" t="s">
        <v>363</v>
      </c>
      <c r="AG31" s="35" t="s">
        <v>370</v>
      </c>
      <c r="AH31" s="34" t="s">
        <v>371</v>
      </c>
      <c r="AP31" s="34">
        <v>39</v>
      </c>
    </row>
    <row r="32" spans="2:42" x14ac:dyDescent="0.15">
      <c r="B32" s="34" t="s">
        <v>372</v>
      </c>
      <c r="C32" s="34" t="s">
        <v>372</v>
      </c>
      <c r="D32" s="34" t="s">
        <v>366</v>
      </c>
      <c r="AG32" s="35" t="s">
        <v>373</v>
      </c>
      <c r="AH32" s="34" t="s">
        <v>374</v>
      </c>
      <c r="AP32" s="34">
        <v>40</v>
      </c>
    </row>
    <row r="33" spans="2:42" x14ac:dyDescent="0.15">
      <c r="B33" s="34" t="s">
        <v>375</v>
      </c>
      <c r="C33" s="34" t="s">
        <v>375</v>
      </c>
      <c r="D33" s="34" t="s">
        <v>369</v>
      </c>
      <c r="AG33" s="35" t="s">
        <v>376</v>
      </c>
      <c r="AH33" s="34" t="s">
        <v>377</v>
      </c>
      <c r="AP33" s="34">
        <v>41</v>
      </c>
    </row>
    <row r="34" spans="2:42" x14ac:dyDescent="0.15">
      <c r="B34" s="34" t="s">
        <v>378</v>
      </c>
      <c r="C34" s="34" t="s">
        <v>378</v>
      </c>
      <c r="D34" s="34" t="s">
        <v>372</v>
      </c>
      <c r="AG34" s="35" t="s">
        <v>379</v>
      </c>
      <c r="AH34" s="34" t="s">
        <v>380</v>
      </c>
      <c r="AP34" s="34">
        <v>42</v>
      </c>
    </row>
    <row r="35" spans="2:42" x14ac:dyDescent="0.15">
      <c r="B35" s="34" t="s">
        <v>381</v>
      </c>
      <c r="C35" s="34" t="s">
        <v>381</v>
      </c>
      <c r="D35" s="34" t="s">
        <v>375</v>
      </c>
      <c r="AG35" s="35" t="s">
        <v>382</v>
      </c>
      <c r="AH35" s="34" t="s">
        <v>383</v>
      </c>
      <c r="AP35" s="34">
        <v>43</v>
      </c>
    </row>
    <row r="36" spans="2:42" x14ac:dyDescent="0.15">
      <c r="B36" s="34" t="s">
        <v>384</v>
      </c>
      <c r="C36" s="34" t="s">
        <v>384</v>
      </c>
      <c r="D36" s="34" t="s">
        <v>378</v>
      </c>
      <c r="AG36" s="35" t="s">
        <v>385</v>
      </c>
      <c r="AH36" s="34" t="s">
        <v>386</v>
      </c>
      <c r="AP36" s="34">
        <v>44</v>
      </c>
    </row>
    <row r="37" spans="2:42" x14ac:dyDescent="0.15">
      <c r="B37" s="34" t="s">
        <v>387</v>
      </c>
      <c r="C37" s="34" t="s">
        <v>387</v>
      </c>
      <c r="D37" s="34" t="s">
        <v>381</v>
      </c>
      <c r="AG37" s="35" t="s">
        <v>388</v>
      </c>
      <c r="AH37" s="34" t="s">
        <v>389</v>
      </c>
      <c r="AP37" s="34">
        <v>45</v>
      </c>
    </row>
    <row r="38" spans="2:42" x14ac:dyDescent="0.15">
      <c r="B38" s="34" t="s">
        <v>390</v>
      </c>
      <c r="C38" s="34" t="s">
        <v>390</v>
      </c>
      <c r="D38" s="34" t="s">
        <v>384</v>
      </c>
      <c r="AG38" s="35" t="s">
        <v>391</v>
      </c>
      <c r="AH38" s="34" t="s">
        <v>392</v>
      </c>
      <c r="AP38" s="34">
        <v>46</v>
      </c>
    </row>
    <row r="39" spans="2:42" x14ac:dyDescent="0.15">
      <c r="B39" s="34" t="s">
        <v>393</v>
      </c>
      <c r="C39" s="34" t="s">
        <v>393</v>
      </c>
      <c r="D39" s="34" t="s">
        <v>387</v>
      </c>
      <c r="AG39" s="35" t="s">
        <v>394</v>
      </c>
      <c r="AH39" s="34" t="s">
        <v>395</v>
      </c>
      <c r="AP39" s="34">
        <v>99</v>
      </c>
    </row>
    <row r="40" spans="2:42" x14ac:dyDescent="0.15">
      <c r="B40" s="34" t="s">
        <v>396</v>
      </c>
      <c r="C40" s="34" t="s">
        <v>396</v>
      </c>
      <c r="D40" s="34" t="s">
        <v>390</v>
      </c>
      <c r="AG40" s="35" t="s">
        <v>397</v>
      </c>
      <c r="AH40" s="34" t="s">
        <v>398</v>
      </c>
    </row>
    <row r="41" spans="2:42" x14ac:dyDescent="0.15">
      <c r="B41" s="34" t="s">
        <v>399</v>
      </c>
      <c r="C41" s="34" t="s">
        <v>399</v>
      </c>
      <c r="D41" s="34" t="s">
        <v>393</v>
      </c>
      <c r="AG41" s="35" t="s">
        <v>400</v>
      </c>
      <c r="AH41" s="34" t="s">
        <v>401</v>
      </c>
    </row>
    <row r="42" spans="2:42" x14ac:dyDescent="0.15">
      <c r="B42" s="34" t="s">
        <v>402</v>
      </c>
      <c r="C42" s="34" t="s">
        <v>402</v>
      </c>
      <c r="D42" s="34" t="s">
        <v>396</v>
      </c>
      <c r="AG42" s="35" t="s">
        <v>403</v>
      </c>
      <c r="AH42" s="34" t="s">
        <v>404</v>
      </c>
    </row>
    <row r="43" spans="2:42" x14ac:dyDescent="0.15">
      <c r="B43" s="34" t="s">
        <v>405</v>
      </c>
      <c r="C43" s="34" t="s">
        <v>405</v>
      </c>
      <c r="D43" s="34" t="s">
        <v>399</v>
      </c>
      <c r="AG43" s="35" t="s">
        <v>406</v>
      </c>
      <c r="AH43" s="34" t="s">
        <v>407</v>
      </c>
    </row>
    <row r="44" spans="2:42" x14ac:dyDescent="0.15">
      <c r="B44" s="34" t="s">
        <v>408</v>
      </c>
      <c r="C44" s="34" t="s">
        <v>408</v>
      </c>
      <c r="D44" s="34" t="s">
        <v>402</v>
      </c>
      <c r="AG44" s="35" t="s">
        <v>409</v>
      </c>
      <c r="AH44" s="34" t="s">
        <v>410</v>
      </c>
    </row>
    <row r="45" spans="2:42" x14ac:dyDescent="0.15">
      <c r="B45" s="34" t="s">
        <v>411</v>
      </c>
      <c r="C45" s="34" t="s">
        <v>411</v>
      </c>
      <c r="D45" s="34" t="s">
        <v>405</v>
      </c>
      <c r="AG45" s="35" t="s">
        <v>412</v>
      </c>
      <c r="AH45" s="34" t="s">
        <v>413</v>
      </c>
    </row>
    <row r="46" spans="2:42" x14ac:dyDescent="0.15">
      <c r="B46" s="34" t="s">
        <v>414</v>
      </c>
      <c r="C46" s="34" t="s">
        <v>414</v>
      </c>
      <c r="D46" s="34" t="s">
        <v>408</v>
      </c>
      <c r="AG46" s="35" t="s">
        <v>415</v>
      </c>
      <c r="AH46" s="34" t="s">
        <v>416</v>
      </c>
    </row>
    <row r="47" spans="2:42" x14ac:dyDescent="0.15">
      <c r="B47" s="34" t="s">
        <v>417</v>
      </c>
      <c r="C47" s="34" t="s">
        <v>417</v>
      </c>
      <c r="D47" s="34" t="s">
        <v>411</v>
      </c>
      <c r="AG47" s="35" t="s">
        <v>418</v>
      </c>
      <c r="AH47" s="34" t="s">
        <v>419</v>
      </c>
    </row>
    <row r="48" spans="2:42" x14ac:dyDescent="0.15">
      <c r="B48" s="34" t="s">
        <v>420</v>
      </c>
      <c r="C48" s="34" t="s">
        <v>420</v>
      </c>
      <c r="D48" s="34" t="s">
        <v>414</v>
      </c>
      <c r="AG48" s="35" t="s">
        <v>421</v>
      </c>
      <c r="AH48" s="34" t="s">
        <v>422</v>
      </c>
    </row>
    <row r="49" spans="2:34" s="34" customFormat="1" x14ac:dyDescent="0.15">
      <c r="B49" s="34" t="s">
        <v>423</v>
      </c>
      <c r="C49" s="34" t="s">
        <v>423</v>
      </c>
      <c r="D49" s="34" t="s">
        <v>417</v>
      </c>
      <c r="AG49" s="35" t="s">
        <v>424</v>
      </c>
      <c r="AH49" s="34" t="s">
        <v>425</v>
      </c>
    </row>
    <row r="50" spans="2:34" s="34" customFormat="1" x14ac:dyDescent="0.15">
      <c r="D50" s="34" t="s">
        <v>420</v>
      </c>
      <c r="AG50" s="35" t="s">
        <v>426</v>
      </c>
      <c r="AH50" s="34" t="s">
        <v>427</v>
      </c>
    </row>
    <row r="51" spans="2:34" s="34" customFormat="1" x14ac:dyDescent="0.15">
      <c r="D51" s="34" t="s">
        <v>423</v>
      </c>
      <c r="AG51" s="35" t="s">
        <v>428</v>
      </c>
      <c r="AH51" s="34" t="s">
        <v>429</v>
      </c>
    </row>
    <row r="52" spans="2:34" s="34" customFormat="1" x14ac:dyDescent="0.15">
      <c r="AG52" s="35" t="s">
        <v>430</v>
      </c>
      <c r="AH52" s="34" t="s">
        <v>431</v>
      </c>
    </row>
    <row r="53" spans="2:34" s="34" customFormat="1" x14ac:dyDescent="0.15">
      <c r="AG53" s="35" t="s">
        <v>432</v>
      </c>
      <c r="AH53" s="34" t="s">
        <v>433</v>
      </c>
    </row>
    <row r="54" spans="2:34" s="34" customFormat="1" x14ac:dyDescent="0.15">
      <c r="AG54" s="35" t="s">
        <v>434</v>
      </c>
      <c r="AH54" s="34" t="s">
        <v>435</v>
      </c>
    </row>
    <row r="55" spans="2:34" s="34" customFormat="1" x14ac:dyDescent="0.15">
      <c r="AG55" s="35" t="s">
        <v>436</v>
      </c>
      <c r="AH55" s="34" t="s">
        <v>437</v>
      </c>
    </row>
    <row r="56" spans="2:34" s="34" customFormat="1" x14ac:dyDescent="0.15">
      <c r="AG56" s="35" t="s">
        <v>438</v>
      </c>
      <c r="AH56" s="34" t="s">
        <v>439</v>
      </c>
    </row>
    <row r="57" spans="2:34" s="34" customFormat="1" x14ac:dyDescent="0.15">
      <c r="AG57" s="35" t="s">
        <v>440</v>
      </c>
      <c r="AH57" s="34" t="s">
        <v>441</v>
      </c>
    </row>
    <row r="58" spans="2:34" s="34" customFormat="1" x14ac:dyDescent="0.15">
      <c r="AG58" s="35" t="s">
        <v>442</v>
      </c>
      <c r="AH58" s="34" t="s">
        <v>443</v>
      </c>
    </row>
    <row r="59" spans="2:34" s="34" customFormat="1" x14ac:dyDescent="0.15">
      <c r="AG59" s="35" t="s">
        <v>444</v>
      </c>
      <c r="AH59" s="34" t="s">
        <v>445</v>
      </c>
    </row>
    <row r="60" spans="2:34" s="34" customFormat="1" x14ac:dyDescent="0.15">
      <c r="AG60" s="35" t="s">
        <v>446</v>
      </c>
      <c r="AH60" s="34" t="s">
        <v>447</v>
      </c>
    </row>
    <row r="61" spans="2:34" s="34" customFormat="1" x14ac:dyDescent="0.15">
      <c r="AG61" s="35" t="s">
        <v>448</v>
      </c>
      <c r="AH61" s="34" t="s">
        <v>449</v>
      </c>
    </row>
    <row r="62" spans="2:34" s="34" customFormat="1" x14ac:dyDescent="0.15">
      <c r="AG62" s="35" t="s">
        <v>450</v>
      </c>
      <c r="AH62" s="34" t="s">
        <v>451</v>
      </c>
    </row>
    <row r="63" spans="2:34" s="34" customFormat="1" x14ac:dyDescent="0.15">
      <c r="AG63" s="35" t="s">
        <v>452</v>
      </c>
      <c r="AH63" s="34" t="s">
        <v>453</v>
      </c>
    </row>
    <row r="64" spans="2:34" s="34" customFormat="1" x14ac:dyDescent="0.15">
      <c r="AG64" s="35" t="s">
        <v>454</v>
      </c>
      <c r="AH64" s="34" t="s">
        <v>455</v>
      </c>
    </row>
    <row r="65" spans="33:34" s="34" customFormat="1" x14ac:dyDescent="0.15">
      <c r="AG65" s="35" t="s">
        <v>456</v>
      </c>
      <c r="AH65" s="34" t="s">
        <v>457</v>
      </c>
    </row>
    <row r="66" spans="33:34" s="34" customFormat="1" x14ac:dyDescent="0.15">
      <c r="AG66" s="35" t="s">
        <v>458</v>
      </c>
      <c r="AH66" s="34" t="s">
        <v>459</v>
      </c>
    </row>
    <row r="67" spans="33:34" s="34" customFormat="1" x14ac:dyDescent="0.15">
      <c r="AG67" s="35" t="s">
        <v>460</v>
      </c>
      <c r="AH67" s="34" t="s">
        <v>461</v>
      </c>
    </row>
    <row r="68" spans="33:34" s="34" customFormat="1" x14ac:dyDescent="0.15">
      <c r="AG68" s="35" t="s">
        <v>462</v>
      </c>
      <c r="AH68" s="34" t="s">
        <v>463</v>
      </c>
    </row>
  </sheetData>
  <phoneticPr fontId="11"/>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188"/>
  <sheetViews>
    <sheetView tabSelected="1" view="pageBreakPreview" zoomScaleNormal="100" zoomScaleSheetLayoutView="100" workbookViewId="0">
      <selection activeCell="AB78" sqref="AB78"/>
    </sheetView>
  </sheetViews>
  <sheetFormatPr defaultColWidth="9" defaultRowHeight="13.5" x14ac:dyDescent="0.15"/>
  <cols>
    <col min="1" max="38" width="2.625" style="64" customWidth="1"/>
    <col min="39" max="39" width="9" style="64" customWidth="1"/>
    <col min="40" max="16384" width="9" style="64"/>
  </cols>
  <sheetData>
    <row r="1" spans="1:38" ht="21.75" customHeight="1" thickBot="1" x14ac:dyDescent="0.2">
      <c r="A1" s="61" t="s">
        <v>874</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3"/>
      <c r="AF1" s="62"/>
      <c r="AG1" s="62"/>
      <c r="AH1" s="62"/>
      <c r="AL1" s="65"/>
    </row>
    <row r="2" spans="1:38" ht="15.75" customHeight="1" x14ac:dyDescent="0.15">
      <c r="A2" s="80" t="s">
        <v>693</v>
      </c>
      <c r="B2" s="81"/>
      <c r="C2" s="81"/>
      <c r="D2" s="81"/>
      <c r="E2" s="81"/>
      <c r="F2" s="81"/>
      <c r="G2" s="81"/>
      <c r="H2" s="82"/>
      <c r="I2" s="330"/>
      <c r="J2" s="330"/>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c r="AJ2" s="330"/>
      <c r="AK2" s="330"/>
      <c r="AL2" s="331"/>
    </row>
    <row r="3" spans="1:38" ht="15.75" customHeight="1" x14ac:dyDescent="0.15">
      <c r="A3" s="83" t="s">
        <v>692</v>
      </c>
      <c r="B3" s="84"/>
      <c r="C3" s="84"/>
      <c r="D3" s="84"/>
      <c r="E3" s="84"/>
      <c r="F3" s="84"/>
      <c r="G3" s="84"/>
      <c r="H3" s="85"/>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3"/>
    </row>
    <row r="4" spans="1:38" ht="15.75" customHeight="1" x14ac:dyDescent="0.15">
      <c r="A4" s="86" t="s">
        <v>595</v>
      </c>
      <c r="B4" s="87"/>
      <c r="C4" s="87"/>
      <c r="D4" s="87"/>
      <c r="E4" s="87"/>
      <c r="F4" s="87"/>
      <c r="G4" s="87"/>
      <c r="H4" s="88"/>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3"/>
    </row>
    <row r="5" spans="1:38" ht="15.75" customHeight="1" x14ac:dyDescent="0.15">
      <c r="A5" s="86" t="s">
        <v>920</v>
      </c>
      <c r="B5" s="87"/>
      <c r="C5" s="87"/>
      <c r="D5" s="87"/>
      <c r="E5" s="87"/>
      <c r="F5" s="87"/>
      <c r="G5" s="87"/>
      <c r="H5" s="88"/>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c r="AL5" s="343"/>
    </row>
    <row r="6" spans="1:38" ht="15.75" customHeight="1" thickBot="1" x14ac:dyDescent="0.2">
      <c r="A6" s="89" t="s">
        <v>579</v>
      </c>
      <c r="B6" s="90"/>
      <c r="C6" s="90"/>
      <c r="D6" s="90"/>
      <c r="E6" s="90"/>
      <c r="F6" s="90"/>
      <c r="G6" s="90"/>
      <c r="H6" s="91"/>
      <c r="I6" s="344" t="s">
        <v>564</v>
      </c>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5"/>
    </row>
    <row r="7" spans="1:38" ht="15.75" customHeight="1" thickBot="1" x14ac:dyDescent="0.2">
      <c r="A7" s="66"/>
      <c r="B7" s="66"/>
      <c r="C7" s="66"/>
      <c r="D7" s="66"/>
      <c r="E7" s="66"/>
      <c r="F7" s="66"/>
      <c r="G7" s="66"/>
      <c r="H7" s="66"/>
      <c r="I7" s="66"/>
      <c r="J7" s="66"/>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row>
    <row r="8" spans="1:38" ht="15.75" customHeight="1" x14ac:dyDescent="0.15">
      <c r="A8" s="300" t="s">
        <v>694</v>
      </c>
      <c r="B8" s="301"/>
      <c r="C8" s="301"/>
      <c r="D8" s="302"/>
      <c r="E8" s="306" t="s">
        <v>695</v>
      </c>
      <c r="F8" s="307"/>
      <c r="G8" s="307"/>
      <c r="H8" s="308"/>
      <c r="I8" s="309" t="s">
        <v>565</v>
      </c>
      <c r="J8" s="310"/>
      <c r="K8" s="310"/>
      <c r="L8" s="310"/>
      <c r="M8" s="310"/>
      <c r="N8" s="310"/>
      <c r="O8" s="310"/>
      <c r="P8" s="310"/>
      <c r="Q8" s="310"/>
      <c r="R8" s="310"/>
      <c r="S8" s="310"/>
      <c r="T8" s="310"/>
      <c r="U8" s="310"/>
      <c r="V8" s="310"/>
      <c r="W8" s="310"/>
      <c r="X8" s="310"/>
      <c r="Y8" s="310"/>
      <c r="Z8" s="310"/>
      <c r="AA8" s="310"/>
      <c r="AB8" s="310"/>
      <c r="AC8" s="310"/>
      <c r="AD8" s="310"/>
      <c r="AE8" s="310"/>
      <c r="AF8" s="310"/>
      <c r="AG8" s="310"/>
      <c r="AH8" s="310"/>
      <c r="AI8" s="311"/>
      <c r="AJ8" s="312" t="s">
        <v>580</v>
      </c>
      <c r="AK8" s="313"/>
      <c r="AL8" s="314"/>
    </row>
    <row r="9" spans="1:38" ht="15.75" customHeight="1" thickBot="1" x14ac:dyDescent="0.2">
      <c r="A9" s="303"/>
      <c r="B9" s="304"/>
      <c r="C9" s="304"/>
      <c r="D9" s="305"/>
      <c r="E9" s="318" t="s">
        <v>696</v>
      </c>
      <c r="F9" s="319"/>
      <c r="G9" s="319"/>
      <c r="H9" s="320"/>
      <c r="I9" s="321" t="s">
        <v>696</v>
      </c>
      <c r="J9" s="322"/>
      <c r="K9" s="322"/>
      <c r="L9" s="322"/>
      <c r="M9" s="323"/>
      <c r="N9" s="321" t="s">
        <v>566</v>
      </c>
      <c r="O9" s="322"/>
      <c r="P9" s="322"/>
      <c r="Q9" s="322"/>
      <c r="R9" s="322"/>
      <c r="S9" s="322"/>
      <c r="T9" s="322"/>
      <c r="U9" s="322"/>
      <c r="V9" s="322"/>
      <c r="W9" s="322"/>
      <c r="X9" s="322"/>
      <c r="Y9" s="322"/>
      <c r="Z9" s="322"/>
      <c r="AA9" s="322"/>
      <c r="AB9" s="322"/>
      <c r="AC9" s="322"/>
      <c r="AD9" s="322"/>
      <c r="AE9" s="321" t="s">
        <v>567</v>
      </c>
      <c r="AF9" s="322"/>
      <c r="AG9" s="322"/>
      <c r="AH9" s="322"/>
      <c r="AI9" s="323"/>
      <c r="AJ9" s="315"/>
      <c r="AK9" s="316"/>
      <c r="AL9" s="317"/>
    </row>
    <row r="10" spans="1:38" ht="15.75" customHeight="1" x14ac:dyDescent="0.15">
      <c r="A10" s="92" t="s">
        <v>697</v>
      </c>
      <c r="B10" s="93"/>
      <c r="C10" s="93"/>
      <c r="D10" s="93"/>
      <c r="E10" s="338" t="s">
        <v>698</v>
      </c>
      <c r="F10" s="339"/>
      <c r="G10" s="339"/>
      <c r="H10" s="340"/>
      <c r="I10" s="338" t="s">
        <v>699</v>
      </c>
      <c r="J10" s="339"/>
      <c r="K10" s="339"/>
      <c r="L10" s="339"/>
      <c r="M10" s="340"/>
      <c r="N10" s="276" t="s">
        <v>700</v>
      </c>
      <c r="O10" s="94" t="s">
        <v>701</v>
      </c>
      <c r="P10" s="95"/>
      <c r="Q10" s="95"/>
      <c r="R10" s="95"/>
      <c r="S10" s="95"/>
      <c r="T10" s="95"/>
      <c r="U10" s="95"/>
      <c r="V10" s="280" t="s">
        <v>700</v>
      </c>
      <c r="W10" s="94" t="s">
        <v>702</v>
      </c>
      <c r="X10" s="95"/>
      <c r="Y10" s="95"/>
      <c r="Z10" s="95"/>
      <c r="AA10" s="95"/>
      <c r="AB10" s="95"/>
      <c r="AC10" s="95"/>
      <c r="AD10" s="95"/>
      <c r="AE10" s="284" t="s">
        <v>568</v>
      </c>
      <c r="AF10" s="96" t="s">
        <v>713</v>
      </c>
      <c r="AG10" s="97"/>
      <c r="AH10" s="97"/>
      <c r="AI10" s="97"/>
      <c r="AJ10" s="98"/>
      <c r="AK10" s="99"/>
      <c r="AL10" s="100"/>
    </row>
    <row r="11" spans="1:38" ht="15.75" customHeight="1" x14ac:dyDescent="0.15">
      <c r="A11" s="101"/>
      <c r="B11" s="102"/>
      <c r="C11" s="102"/>
      <c r="D11" s="102"/>
      <c r="E11" s="103" t="s">
        <v>703</v>
      </c>
      <c r="F11" s="68"/>
      <c r="G11" s="68"/>
      <c r="H11" s="69"/>
      <c r="I11" s="103" t="s">
        <v>704</v>
      </c>
      <c r="J11" s="68"/>
      <c r="K11" s="68"/>
      <c r="L11" s="227"/>
      <c r="M11" s="69"/>
      <c r="N11" s="277" t="s">
        <v>568</v>
      </c>
      <c r="O11" s="68" t="s">
        <v>705</v>
      </c>
      <c r="P11" s="104"/>
      <c r="Q11" s="104"/>
      <c r="R11" s="279" t="s">
        <v>568</v>
      </c>
      <c r="S11" s="68" t="s">
        <v>706</v>
      </c>
      <c r="T11" s="104"/>
      <c r="U11" s="104"/>
      <c r="V11" s="279" t="s">
        <v>568</v>
      </c>
      <c r="W11" s="68" t="s">
        <v>707</v>
      </c>
      <c r="X11" s="104"/>
      <c r="Y11" s="104"/>
      <c r="Z11" s="279" t="s">
        <v>568</v>
      </c>
      <c r="AA11" s="68" t="s">
        <v>708</v>
      </c>
      <c r="AB11" s="104"/>
      <c r="AC11" s="104"/>
      <c r="AD11" s="104"/>
      <c r="AE11" s="277" t="s">
        <v>568</v>
      </c>
      <c r="AF11" s="104"/>
      <c r="AG11" s="104"/>
      <c r="AH11" s="104"/>
      <c r="AI11" s="104"/>
      <c r="AJ11" s="105"/>
      <c r="AK11" s="106"/>
      <c r="AL11" s="107"/>
    </row>
    <row r="12" spans="1:38" ht="15.75" customHeight="1" x14ac:dyDescent="0.15">
      <c r="A12" s="108"/>
      <c r="B12" s="102"/>
      <c r="C12" s="102"/>
      <c r="D12" s="102"/>
      <c r="E12" s="109"/>
      <c r="F12" s="110"/>
      <c r="G12" s="110"/>
      <c r="H12" s="111"/>
      <c r="I12" s="112"/>
      <c r="J12" s="113"/>
      <c r="K12" s="113"/>
      <c r="L12" s="113"/>
      <c r="M12" s="114"/>
      <c r="N12" s="278" t="s">
        <v>568</v>
      </c>
      <c r="O12" s="70" t="s">
        <v>709</v>
      </c>
      <c r="P12" s="115"/>
      <c r="Q12" s="115"/>
      <c r="R12" s="278" t="s">
        <v>568</v>
      </c>
      <c r="S12" s="70" t="s">
        <v>710</v>
      </c>
      <c r="T12" s="115"/>
      <c r="U12" s="115"/>
      <c r="V12" s="278" t="s">
        <v>568</v>
      </c>
      <c r="W12" s="70" t="s">
        <v>711</v>
      </c>
      <c r="X12" s="115"/>
      <c r="Y12" s="115"/>
      <c r="Z12" s="278" t="s">
        <v>568</v>
      </c>
      <c r="AA12" s="70" t="s">
        <v>712</v>
      </c>
      <c r="AB12" s="115"/>
      <c r="AC12" s="115"/>
      <c r="AD12" s="115"/>
      <c r="AE12" s="117"/>
      <c r="AF12" s="104"/>
      <c r="AG12" s="104"/>
      <c r="AH12" s="104"/>
      <c r="AI12" s="104"/>
      <c r="AJ12" s="105"/>
      <c r="AK12" s="106"/>
      <c r="AL12" s="107"/>
    </row>
    <row r="13" spans="1:38" ht="15.75" customHeight="1" x14ac:dyDescent="0.15">
      <c r="A13" s="108"/>
      <c r="B13" s="102"/>
      <c r="C13" s="102"/>
      <c r="D13" s="102"/>
      <c r="E13" s="109"/>
      <c r="F13" s="110"/>
      <c r="G13" s="110"/>
      <c r="H13" s="111"/>
      <c r="I13" s="103" t="s">
        <v>862</v>
      </c>
      <c r="J13" s="110"/>
      <c r="K13" s="110"/>
      <c r="L13" s="110"/>
      <c r="M13" s="111"/>
      <c r="N13" s="118" t="s">
        <v>714</v>
      </c>
      <c r="O13" s="336"/>
      <c r="P13" s="336"/>
      <c r="Q13" s="227" t="s">
        <v>873</v>
      </c>
      <c r="R13" s="68"/>
      <c r="S13" s="104"/>
      <c r="T13" s="119"/>
      <c r="U13" s="104"/>
      <c r="V13" s="104"/>
      <c r="W13" s="104"/>
      <c r="X13" s="104"/>
      <c r="Y13" s="104"/>
      <c r="Z13" s="104"/>
      <c r="AA13" s="104"/>
      <c r="AB13" s="104"/>
      <c r="AC13" s="104"/>
      <c r="AD13" s="104"/>
      <c r="AE13" s="117"/>
      <c r="AF13" s="104"/>
      <c r="AG13" s="104"/>
      <c r="AH13" s="104"/>
      <c r="AI13" s="104"/>
      <c r="AJ13" s="105"/>
      <c r="AK13" s="106"/>
      <c r="AL13" s="107"/>
    </row>
    <row r="14" spans="1:38" ht="15.75" customHeight="1" x14ac:dyDescent="0.15">
      <c r="A14" s="108"/>
      <c r="B14" s="102"/>
      <c r="C14" s="102"/>
      <c r="D14" s="102"/>
      <c r="E14" s="109"/>
      <c r="F14" s="110"/>
      <c r="G14" s="110"/>
      <c r="H14" s="111"/>
      <c r="I14" s="103" t="s">
        <v>861</v>
      </c>
      <c r="J14" s="110"/>
      <c r="K14" s="110"/>
      <c r="L14" s="110"/>
      <c r="M14" s="111"/>
      <c r="N14" s="118"/>
      <c r="O14" s="279" t="s">
        <v>568</v>
      </c>
      <c r="P14" s="68" t="s">
        <v>716</v>
      </c>
      <c r="Q14" s="104"/>
      <c r="R14" s="120"/>
      <c r="S14" s="68"/>
      <c r="T14" s="104"/>
      <c r="U14" s="104"/>
      <c r="V14" s="104"/>
      <c r="W14" s="104"/>
      <c r="X14" s="104"/>
      <c r="Y14" s="104"/>
      <c r="Z14" s="104"/>
      <c r="AA14" s="68"/>
      <c r="AB14" s="104"/>
      <c r="AC14" s="104"/>
      <c r="AD14" s="104"/>
      <c r="AE14" s="117"/>
      <c r="AF14" s="104"/>
      <c r="AG14" s="104"/>
      <c r="AH14" s="104"/>
      <c r="AI14" s="104"/>
      <c r="AJ14" s="105"/>
      <c r="AK14" s="106"/>
      <c r="AL14" s="107"/>
    </row>
    <row r="15" spans="1:38" ht="15.75" customHeight="1" x14ac:dyDescent="0.15">
      <c r="A15" s="108"/>
      <c r="B15" s="102"/>
      <c r="C15" s="102"/>
      <c r="D15" s="102"/>
      <c r="E15" s="109"/>
      <c r="F15" s="110"/>
      <c r="G15" s="110"/>
      <c r="H15" s="111"/>
      <c r="I15" s="112"/>
      <c r="J15" s="113"/>
      <c r="K15" s="113"/>
      <c r="L15" s="113"/>
      <c r="M15" s="114"/>
      <c r="N15" s="121"/>
      <c r="O15" s="278" t="s">
        <v>568</v>
      </c>
      <c r="P15" s="70" t="s">
        <v>717</v>
      </c>
      <c r="Q15" s="115"/>
      <c r="R15" s="122"/>
      <c r="S15" s="70"/>
      <c r="T15" s="115"/>
      <c r="U15" s="115"/>
      <c r="V15" s="115"/>
      <c r="W15" s="115"/>
      <c r="X15" s="115"/>
      <c r="Y15" s="115"/>
      <c r="Z15" s="115"/>
      <c r="AA15" s="70"/>
      <c r="AB15" s="115"/>
      <c r="AC15" s="115"/>
      <c r="AD15" s="115"/>
      <c r="AE15" s="117"/>
      <c r="AF15" s="104"/>
      <c r="AG15" s="104"/>
      <c r="AH15" s="104"/>
      <c r="AI15" s="104"/>
      <c r="AJ15" s="105"/>
      <c r="AK15" s="106"/>
      <c r="AL15" s="107"/>
    </row>
    <row r="16" spans="1:38" ht="15.75" customHeight="1" x14ac:dyDescent="0.15">
      <c r="A16" s="108"/>
      <c r="B16" s="102"/>
      <c r="C16" s="102"/>
      <c r="D16" s="102"/>
      <c r="E16" s="109"/>
      <c r="F16" s="110"/>
      <c r="G16" s="110"/>
      <c r="H16" s="111"/>
      <c r="I16" s="123" t="s">
        <v>718</v>
      </c>
      <c r="J16" s="124"/>
      <c r="K16" s="124"/>
      <c r="L16" s="124"/>
      <c r="M16" s="125"/>
      <c r="N16" s="281" t="s">
        <v>568</v>
      </c>
      <c r="O16" s="126" t="s">
        <v>726</v>
      </c>
      <c r="P16" s="126"/>
      <c r="Q16" s="127"/>
      <c r="R16" s="128"/>
      <c r="S16" s="126"/>
      <c r="T16" s="285" t="s">
        <v>568</v>
      </c>
      <c r="U16" s="126" t="s">
        <v>727</v>
      </c>
      <c r="V16" s="127"/>
      <c r="W16" s="127"/>
      <c r="X16" s="127"/>
      <c r="Y16" s="127"/>
      <c r="Z16" s="127"/>
      <c r="AA16" s="126"/>
      <c r="AB16" s="127"/>
      <c r="AC16" s="127"/>
      <c r="AD16" s="127"/>
      <c r="AE16" s="117"/>
      <c r="AF16" s="104"/>
      <c r="AG16" s="104"/>
      <c r="AH16" s="104"/>
      <c r="AI16" s="104"/>
      <c r="AJ16" s="105"/>
      <c r="AK16" s="106"/>
      <c r="AL16" s="107"/>
    </row>
    <row r="17" spans="1:38" ht="15.75" customHeight="1" x14ac:dyDescent="0.15">
      <c r="A17" s="108"/>
      <c r="B17" s="102"/>
      <c r="C17" s="102"/>
      <c r="D17" s="102"/>
      <c r="E17" s="109"/>
      <c r="F17" s="110"/>
      <c r="G17" s="110"/>
      <c r="H17" s="111"/>
      <c r="I17" s="129" t="s">
        <v>728</v>
      </c>
      <c r="J17" s="110"/>
      <c r="K17" s="110"/>
      <c r="L17" s="110"/>
      <c r="M17" s="111"/>
      <c r="N17" s="277" t="s">
        <v>568</v>
      </c>
      <c r="O17" s="68" t="s">
        <v>843</v>
      </c>
      <c r="P17" s="68"/>
      <c r="Q17" s="104"/>
      <c r="R17" s="346" t="s">
        <v>714</v>
      </c>
      <c r="S17" s="279" t="s">
        <v>568</v>
      </c>
      <c r="T17" s="68" t="s">
        <v>719</v>
      </c>
      <c r="U17" s="104"/>
      <c r="V17" s="104"/>
      <c r="W17" s="279" t="s">
        <v>568</v>
      </c>
      <c r="X17" s="129" t="s">
        <v>720</v>
      </c>
      <c r="Y17" s="104"/>
      <c r="Z17" s="104"/>
      <c r="AA17" s="68"/>
      <c r="AB17" s="104"/>
      <c r="AC17" s="104"/>
      <c r="AD17" s="104"/>
      <c r="AE17" s="117"/>
      <c r="AF17" s="104"/>
      <c r="AG17" s="104"/>
      <c r="AH17" s="104"/>
      <c r="AI17" s="104"/>
      <c r="AJ17" s="105"/>
      <c r="AK17" s="106"/>
      <c r="AL17" s="107"/>
    </row>
    <row r="18" spans="1:38" ht="15.75" customHeight="1" x14ac:dyDescent="0.15">
      <c r="A18" s="108"/>
      <c r="B18" s="102"/>
      <c r="C18" s="102"/>
      <c r="D18" s="102"/>
      <c r="E18" s="109"/>
      <c r="F18" s="110"/>
      <c r="G18" s="110"/>
      <c r="H18" s="111"/>
      <c r="I18" s="109"/>
      <c r="J18" s="110"/>
      <c r="K18" s="110"/>
      <c r="L18" s="110"/>
      <c r="M18" s="111"/>
      <c r="N18" s="277" t="s">
        <v>568</v>
      </c>
      <c r="O18" s="68" t="s">
        <v>721</v>
      </c>
      <c r="P18" s="68"/>
      <c r="Q18" s="104"/>
      <c r="R18" s="120"/>
      <c r="S18" s="68"/>
      <c r="T18" s="104"/>
      <c r="U18" s="104"/>
      <c r="V18" s="104"/>
      <c r="W18" s="104"/>
      <c r="X18" s="104"/>
      <c r="Y18" s="104"/>
      <c r="Z18" s="104"/>
      <c r="AA18" s="68"/>
      <c r="AB18" s="104"/>
      <c r="AC18" s="104"/>
      <c r="AD18" s="104"/>
      <c r="AE18" s="117"/>
      <c r="AF18" s="104"/>
      <c r="AG18" s="104"/>
      <c r="AH18" s="104"/>
      <c r="AI18" s="104"/>
      <c r="AJ18" s="105"/>
      <c r="AK18" s="106"/>
      <c r="AL18" s="107"/>
    </row>
    <row r="19" spans="1:38" ht="15.75" customHeight="1" x14ac:dyDescent="0.15">
      <c r="A19" s="108"/>
      <c r="B19" s="102"/>
      <c r="C19" s="102"/>
      <c r="D19" s="102"/>
      <c r="E19" s="109"/>
      <c r="F19" s="110"/>
      <c r="G19" s="110"/>
      <c r="H19" s="111"/>
      <c r="I19" s="109"/>
      <c r="J19" s="110"/>
      <c r="K19" s="110"/>
      <c r="L19" s="110"/>
      <c r="M19" s="111"/>
      <c r="N19" s="277" t="s">
        <v>568</v>
      </c>
      <c r="O19" s="68" t="s">
        <v>722</v>
      </c>
      <c r="P19" s="68"/>
      <c r="Q19" s="104"/>
      <c r="R19" s="120"/>
      <c r="S19" s="68"/>
      <c r="T19" s="104"/>
      <c r="U19" s="104"/>
      <c r="V19" s="104"/>
      <c r="W19" s="104"/>
      <c r="X19" s="104"/>
      <c r="Y19" s="104"/>
      <c r="Z19" s="104"/>
      <c r="AA19" s="68"/>
      <c r="AB19" s="104"/>
      <c r="AC19" s="104"/>
      <c r="AD19" s="104"/>
      <c r="AE19" s="117"/>
      <c r="AF19" s="104"/>
      <c r="AG19" s="104"/>
      <c r="AH19" s="104"/>
      <c r="AI19" s="104"/>
      <c r="AJ19" s="105"/>
      <c r="AK19" s="106"/>
      <c r="AL19" s="107"/>
    </row>
    <row r="20" spans="1:38" ht="15.75" customHeight="1" thickBot="1" x14ac:dyDescent="0.2">
      <c r="A20" s="130"/>
      <c r="B20" s="131"/>
      <c r="C20" s="131"/>
      <c r="D20" s="131"/>
      <c r="E20" s="132"/>
      <c r="F20" s="133"/>
      <c r="G20" s="133"/>
      <c r="H20" s="134"/>
      <c r="I20" s="132"/>
      <c r="J20" s="133"/>
      <c r="K20" s="133"/>
      <c r="L20" s="133"/>
      <c r="M20" s="134"/>
      <c r="N20" s="282" t="s">
        <v>568</v>
      </c>
      <c r="O20" s="135" t="s">
        <v>723</v>
      </c>
      <c r="P20" s="135"/>
      <c r="Q20" s="136" t="s">
        <v>714</v>
      </c>
      <c r="R20" s="333"/>
      <c r="S20" s="333"/>
      <c r="T20" s="333"/>
      <c r="U20" s="333"/>
      <c r="V20" s="333"/>
      <c r="W20" s="333"/>
      <c r="X20" s="333"/>
      <c r="Y20" s="333"/>
      <c r="Z20" s="333"/>
      <c r="AA20" s="333"/>
      <c r="AB20" s="333"/>
      <c r="AC20" s="333"/>
      <c r="AD20" s="220" t="s">
        <v>715</v>
      </c>
      <c r="AE20" s="291"/>
      <c r="AF20" s="136"/>
      <c r="AG20" s="136"/>
      <c r="AH20" s="136"/>
      <c r="AI20" s="136"/>
      <c r="AJ20" s="137"/>
      <c r="AK20" s="138"/>
      <c r="AL20" s="139"/>
    </row>
    <row r="21" spans="1:38" ht="15.75" customHeight="1" x14ac:dyDescent="0.15">
      <c r="A21" s="92" t="s">
        <v>755</v>
      </c>
      <c r="B21" s="93"/>
      <c r="C21" s="93"/>
      <c r="D21" s="93"/>
      <c r="E21" s="140" t="s">
        <v>724</v>
      </c>
      <c r="F21" s="141"/>
      <c r="G21" s="141"/>
      <c r="H21" s="142"/>
      <c r="I21" s="140" t="s">
        <v>860</v>
      </c>
      <c r="J21" s="141"/>
      <c r="K21" s="141"/>
      <c r="L21" s="141"/>
      <c r="M21" s="142"/>
      <c r="N21" s="140" t="s">
        <v>747</v>
      </c>
      <c r="O21" s="96"/>
      <c r="P21" s="96"/>
      <c r="Q21" s="97"/>
      <c r="R21" s="143"/>
      <c r="S21" s="96"/>
      <c r="T21" s="97" t="s">
        <v>714</v>
      </c>
      <c r="U21" s="341"/>
      <c r="V21" s="341"/>
      <c r="W21" s="341"/>
      <c r="X21" s="341"/>
      <c r="Y21" s="341"/>
      <c r="Z21" s="97" t="s">
        <v>715</v>
      </c>
      <c r="AA21" s="96" t="s">
        <v>921</v>
      </c>
      <c r="AB21" s="97"/>
      <c r="AC21" s="97"/>
      <c r="AD21" s="97"/>
      <c r="AE21" s="284" t="s">
        <v>568</v>
      </c>
      <c r="AF21" s="144" t="s">
        <v>569</v>
      </c>
      <c r="AG21" s="97"/>
      <c r="AH21" s="97"/>
      <c r="AI21" s="97"/>
      <c r="AJ21" s="98"/>
      <c r="AK21" s="99"/>
      <c r="AL21" s="100"/>
    </row>
    <row r="22" spans="1:38" ht="15.75" customHeight="1" x14ac:dyDescent="0.15">
      <c r="A22" s="108" t="s">
        <v>756</v>
      </c>
      <c r="B22" s="102"/>
      <c r="C22" s="102"/>
      <c r="D22" s="102"/>
      <c r="E22" s="103" t="s">
        <v>725</v>
      </c>
      <c r="F22" s="110"/>
      <c r="G22" s="110"/>
      <c r="H22" s="111"/>
      <c r="I22" s="145" t="s">
        <v>859</v>
      </c>
      <c r="J22" s="113"/>
      <c r="K22" s="113"/>
      <c r="L22" s="113"/>
      <c r="M22" s="114"/>
      <c r="N22" s="121"/>
      <c r="O22" s="70"/>
      <c r="P22" s="70"/>
      <c r="Q22" s="115"/>
      <c r="R22" s="122"/>
      <c r="S22" s="70"/>
      <c r="T22" s="115"/>
      <c r="U22" s="115"/>
      <c r="V22" s="115"/>
      <c r="W22" s="115"/>
      <c r="X22" s="115"/>
      <c r="Y22" s="115"/>
      <c r="Z22" s="115"/>
      <c r="AA22" s="70"/>
      <c r="AB22" s="115"/>
      <c r="AC22" s="115"/>
      <c r="AD22" s="115"/>
      <c r="AE22" s="277" t="s">
        <v>568</v>
      </c>
      <c r="AF22" s="146" t="s">
        <v>573</v>
      </c>
      <c r="AG22" s="104"/>
      <c r="AH22" s="104"/>
      <c r="AI22" s="104"/>
      <c r="AJ22" s="105"/>
      <c r="AK22" s="106"/>
      <c r="AL22" s="107"/>
    </row>
    <row r="23" spans="1:38" ht="15.75" customHeight="1" x14ac:dyDescent="0.15">
      <c r="A23" s="108"/>
      <c r="B23" s="102"/>
      <c r="C23" s="102"/>
      <c r="D23" s="102"/>
      <c r="E23" s="103"/>
      <c r="F23" s="110"/>
      <c r="G23" s="110"/>
      <c r="H23" s="111"/>
      <c r="I23" s="103" t="s">
        <v>858</v>
      </c>
      <c r="J23" s="110"/>
      <c r="K23" s="110"/>
      <c r="L23" s="110"/>
      <c r="M23" s="111"/>
      <c r="N23" s="147" t="s">
        <v>748</v>
      </c>
      <c r="O23" s="68"/>
      <c r="P23" s="68"/>
      <c r="Q23" s="104"/>
      <c r="R23" s="120"/>
      <c r="S23" s="68"/>
      <c r="T23" s="104"/>
      <c r="U23" s="104"/>
      <c r="V23" s="104"/>
      <c r="W23" s="104"/>
      <c r="X23" s="104" t="s">
        <v>714</v>
      </c>
      <c r="Y23" s="336"/>
      <c r="Z23" s="336"/>
      <c r="AA23" s="104" t="s">
        <v>715</v>
      </c>
      <c r="AB23" s="104" t="s">
        <v>729</v>
      </c>
      <c r="AC23" s="104"/>
      <c r="AD23" s="104"/>
      <c r="AE23" s="277" t="s">
        <v>568</v>
      </c>
      <c r="AF23" s="146" t="s">
        <v>738</v>
      </c>
      <c r="AG23" s="104"/>
      <c r="AH23" s="104"/>
      <c r="AI23" s="104"/>
      <c r="AJ23" s="105"/>
      <c r="AK23" s="106"/>
      <c r="AL23" s="107"/>
    </row>
    <row r="24" spans="1:38" ht="15.75" customHeight="1" x14ac:dyDescent="0.15">
      <c r="A24" s="108"/>
      <c r="B24" s="102"/>
      <c r="C24" s="102"/>
      <c r="D24" s="102"/>
      <c r="E24" s="145"/>
      <c r="F24" s="113"/>
      <c r="G24" s="113"/>
      <c r="H24" s="113"/>
      <c r="I24" s="145" t="s">
        <v>857</v>
      </c>
      <c r="J24" s="113"/>
      <c r="K24" s="113"/>
      <c r="L24" s="113"/>
      <c r="M24" s="114"/>
      <c r="N24" s="148" t="s">
        <v>749</v>
      </c>
      <c r="O24" s="70"/>
      <c r="P24" s="70"/>
      <c r="Q24" s="115"/>
      <c r="R24" s="122"/>
      <c r="S24" s="70"/>
      <c r="T24" s="115"/>
      <c r="U24" s="115"/>
      <c r="V24" s="115"/>
      <c r="W24" s="115"/>
      <c r="X24" s="115" t="s">
        <v>714</v>
      </c>
      <c r="Y24" s="335"/>
      <c r="Z24" s="335"/>
      <c r="AA24" s="115" t="s">
        <v>715</v>
      </c>
      <c r="AB24" s="115" t="s">
        <v>729</v>
      </c>
      <c r="AC24" s="115"/>
      <c r="AD24" s="115"/>
      <c r="AE24" s="277" t="s">
        <v>568</v>
      </c>
      <c r="AF24" s="146" t="s">
        <v>574</v>
      </c>
      <c r="AG24" s="104"/>
      <c r="AH24" s="104"/>
      <c r="AI24" s="104"/>
      <c r="AJ24" s="105"/>
      <c r="AK24" s="106"/>
      <c r="AL24" s="107"/>
    </row>
    <row r="25" spans="1:38" ht="15.75" customHeight="1" x14ac:dyDescent="0.15">
      <c r="A25" s="108"/>
      <c r="B25" s="102"/>
      <c r="C25" s="102"/>
      <c r="D25" s="102"/>
      <c r="E25" s="103" t="s">
        <v>702</v>
      </c>
      <c r="F25" s="110"/>
      <c r="G25" s="110"/>
      <c r="H25" s="110"/>
      <c r="I25" s="149" t="s">
        <v>856</v>
      </c>
      <c r="J25" s="150"/>
      <c r="K25" s="150"/>
      <c r="L25" s="150"/>
      <c r="M25" s="151"/>
      <c r="N25" s="277" t="s">
        <v>568</v>
      </c>
      <c r="O25" s="68" t="s">
        <v>731</v>
      </c>
      <c r="P25" s="68"/>
      <c r="Q25" s="104"/>
      <c r="R25" s="120"/>
      <c r="S25" s="68"/>
      <c r="T25" s="104"/>
      <c r="U25" s="104"/>
      <c r="V25" s="104"/>
      <c r="W25" s="104"/>
      <c r="X25" s="104"/>
      <c r="Y25" s="104"/>
      <c r="Z25" s="104"/>
      <c r="AA25" s="68"/>
      <c r="AB25" s="104"/>
      <c r="AC25" s="104"/>
      <c r="AD25" s="104"/>
      <c r="AE25" s="277" t="s">
        <v>568</v>
      </c>
      <c r="AF25" s="104"/>
      <c r="AG25" s="104"/>
      <c r="AH25" s="104"/>
      <c r="AI25" s="104"/>
      <c r="AJ25" s="105"/>
      <c r="AK25" s="106"/>
      <c r="AL25" s="107"/>
    </row>
    <row r="26" spans="1:38" ht="15.75" customHeight="1" x14ac:dyDescent="0.15">
      <c r="A26" s="108"/>
      <c r="B26" s="102"/>
      <c r="C26" s="102"/>
      <c r="D26" s="102"/>
      <c r="E26" s="103"/>
      <c r="F26" s="110"/>
      <c r="G26" s="110"/>
      <c r="H26" s="110"/>
      <c r="I26" s="103" t="s">
        <v>855</v>
      </c>
      <c r="J26" s="110"/>
      <c r="K26" s="110"/>
      <c r="L26" s="110"/>
      <c r="M26" s="111"/>
      <c r="N26" s="277" t="s">
        <v>568</v>
      </c>
      <c r="O26" s="68" t="s">
        <v>732</v>
      </c>
      <c r="P26" s="68"/>
      <c r="Q26" s="104"/>
      <c r="R26" s="120"/>
      <c r="S26" s="68"/>
      <c r="T26" s="104"/>
      <c r="U26" s="104"/>
      <c r="V26" s="104"/>
      <c r="W26" s="104"/>
      <c r="X26" s="104"/>
      <c r="Y26" s="104"/>
      <c r="Z26" s="104"/>
      <c r="AA26" s="68"/>
      <c r="AB26" s="104"/>
      <c r="AC26" s="104"/>
      <c r="AD26" s="104"/>
      <c r="AE26" s="117"/>
      <c r="AF26" s="104"/>
      <c r="AG26" s="104"/>
      <c r="AH26" s="104"/>
      <c r="AI26" s="104"/>
      <c r="AJ26" s="105"/>
      <c r="AK26" s="106"/>
      <c r="AL26" s="107"/>
    </row>
    <row r="27" spans="1:38" ht="15.75" customHeight="1" x14ac:dyDescent="0.15">
      <c r="A27" s="108"/>
      <c r="B27" s="102"/>
      <c r="C27" s="102"/>
      <c r="D27" s="102"/>
      <c r="E27" s="103"/>
      <c r="F27" s="110"/>
      <c r="G27" s="110"/>
      <c r="H27" s="110"/>
      <c r="I27" s="112"/>
      <c r="J27" s="113"/>
      <c r="K27" s="113"/>
      <c r="L27" s="113"/>
      <c r="M27" s="114"/>
      <c r="N27" s="283" t="s">
        <v>568</v>
      </c>
      <c r="O27" s="70" t="s">
        <v>733</v>
      </c>
      <c r="P27" s="70"/>
      <c r="Q27" s="115"/>
      <c r="R27" s="122"/>
      <c r="S27" s="70"/>
      <c r="T27" s="115"/>
      <c r="U27" s="115"/>
      <c r="V27" s="115"/>
      <c r="W27" s="115"/>
      <c r="X27" s="115"/>
      <c r="Y27" s="115"/>
      <c r="Z27" s="115"/>
      <c r="AA27" s="70"/>
      <c r="AB27" s="115"/>
      <c r="AC27" s="115"/>
      <c r="AD27" s="115"/>
      <c r="AE27" s="117"/>
      <c r="AF27" s="104"/>
      <c r="AG27" s="104"/>
      <c r="AH27" s="104"/>
      <c r="AI27" s="104"/>
      <c r="AJ27" s="105"/>
      <c r="AK27" s="106"/>
      <c r="AL27" s="107"/>
    </row>
    <row r="28" spans="1:38" ht="15.75" customHeight="1" x14ac:dyDescent="0.15">
      <c r="A28" s="108"/>
      <c r="B28" s="102"/>
      <c r="C28" s="102"/>
      <c r="D28" s="102"/>
      <c r="E28" s="103"/>
      <c r="F28" s="110"/>
      <c r="G28" s="110"/>
      <c r="H28" s="110"/>
      <c r="I28" s="149" t="s">
        <v>854</v>
      </c>
      <c r="J28" s="150"/>
      <c r="K28" s="150"/>
      <c r="L28" s="150"/>
      <c r="M28" s="151"/>
      <c r="N28" s="277" t="s">
        <v>568</v>
      </c>
      <c r="O28" s="68" t="s">
        <v>734</v>
      </c>
      <c r="P28" s="68"/>
      <c r="Q28" s="104"/>
      <c r="R28" s="120"/>
      <c r="S28" s="68"/>
      <c r="T28" s="104"/>
      <c r="U28" s="104"/>
      <c r="V28" s="104"/>
      <c r="W28" s="104"/>
      <c r="X28" s="104"/>
      <c r="Y28" s="104"/>
      <c r="Z28" s="104"/>
      <c r="AA28" s="68"/>
      <c r="AB28" s="104"/>
      <c r="AC28" s="104"/>
      <c r="AD28" s="104"/>
      <c r="AE28" s="117"/>
      <c r="AF28" s="104"/>
      <c r="AG28" s="104"/>
      <c r="AH28" s="104"/>
      <c r="AI28" s="104"/>
      <c r="AJ28" s="105"/>
      <c r="AK28" s="106"/>
      <c r="AL28" s="107"/>
    </row>
    <row r="29" spans="1:38" ht="15.75" customHeight="1" x14ac:dyDescent="0.15">
      <c r="A29" s="152"/>
      <c r="B29" s="129"/>
      <c r="C29" s="129"/>
      <c r="D29" s="129"/>
      <c r="E29" s="153"/>
      <c r="F29" s="129"/>
      <c r="G29" s="129"/>
      <c r="H29" s="129"/>
      <c r="I29" s="153" t="s">
        <v>730</v>
      </c>
      <c r="J29" s="129"/>
      <c r="K29" s="129"/>
      <c r="L29" s="129"/>
      <c r="M29" s="154"/>
      <c r="N29" s="68"/>
      <c r="O29" s="288" t="s">
        <v>568</v>
      </c>
      <c r="P29" s="68" t="s">
        <v>735</v>
      </c>
      <c r="Q29" s="68"/>
      <c r="R29" s="68"/>
      <c r="S29" s="68"/>
      <c r="T29" s="68"/>
      <c r="U29" s="68"/>
      <c r="V29" s="68"/>
      <c r="W29" s="68"/>
      <c r="X29" s="68"/>
      <c r="Y29" s="68"/>
      <c r="Z29" s="68"/>
      <c r="AA29" s="68"/>
      <c r="AB29" s="68"/>
      <c r="AC29" s="68"/>
      <c r="AD29" s="68"/>
      <c r="AE29" s="117"/>
      <c r="AF29" s="146"/>
      <c r="AG29" s="129"/>
      <c r="AH29" s="129"/>
      <c r="AI29" s="154"/>
      <c r="AJ29" s="156"/>
      <c r="AK29" s="157"/>
      <c r="AL29" s="158"/>
    </row>
    <row r="30" spans="1:38" ht="15.75" customHeight="1" thickBot="1" x14ac:dyDescent="0.2">
      <c r="A30" s="159"/>
      <c r="B30" s="160"/>
      <c r="C30" s="160"/>
      <c r="D30" s="160"/>
      <c r="E30" s="161"/>
      <c r="F30" s="162"/>
      <c r="G30" s="162"/>
      <c r="H30" s="162"/>
      <c r="I30" s="161"/>
      <c r="J30" s="162"/>
      <c r="K30" s="162"/>
      <c r="L30" s="162"/>
      <c r="M30" s="163"/>
      <c r="N30" s="282" t="s">
        <v>568</v>
      </c>
      <c r="O30" s="135" t="s">
        <v>736</v>
      </c>
      <c r="P30" s="135"/>
      <c r="Q30" s="135"/>
      <c r="R30" s="135"/>
      <c r="S30" s="135"/>
      <c r="T30" s="135"/>
      <c r="U30" s="286" t="s">
        <v>568</v>
      </c>
      <c r="V30" s="135" t="s">
        <v>737</v>
      </c>
      <c r="W30" s="135"/>
      <c r="X30" s="135"/>
      <c r="Y30" s="135"/>
      <c r="Z30" s="135"/>
      <c r="AA30" s="135"/>
      <c r="AB30" s="135"/>
      <c r="AC30" s="135"/>
      <c r="AD30" s="135"/>
      <c r="AE30" s="291"/>
      <c r="AF30" s="164"/>
      <c r="AG30" s="162"/>
      <c r="AH30" s="162"/>
      <c r="AI30" s="163"/>
      <c r="AJ30" s="165"/>
      <c r="AK30" s="166"/>
      <c r="AL30" s="167"/>
    </row>
    <row r="31" spans="1:38" ht="15.75" customHeight="1" x14ac:dyDescent="0.15">
      <c r="A31" s="240" t="s">
        <v>752</v>
      </c>
      <c r="B31" s="143"/>
      <c r="C31" s="143"/>
      <c r="D31" s="143"/>
      <c r="E31" s="168" t="s">
        <v>739</v>
      </c>
      <c r="F31" s="143"/>
      <c r="G31" s="143"/>
      <c r="H31" s="143"/>
      <c r="I31" s="168" t="s">
        <v>742</v>
      </c>
      <c r="J31" s="143"/>
      <c r="K31" s="143"/>
      <c r="L31" s="143"/>
      <c r="M31" s="241"/>
      <c r="N31" s="284" t="s">
        <v>700</v>
      </c>
      <c r="O31" s="96" t="s">
        <v>743</v>
      </c>
      <c r="P31" s="96"/>
      <c r="Q31" s="96"/>
      <c r="R31" s="96"/>
      <c r="S31" s="96"/>
      <c r="T31" s="96"/>
      <c r="U31" s="96"/>
      <c r="V31" s="96"/>
      <c r="W31" s="96"/>
      <c r="X31" s="96"/>
      <c r="Y31" s="96"/>
      <c r="Z31" s="96"/>
      <c r="AA31" s="96"/>
      <c r="AB31" s="96"/>
      <c r="AC31" s="96"/>
      <c r="AD31" s="96"/>
      <c r="AE31" s="284" t="s">
        <v>568</v>
      </c>
      <c r="AF31" s="144" t="s">
        <v>713</v>
      </c>
      <c r="AG31" s="242"/>
      <c r="AH31" s="242"/>
      <c r="AI31" s="243"/>
      <c r="AJ31" s="244"/>
      <c r="AK31" s="245"/>
      <c r="AL31" s="246"/>
    </row>
    <row r="32" spans="1:38" ht="15.75" customHeight="1" x14ac:dyDescent="0.15">
      <c r="A32" s="247" t="s">
        <v>753</v>
      </c>
      <c r="B32" s="157"/>
      <c r="C32" s="157"/>
      <c r="D32" s="157"/>
      <c r="E32" s="226" t="s">
        <v>740</v>
      </c>
      <c r="F32" s="174"/>
      <c r="G32" s="174"/>
      <c r="H32" s="175"/>
      <c r="I32" s="153"/>
      <c r="J32" s="129"/>
      <c r="K32" s="129"/>
      <c r="L32" s="129"/>
      <c r="M32" s="154"/>
      <c r="N32" s="227"/>
      <c r="O32" s="227" t="s">
        <v>922</v>
      </c>
      <c r="P32" s="227"/>
      <c r="Q32" s="227"/>
      <c r="R32" s="227"/>
      <c r="S32" s="227"/>
      <c r="T32" s="347" t="s">
        <v>714</v>
      </c>
      <c r="U32" s="332"/>
      <c r="V32" s="332"/>
      <c r="W32" s="332"/>
      <c r="X32" s="332"/>
      <c r="Y32" s="224" t="s">
        <v>715</v>
      </c>
      <c r="Z32" s="227" t="s">
        <v>925</v>
      </c>
      <c r="AA32" s="227"/>
      <c r="AB32" s="227"/>
      <c r="AC32" s="227"/>
      <c r="AD32" s="224"/>
      <c r="AE32" s="277" t="s">
        <v>568</v>
      </c>
      <c r="AF32" s="146"/>
      <c r="AG32" s="146"/>
      <c r="AH32" s="146"/>
      <c r="AI32" s="176"/>
      <c r="AJ32" s="171"/>
      <c r="AK32" s="172"/>
      <c r="AL32" s="173"/>
    </row>
    <row r="33" spans="1:38" ht="15.75" customHeight="1" x14ac:dyDescent="0.15">
      <c r="A33" s="248" t="s">
        <v>754</v>
      </c>
      <c r="B33" s="157"/>
      <c r="C33" s="129"/>
      <c r="D33" s="129"/>
      <c r="E33" s="226" t="s">
        <v>741</v>
      </c>
      <c r="F33" s="174"/>
      <c r="G33" s="174"/>
      <c r="H33" s="175"/>
      <c r="I33" s="177"/>
      <c r="J33" s="178"/>
      <c r="K33" s="178"/>
      <c r="L33" s="178"/>
      <c r="M33" s="179"/>
      <c r="N33" s="283" t="s">
        <v>568</v>
      </c>
      <c r="O33" s="70" t="s">
        <v>745</v>
      </c>
      <c r="P33" s="223"/>
      <c r="Q33" s="223"/>
      <c r="R33" s="223"/>
      <c r="S33" s="223"/>
      <c r="T33" s="223"/>
      <c r="U33" s="223"/>
      <c r="V33" s="223"/>
      <c r="W33" s="223"/>
      <c r="X33" s="223"/>
      <c r="Y33" s="223"/>
      <c r="Z33" s="223"/>
      <c r="AA33" s="223"/>
      <c r="AB33" s="157"/>
      <c r="AC33" s="227"/>
      <c r="AD33" s="224"/>
      <c r="AE33" s="232"/>
      <c r="AF33" s="213"/>
      <c r="AG33" s="213"/>
      <c r="AH33" s="213"/>
      <c r="AI33" s="233"/>
      <c r="AJ33" s="171"/>
      <c r="AK33" s="172"/>
      <c r="AL33" s="173"/>
    </row>
    <row r="34" spans="1:38" ht="15.75" customHeight="1" x14ac:dyDescent="0.15">
      <c r="A34" s="249"/>
      <c r="B34" s="180"/>
      <c r="C34" s="129"/>
      <c r="D34" s="129"/>
      <c r="E34" s="181"/>
      <c r="F34" s="174"/>
      <c r="G34" s="174"/>
      <c r="H34" s="175"/>
      <c r="I34" s="182" t="s">
        <v>924</v>
      </c>
      <c r="J34" s="72"/>
      <c r="K34" s="72"/>
      <c r="L34" s="72"/>
      <c r="M34" s="73"/>
      <c r="N34" s="149" t="s">
        <v>746</v>
      </c>
      <c r="O34" s="227"/>
      <c r="P34" s="227"/>
      <c r="Q34" s="227"/>
      <c r="R34" s="227"/>
      <c r="S34" s="183"/>
      <c r="T34" s="222"/>
      <c r="U34" s="222" t="s">
        <v>714</v>
      </c>
      <c r="V34" s="337"/>
      <c r="W34" s="337"/>
      <c r="X34" s="337"/>
      <c r="Y34" s="337"/>
      <c r="Z34" s="222" t="s">
        <v>715</v>
      </c>
      <c r="AA34" s="227" t="s">
        <v>744</v>
      </c>
      <c r="AB34" s="71"/>
      <c r="AC34" s="71"/>
      <c r="AD34" s="222"/>
      <c r="AE34" s="287" t="s">
        <v>568</v>
      </c>
      <c r="AF34" s="146" t="s">
        <v>761</v>
      </c>
      <c r="AG34" s="146"/>
      <c r="AH34" s="146"/>
      <c r="AI34" s="176"/>
      <c r="AJ34" s="171"/>
      <c r="AK34" s="172"/>
      <c r="AL34" s="173"/>
    </row>
    <row r="35" spans="1:38" ht="15.75" customHeight="1" x14ac:dyDescent="0.15">
      <c r="A35" s="250"/>
      <c r="B35" s="157"/>
      <c r="C35" s="157"/>
      <c r="D35" s="157"/>
      <c r="E35" s="181"/>
      <c r="F35" s="174"/>
      <c r="G35" s="174"/>
      <c r="H35" s="175"/>
      <c r="I35" s="153" t="s">
        <v>923</v>
      </c>
      <c r="J35" s="129"/>
      <c r="K35" s="129"/>
      <c r="L35" s="129"/>
      <c r="M35" s="154"/>
      <c r="N35" s="227" t="s">
        <v>750</v>
      </c>
      <c r="O35" s="224"/>
      <c r="P35" s="224"/>
      <c r="Q35" s="224"/>
      <c r="R35" s="224"/>
      <c r="S35" s="224"/>
      <c r="T35" s="224"/>
      <c r="U35" s="224" t="s">
        <v>714</v>
      </c>
      <c r="V35" s="332"/>
      <c r="W35" s="332"/>
      <c r="X35" s="332"/>
      <c r="Y35" s="332"/>
      <c r="Z35" s="224" t="s">
        <v>715</v>
      </c>
      <c r="AA35" s="227" t="s">
        <v>744</v>
      </c>
      <c r="AB35" s="185"/>
      <c r="AC35" s="227"/>
      <c r="AD35" s="224"/>
      <c r="AE35" s="277" t="s">
        <v>568</v>
      </c>
      <c r="AF35" s="227" t="s">
        <v>762</v>
      </c>
      <c r="AG35" s="224"/>
      <c r="AH35" s="224"/>
      <c r="AI35" s="155"/>
      <c r="AJ35" s="157"/>
      <c r="AK35" s="157"/>
      <c r="AL35" s="158"/>
    </row>
    <row r="36" spans="1:38" ht="15.75" customHeight="1" x14ac:dyDescent="0.15">
      <c r="A36" s="250"/>
      <c r="B36" s="157"/>
      <c r="C36" s="157"/>
      <c r="D36" s="157"/>
      <c r="E36" s="181"/>
      <c r="F36" s="174"/>
      <c r="G36" s="174"/>
      <c r="H36" s="175"/>
      <c r="I36" s="153"/>
      <c r="J36" s="129"/>
      <c r="K36" s="129"/>
      <c r="L36" s="129"/>
      <c r="M36" s="154"/>
      <c r="N36" s="70" t="s">
        <v>751</v>
      </c>
      <c r="O36" s="70"/>
      <c r="P36" s="70"/>
      <c r="Q36" s="189"/>
      <c r="R36" s="190"/>
      <c r="S36" s="190"/>
      <c r="T36" s="190"/>
      <c r="U36" s="225" t="s">
        <v>714</v>
      </c>
      <c r="V36" s="325"/>
      <c r="W36" s="325"/>
      <c r="X36" s="325"/>
      <c r="Y36" s="325"/>
      <c r="Z36" s="223" t="s">
        <v>715</v>
      </c>
      <c r="AA36" s="70" t="s">
        <v>744</v>
      </c>
      <c r="AB36" s="191"/>
      <c r="AC36" s="70"/>
      <c r="AD36" s="223"/>
      <c r="AE36" s="283" t="s">
        <v>568</v>
      </c>
      <c r="AF36" s="223"/>
      <c r="AG36" s="223"/>
      <c r="AH36" s="223"/>
      <c r="AI36" s="116"/>
      <c r="AJ36" s="157"/>
      <c r="AK36" s="157"/>
      <c r="AL36" s="158"/>
    </row>
    <row r="37" spans="1:38" ht="15.75" customHeight="1" x14ac:dyDescent="0.15">
      <c r="A37" s="250"/>
      <c r="B37" s="157"/>
      <c r="C37" s="157"/>
      <c r="D37" s="157"/>
      <c r="E37" s="181"/>
      <c r="F37" s="174"/>
      <c r="G37" s="174"/>
      <c r="H37" s="175"/>
      <c r="I37" s="216" t="s">
        <v>757</v>
      </c>
      <c r="J37" s="217"/>
      <c r="K37" s="217"/>
      <c r="L37" s="217"/>
      <c r="M37" s="218"/>
      <c r="N37" s="281" t="s">
        <v>568</v>
      </c>
      <c r="O37" s="126" t="s">
        <v>758</v>
      </c>
      <c r="P37" s="126"/>
      <c r="Q37" s="126"/>
      <c r="R37" s="126"/>
      <c r="S37" s="87"/>
      <c r="T37" s="127"/>
      <c r="U37" s="126"/>
      <c r="V37" s="219"/>
      <c r="W37" s="219"/>
      <c r="X37" s="126"/>
      <c r="Y37" s="87"/>
      <c r="Z37" s="127"/>
      <c r="AA37" s="126"/>
      <c r="AB37" s="126"/>
      <c r="AC37" s="126"/>
      <c r="AD37" s="127"/>
      <c r="AE37" s="287" t="s">
        <v>568</v>
      </c>
      <c r="AF37" s="227" t="s">
        <v>713</v>
      </c>
      <c r="AG37" s="224"/>
      <c r="AH37" s="224"/>
      <c r="AI37" s="155"/>
      <c r="AJ37" s="157"/>
      <c r="AK37" s="157"/>
      <c r="AL37" s="158"/>
    </row>
    <row r="38" spans="1:38" ht="15.75" customHeight="1" x14ac:dyDescent="0.15">
      <c r="A38" s="250"/>
      <c r="B38" s="157"/>
      <c r="C38" s="157"/>
      <c r="D38" s="157"/>
      <c r="E38" s="181"/>
      <c r="F38" s="174"/>
      <c r="G38" s="174"/>
      <c r="H38" s="175"/>
      <c r="I38" s="177" t="s">
        <v>759</v>
      </c>
      <c r="J38" s="178"/>
      <c r="K38" s="178"/>
      <c r="L38" s="178"/>
      <c r="M38" s="179"/>
      <c r="N38" s="283" t="s">
        <v>568</v>
      </c>
      <c r="O38" s="227" t="s">
        <v>759</v>
      </c>
      <c r="P38" s="227"/>
      <c r="Q38" s="227"/>
      <c r="R38" s="227"/>
      <c r="S38" s="183"/>
      <c r="T38" s="224"/>
      <c r="U38" s="227"/>
      <c r="V38" s="192"/>
      <c r="W38" s="227"/>
      <c r="X38" s="227"/>
      <c r="Y38" s="183"/>
      <c r="Z38" s="224"/>
      <c r="AA38" s="227"/>
      <c r="AB38" s="227"/>
      <c r="AC38" s="227"/>
      <c r="AD38" s="224"/>
      <c r="AE38" s="277" t="s">
        <v>568</v>
      </c>
      <c r="AF38" s="224"/>
      <c r="AG38" s="224"/>
      <c r="AH38" s="224"/>
      <c r="AI38" s="155"/>
      <c r="AJ38" s="157"/>
      <c r="AK38" s="157"/>
      <c r="AL38" s="158"/>
    </row>
    <row r="39" spans="1:38" ht="15.75" customHeight="1" x14ac:dyDescent="0.15">
      <c r="A39" s="250"/>
      <c r="B39" s="157"/>
      <c r="C39" s="157"/>
      <c r="D39" s="157"/>
      <c r="E39" s="181"/>
      <c r="F39" s="174"/>
      <c r="G39" s="174"/>
      <c r="H39" s="175"/>
      <c r="I39" s="149" t="s">
        <v>853</v>
      </c>
      <c r="J39" s="193"/>
      <c r="K39" s="193"/>
      <c r="L39" s="193"/>
      <c r="M39" s="194"/>
      <c r="N39" s="287" t="s">
        <v>568</v>
      </c>
      <c r="O39" s="71" t="s">
        <v>760</v>
      </c>
      <c r="P39" s="71"/>
      <c r="Q39" s="71"/>
      <c r="R39" s="71"/>
      <c r="S39" s="184"/>
      <c r="T39" s="222"/>
      <c r="U39" s="71"/>
      <c r="V39" s="184"/>
      <c r="W39" s="71"/>
      <c r="X39" s="71"/>
      <c r="Y39" s="71"/>
      <c r="Z39" s="71"/>
      <c r="AA39" s="222"/>
      <c r="AB39" s="71"/>
      <c r="AC39" s="71"/>
      <c r="AD39" s="222"/>
      <c r="AE39" s="117"/>
      <c r="AF39" s="224"/>
      <c r="AG39" s="224"/>
      <c r="AH39" s="224"/>
      <c r="AI39" s="155"/>
      <c r="AJ39" s="157"/>
      <c r="AK39" s="157"/>
      <c r="AL39" s="158"/>
    </row>
    <row r="40" spans="1:38" ht="15.75" customHeight="1" x14ac:dyDescent="0.15">
      <c r="A40" s="250"/>
      <c r="B40" s="157"/>
      <c r="C40" s="157"/>
      <c r="D40" s="157"/>
      <c r="E40" s="186"/>
      <c r="F40" s="187"/>
      <c r="G40" s="187"/>
      <c r="H40" s="188"/>
      <c r="I40" s="145"/>
      <c r="J40" s="229"/>
      <c r="K40" s="229"/>
      <c r="L40" s="229"/>
      <c r="M40" s="230"/>
      <c r="N40" s="223"/>
      <c r="O40" s="223"/>
      <c r="P40" s="223"/>
      <c r="Q40" s="223"/>
      <c r="R40" s="223"/>
      <c r="S40" s="223"/>
      <c r="T40" s="223"/>
      <c r="U40" s="223"/>
      <c r="V40" s="223"/>
      <c r="W40" s="223"/>
      <c r="X40" s="223"/>
      <c r="Y40" s="223"/>
      <c r="Z40" s="223"/>
      <c r="AA40" s="223"/>
      <c r="AB40" s="223"/>
      <c r="AC40" s="223"/>
      <c r="AD40" s="70"/>
      <c r="AE40" s="232"/>
      <c r="AF40" s="223"/>
      <c r="AG40" s="223"/>
      <c r="AH40" s="223"/>
      <c r="AI40" s="116"/>
      <c r="AJ40" s="205"/>
      <c r="AK40" s="205"/>
      <c r="AL40" s="231"/>
    </row>
    <row r="41" spans="1:38" ht="15.75" customHeight="1" x14ac:dyDescent="0.15">
      <c r="A41" s="250"/>
      <c r="B41" s="157"/>
      <c r="C41" s="157"/>
      <c r="D41" s="157"/>
      <c r="E41" s="226" t="s">
        <v>724</v>
      </c>
      <c r="F41" s="174"/>
      <c r="G41" s="174"/>
      <c r="H41" s="175"/>
      <c r="I41" s="226" t="s">
        <v>763</v>
      </c>
      <c r="J41" s="196"/>
      <c r="K41" s="196"/>
      <c r="L41" s="196"/>
      <c r="M41" s="197"/>
      <c r="N41" s="227" t="s">
        <v>764</v>
      </c>
      <c r="O41" s="224"/>
      <c r="P41" s="224"/>
      <c r="Q41" s="224"/>
      <c r="R41" s="329"/>
      <c r="S41" s="329"/>
      <c r="T41" s="329"/>
      <c r="U41" s="329"/>
      <c r="V41" s="329"/>
      <c r="W41" s="329"/>
      <c r="X41" s="329"/>
      <c r="Y41" s="329"/>
      <c r="Z41" s="329"/>
      <c r="AA41" s="329"/>
      <c r="AB41" s="329"/>
      <c r="AC41" s="329"/>
      <c r="AD41" s="224" t="s">
        <v>765</v>
      </c>
      <c r="AE41" s="287" t="s">
        <v>568</v>
      </c>
      <c r="AF41" s="227" t="s">
        <v>768</v>
      </c>
      <c r="AG41" s="224"/>
      <c r="AH41" s="224"/>
      <c r="AI41" s="155"/>
      <c r="AJ41" s="157"/>
      <c r="AK41" s="157"/>
      <c r="AL41" s="158"/>
    </row>
    <row r="42" spans="1:38" ht="15.75" customHeight="1" x14ac:dyDescent="0.15">
      <c r="A42" s="250"/>
      <c r="B42" s="157"/>
      <c r="C42" s="157"/>
      <c r="D42" s="157"/>
      <c r="E42" s="226" t="s">
        <v>725</v>
      </c>
      <c r="F42" s="174"/>
      <c r="G42" s="174"/>
      <c r="H42" s="175"/>
      <c r="I42" s="226"/>
      <c r="J42" s="196"/>
      <c r="K42" s="196"/>
      <c r="L42" s="196"/>
      <c r="M42" s="197"/>
      <c r="N42" s="227" t="s">
        <v>766</v>
      </c>
      <c r="O42" s="224"/>
      <c r="P42" s="224"/>
      <c r="Q42" s="224"/>
      <c r="R42" s="224"/>
      <c r="S42" s="224"/>
      <c r="T42" s="224"/>
      <c r="U42" s="224"/>
      <c r="V42" s="224"/>
      <c r="W42" s="224"/>
      <c r="X42" s="224"/>
      <c r="Y42" s="224"/>
      <c r="Z42" s="224"/>
      <c r="AA42" s="224"/>
      <c r="AB42" s="224"/>
      <c r="AC42" s="224"/>
      <c r="AD42" s="227"/>
      <c r="AE42" s="277" t="s">
        <v>568</v>
      </c>
      <c r="AF42" s="227" t="s">
        <v>762</v>
      </c>
      <c r="AG42" s="224"/>
      <c r="AH42" s="224"/>
      <c r="AI42" s="155"/>
      <c r="AJ42" s="157"/>
      <c r="AK42" s="157"/>
      <c r="AL42" s="158"/>
    </row>
    <row r="43" spans="1:38" ht="15.75" customHeight="1" x14ac:dyDescent="0.15">
      <c r="A43" s="250"/>
      <c r="B43" s="157"/>
      <c r="C43" s="157"/>
      <c r="D43" s="157"/>
      <c r="E43" s="181"/>
      <c r="F43" s="174"/>
      <c r="G43" s="174"/>
      <c r="H43" s="175"/>
      <c r="I43" s="145"/>
      <c r="J43" s="229"/>
      <c r="K43" s="229"/>
      <c r="L43" s="229"/>
      <c r="M43" s="230"/>
      <c r="N43" s="223"/>
      <c r="O43" s="223" t="s">
        <v>767</v>
      </c>
      <c r="P43" s="324"/>
      <c r="Q43" s="324"/>
      <c r="R43" s="324"/>
      <c r="S43" s="324"/>
      <c r="T43" s="324"/>
      <c r="U43" s="324"/>
      <c r="V43" s="324"/>
      <c r="W43" s="324"/>
      <c r="X43" s="324"/>
      <c r="Y43" s="324"/>
      <c r="Z43" s="324"/>
      <c r="AA43" s="324"/>
      <c r="AB43" s="324"/>
      <c r="AC43" s="324"/>
      <c r="AD43" s="223" t="s">
        <v>765</v>
      </c>
      <c r="AE43" s="283" t="s">
        <v>568</v>
      </c>
      <c r="AF43" s="223"/>
      <c r="AG43" s="223"/>
      <c r="AH43" s="223"/>
      <c r="AI43" s="116"/>
      <c r="AJ43" s="205"/>
      <c r="AK43" s="205"/>
      <c r="AL43" s="231"/>
    </row>
    <row r="44" spans="1:38" ht="15.75" customHeight="1" x14ac:dyDescent="0.15">
      <c r="A44" s="250"/>
      <c r="B44" s="157"/>
      <c r="C44" s="157"/>
      <c r="D44" s="157"/>
      <c r="E44" s="181"/>
      <c r="F44" s="174"/>
      <c r="G44" s="174"/>
      <c r="H44" s="175"/>
      <c r="I44" s="226" t="s">
        <v>769</v>
      </c>
      <c r="J44" s="196"/>
      <c r="K44" s="196"/>
      <c r="L44" s="196"/>
      <c r="M44" s="197"/>
      <c r="N44" s="227" t="s">
        <v>770</v>
      </c>
      <c r="O44" s="224"/>
      <c r="P44" s="224"/>
      <c r="Q44" s="224"/>
      <c r="R44" s="329"/>
      <c r="S44" s="329"/>
      <c r="T44" s="329"/>
      <c r="U44" s="329"/>
      <c r="V44" s="329"/>
      <c r="W44" s="329"/>
      <c r="X44" s="329"/>
      <c r="Y44" s="329"/>
      <c r="Z44" s="329"/>
      <c r="AA44" s="329"/>
      <c r="AB44" s="329"/>
      <c r="AC44" s="329"/>
      <c r="AD44" s="224" t="s">
        <v>765</v>
      </c>
      <c r="AE44" s="117"/>
      <c r="AF44" s="224"/>
      <c r="AG44" s="224"/>
      <c r="AH44" s="224"/>
      <c r="AI44" s="155"/>
      <c r="AJ44" s="157"/>
      <c r="AK44" s="157"/>
      <c r="AL44" s="158"/>
    </row>
    <row r="45" spans="1:38" ht="15.75" customHeight="1" x14ac:dyDescent="0.15">
      <c r="A45" s="247"/>
      <c r="B45" s="146"/>
      <c r="C45" s="146"/>
      <c r="D45" s="146"/>
      <c r="E45" s="181"/>
      <c r="F45" s="174"/>
      <c r="G45" s="174"/>
      <c r="H45" s="175"/>
      <c r="I45" s="181"/>
      <c r="J45" s="174"/>
      <c r="K45" s="174"/>
      <c r="L45" s="174"/>
      <c r="M45" s="175"/>
      <c r="N45" s="227" t="s">
        <v>771</v>
      </c>
      <c r="O45" s="129"/>
      <c r="P45" s="169"/>
      <c r="Q45" s="169"/>
      <c r="R45" s="224"/>
      <c r="S45" s="224"/>
      <c r="T45" s="224"/>
      <c r="U45" s="224"/>
      <c r="V45" s="224"/>
      <c r="W45" s="224"/>
      <c r="X45" s="224"/>
      <c r="Y45" s="224"/>
      <c r="Z45" s="224"/>
      <c r="AA45" s="224"/>
      <c r="AB45" s="224"/>
      <c r="AC45" s="224"/>
      <c r="AD45" s="224"/>
      <c r="AE45" s="117"/>
      <c r="AF45" s="224"/>
      <c r="AG45" s="224"/>
      <c r="AH45" s="224"/>
      <c r="AI45" s="155"/>
      <c r="AJ45" s="146"/>
      <c r="AK45" s="146"/>
      <c r="AL45" s="228"/>
    </row>
    <row r="46" spans="1:38" ht="15.75" customHeight="1" x14ac:dyDescent="0.15">
      <c r="A46" s="247"/>
      <c r="B46" s="146"/>
      <c r="C46" s="146"/>
      <c r="D46" s="146"/>
      <c r="E46" s="181"/>
      <c r="F46" s="174"/>
      <c r="G46" s="174"/>
      <c r="H46" s="175"/>
      <c r="I46" s="181"/>
      <c r="J46" s="174"/>
      <c r="K46" s="174"/>
      <c r="L46" s="174"/>
      <c r="M46" s="175"/>
      <c r="N46" s="224"/>
      <c r="O46" s="223" t="s">
        <v>767</v>
      </c>
      <c r="P46" s="324"/>
      <c r="Q46" s="324"/>
      <c r="R46" s="324"/>
      <c r="S46" s="324"/>
      <c r="T46" s="324"/>
      <c r="U46" s="324"/>
      <c r="V46" s="324"/>
      <c r="W46" s="324"/>
      <c r="X46" s="324"/>
      <c r="Y46" s="324"/>
      <c r="Z46" s="324"/>
      <c r="AA46" s="324"/>
      <c r="AB46" s="324"/>
      <c r="AC46" s="324"/>
      <c r="AD46" s="223" t="s">
        <v>765</v>
      </c>
      <c r="AE46" s="232"/>
      <c r="AF46" s="223"/>
      <c r="AG46" s="223"/>
      <c r="AH46" s="223"/>
      <c r="AI46" s="116"/>
      <c r="AJ46" s="213"/>
      <c r="AK46" s="213"/>
      <c r="AL46" s="238"/>
    </row>
    <row r="47" spans="1:38" ht="15.75" customHeight="1" x14ac:dyDescent="0.15">
      <c r="A47" s="247"/>
      <c r="B47" s="146"/>
      <c r="C47" s="146"/>
      <c r="D47" s="146"/>
      <c r="E47" s="181"/>
      <c r="F47" s="174"/>
      <c r="G47" s="174"/>
      <c r="H47" s="175"/>
      <c r="I47" s="182" t="s">
        <v>772</v>
      </c>
      <c r="J47" s="72"/>
      <c r="K47" s="72"/>
      <c r="L47" s="72"/>
      <c r="M47" s="73"/>
      <c r="N47" s="71" t="s">
        <v>773</v>
      </c>
      <c r="O47" s="207"/>
      <c r="P47" s="71"/>
      <c r="Q47" s="222"/>
      <c r="R47" s="329"/>
      <c r="S47" s="329"/>
      <c r="T47" s="329"/>
      <c r="U47" s="329"/>
      <c r="V47" s="329"/>
      <c r="W47" s="329"/>
      <c r="X47" s="329"/>
      <c r="Y47" s="329"/>
      <c r="Z47" s="329"/>
      <c r="AA47" s="329"/>
      <c r="AB47" s="329"/>
      <c r="AC47" s="329"/>
      <c r="AD47" s="224" t="s">
        <v>765</v>
      </c>
      <c r="AE47" s="287" t="s">
        <v>568</v>
      </c>
      <c r="AF47" s="227" t="s">
        <v>768</v>
      </c>
      <c r="AG47" s="224"/>
      <c r="AH47" s="224"/>
      <c r="AI47" s="155"/>
      <c r="AJ47" s="157"/>
      <c r="AK47" s="157"/>
      <c r="AL47" s="158"/>
    </row>
    <row r="48" spans="1:38" ht="15.75" customHeight="1" x14ac:dyDescent="0.15">
      <c r="A48" s="250"/>
      <c r="B48" s="157"/>
      <c r="C48" s="157"/>
      <c r="D48" s="157"/>
      <c r="E48" s="181"/>
      <c r="F48" s="174"/>
      <c r="G48" s="174"/>
      <c r="H48" s="175"/>
      <c r="I48" s="234"/>
      <c r="J48" s="169"/>
      <c r="K48" s="169"/>
      <c r="L48" s="169"/>
      <c r="M48" s="170"/>
      <c r="N48" s="226" t="s">
        <v>774</v>
      </c>
      <c r="O48" s="227"/>
      <c r="P48" s="227"/>
      <c r="Q48" s="227"/>
      <c r="R48" s="227"/>
      <c r="S48" s="227"/>
      <c r="T48" s="224"/>
      <c r="U48" s="224"/>
      <c r="V48" s="224"/>
      <c r="W48" s="224"/>
      <c r="X48" s="224"/>
      <c r="Y48" s="224"/>
      <c r="Z48" s="224"/>
      <c r="AA48" s="224"/>
      <c r="AB48" s="224"/>
      <c r="AC48" s="224"/>
      <c r="AD48" s="224"/>
      <c r="AE48" s="277" t="s">
        <v>568</v>
      </c>
      <c r="AF48" s="227" t="s">
        <v>762</v>
      </c>
      <c r="AG48" s="224"/>
      <c r="AH48" s="224"/>
      <c r="AI48" s="155"/>
      <c r="AJ48" s="157"/>
      <c r="AK48" s="157"/>
      <c r="AL48" s="158"/>
    </row>
    <row r="49" spans="1:38" ht="15.75" customHeight="1" x14ac:dyDescent="0.15">
      <c r="A49" s="250"/>
      <c r="B49" s="157"/>
      <c r="C49" s="157"/>
      <c r="D49" s="157"/>
      <c r="E49" s="202"/>
      <c r="F49" s="203"/>
      <c r="G49" s="203"/>
      <c r="H49" s="204"/>
      <c r="I49" s="234"/>
      <c r="J49" s="169"/>
      <c r="K49" s="169"/>
      <c r="L49" s="169"/>
      <c r="M49" s="170"/>
      <c r="N49" s="153"/>
      <c r="O49" s="224" t="s">
        <v>767</v>
      </c>
      <c r="P49" s="334"/>
      <c r="Q49" s="334"/>
      <c r="R49" s="334"/>
      <c r="S49" s="334"/>
      <c r="T49" s="334"/>
      <c r="U49" s="334"/>
      <c r="V49" s="334"/>
      <c r="W49" s="334"/>
      <c r="X49" s="334"/>
      <c r="Y49" s="334"/>
      <c r="Z49" s="334"/>
      <c r="AA49" s="334"/>
      <c r="AB49" s="334"/>
      <c r="AC49" s="334"/>
      <c r="AD49" s="224" t="s">
        <v>765</v>
      </c>
      <c r="AE49" s="277" t="s">
        <v>568</v>
      </c>
      <c r="AF49" s="224"/>
      <c r="AG49" s="224"/>
      <c r="AH49" s="224"/>
      <c r="AI49" s="155"/>
      <c r="AJ49" s="157"/>
      <c r="AK49" s="157"/>
      <c r="AL49" s="158"/>
    </row>
    <row r="50" spans="1:38" ht="15.75" customHeight="1" x14ac:dyDescent="0.15">
      <c r="A50" s="250"/>
      <c r="B50" s="157"/>
      <c r="C50" s="157"/>
      <c r="D50" s="157"/>
      <c r="E50" s="153"/>
      <c r="F50" s="129"/>
      <c r="G50" s="129"/>
      <c r="H50" s="154"/>
      <c r="I50" s="234"/>
      <c r="J50" s="169"/>
      <c r="K50" s="169"/>
      <c r="L50" s="169"/>
      <c r="M50" s="170"/>
      <c r="N50" s="277" t="s">
        <v>568</v>
      </c>
      <c r="O50" s="227" t="s">
        <v>775</v>
      </c>
      <c r="P50" s="227"/>
      <c r="Q50" s="227"/>
      <c r="R50" s="227"/>
      <c r="S50" s="227"/>
      <c r="T50" s="224"/>
      <c r="U50" s="224"/>
      <c r="V50" s="224"/>
      <c r="W50" s="224"/>
      <c r="X50" s="224"/>
      <c r="Y50" s="224"/>
      <c r="Z50" s="224"/>
      <c r="AA50" s="224"/>
      <c r="AB50" s="224"/>
      <c r="AC50" s="224"/>
      <c r="AD50" s="224"/>
      <c r="AE50" s="117"/>
      <c r="AF50" s="224"/>
      <c r="AG50" s="224"/>
      <c r="AH50" s="224"/>
      <c r="AI50" s="155"/>
      <c r="AJ50" s="157"/>
      <c r="AK50" s="157"/>
      <c r="AL50" s="158"/>
    </row>
    <row r="51" spans="1:38" ht="15.75" customHeight="1" x14ac:dyDescent="0.15">
      <c r="A51" s="250"/>
      <c r="B51" s="157"/>
      <c r="C51" s="157"/>
      <c r="D51" s="157"/>
      <c r="E51" s="153"/>
      <c r="F51" s="129"/>
      <c r="G51" s="129"/>
      <c r="H51" s="154"/>
      <c r="I51" s="235"/>
      <c r="J51" s="190"/>
      <c r="K51" s="190"/>
      <c r="L51" s="190"/>
      <c r="M51" s="236"/>
      <c r="N51" s="237"/>
      <c r="O51" s="70" t="s">
        <v>776</v>
      </c>
      <c r="P51" s="205"/>
      <c r="Q51" s="70"/>
      <c r="R51" s="335"/>
      <c r="S51" s="335"/>
      <c r="T51" s="335"/>
      <c r="U51" s="335"/>
      <c r="V51" s="335"/>
      <c r="W51" s="335"/>
      <c r="X51" s="335"/>
      <c r="Y51" s="335"/>
      <c r="Z51" s="335"/>
      <c r="AA51" s="335"/>
      <c r="AB51" s="335"/>
      <c r="AC51" s="335"/>
      <c r="AD51" s="223" t="s">
        <v>765</v>
      </c>
      <c r="AE51" s="232"/>
      <c r="AF51" s="223"/>
      <c r="AG51" s="223"/>
      <c r="AH51" s="223"/>
      <c r="AI51" s="116"/>
      <c r="AJ51" s="205"/>
      <c r="AK51" s="205"/>
      <c r="AL51" s="231"/>
    </row>
    <row r="52" spans="1:38" ht="15.75" customHeight="1" x14ac:dyDescent="0.15">
      <c r="A52" s="250"/>
      <c r="B52" s="157"/>
      <c r="C52" s="157"/>
      <c r="D52" s="157"/>
      <c r="E52" s="153"/>
      <c r="F52" s="129"/>
      <c r="G52" s="129"/>
      <c r="H52" s="154"/>
      <c r="I52" s="153" t="s">
        <v>777</v>
      </c>
      <c r="J52" s="129"/>
      <c r="K52" s="129"/>
      <c r="L52" s="129"/>
      <c r="M52" s="154"/>
      <c r="N52" s="287" t="s">
        <v>568</v>
      </c>
      <c r="O52" s="72" t="s">
        <v>778</v>
      </c>
      <c r="P52" s="71"/>
      <c r="Q52" s="71"/>
      <c r="R52" s="239"/>
      <c r="S52" s="329"/>
      <c r="T52" s="329"/>
      <c r="U52" s="329"/>
      <c r="V52" s="329"/>
      <c r="W52" s="329"/>
      <c r="X52" s="329"/>
      <c r="Y52" s="329"/>
      <c r="Z52" s="329"/>
      <c r="AA52" s="329"/>
      <c r="AB52" s="329"/>
      <c r="AC52" s="329"/>
      <c r="AD52" s="224" t="s">
        <v>765</v>
      </c>
      <c r="AE52" s="287" t="s">
        <v>568</v>
      </c>
      <c r="AF52" s="227" t="s">
        <v>768</v>
      </c>
      <c r="AG52" s="224"/>
      <c r="AH52" s="224"/>
      <c r="AI52" s="155"/>
      <c r="AJ52" s="157"/>
      <c r="AK52" s="157"/>
      <c r="AL52" s="158"/>
    </row>
    <row r="53" spans="1:38" ht="15.75" customHeight="1" x14ac:dyDescent="0.15">
      <c r="A53" s="247"/>
      <c r="B53" s="146"/>
      <c r="C53" s="146"/>
      <c r="D53" s="146"/>
      <c r="E53" s="153"/>
      <c r="F53" s="129"/>
      <c r="G53" s="129"/>
      <c r="H53" s="154"/>
      <c r="I53" s="153"/>
      <c r="J53" s="129"/>
      <c r="K53" s="129"/>
      <c r="L53" s="129"/>
      <c r="M53" s="154"/>
      <c r="N53" s="153"/>
      <c r="O53" s="129" t="s">
        <v>779</v>
      </c>
      <c r="P53" s="227"/>
      <c r="Q53" s="227"/>
      <c r="R53" s="146"/>
      <c r="S53" s="288" t="s">
        <v>568</v>
      </c>
      <c r="T53" s="227" t="s">
        <v>781</v>
      </c>
      <c r="U53" s="224"/>
      <c r="V53" s="224"/>
      <c r="W53" s="224"/>
      <c r="X53" s="224"/>
      <c r="Y53" s="224"/>
      <c r="Z53" s="224"/>
      <c r="AA53" s="224"/>
      <c r="AB53" s="224"/>
      <c r="AC53" s="224"/>
      <c r="AD53" s="224"/>
      <c r="AE53" s="277" t="s">
        <v>568</v>
      </c>
      <c r="AF53" s="227" t="s">
        <v>762</v>
      </c>
      <c r="AG53" s="224"/>
      <c r="AH53" s="224"/>
      <c r="AI53" s="155"/>
      <c r="AJ53" s="146"/>
      <c r="AK53" s="146"/>
      <c r="AL53" s="228"/>
    </row>
    <row r="54" spans="1:38" ht="15.75" customHeight="1" x14ac:dyDescent="0.15">
      <c r="A54" s="247"/>
      <c r="B54" s="146"/>
      <c r="C54" s="146"/>
      <c r="D54" s="146"/>
      <c r="E54" s="153"/>
      <c r="F54" s="129"/>
      <c r="G54" s="129"/>
      <c r="H54" s="154"/>
      <c r="I54" s="153"/>
      <c r="J54" s="129"/>
      <c r="K54" s="129"/>
      <c r="L54" s="129"/>
      <c r="M54" s="154"/>
      <c r="N54" s="153"/>
      <c r="O54" s="129"/>
      <c r="P54" s="227"/>
      <c r="Q54" s="227"/>
      <c r="R54" s="146"/>
      <c r="S54" s="288" t="s">
        <v>568</v>
      </c>
      <c r="T54" s="227" t="s">
        <v>782</v>
      </c>
      <c r="U54" s="224"/>
      <c r="V54" s="224"/>
      <c r="W54" s="224"/>
      <c r="X54" s="224"/>
      <c r="Y54" s="224"/>
      <c r="Z54" s="224"/>
      <c r="AA54" s="332"/>
      <c r="AB54" s="332"/>
      <c r="AC54" s="332"/>
      <c r="AD54" s="224" t="s">
        <v>765</v>
      </c>
      <c r="AE54" s="277" t="s">
        <v>568</v>
      </c>
      <c r="AF54" s="224"/>
      <c r="AG54" s="224"/>
      <c r="AH54" s="224"/>
      <c r="AI54" s="155"/>
      <c r="AJ54" s="146"/>
      <c r="AK54" s="146"/>
      <c r="AL54" s="228"/>
    </row>
    <row r="55" spans="1:38" ht="15.75" customHeight="1" x14ac:dyDescent="0.15">
      <c r="A55" s="247"/>
      <c r="B55" s="146"/>
      <c r="C55" s="146"/>
      <c r="D55" s="146"/>
      <c r="E55" s="153"/>
      <c r="F55" s="129"/>
      <c r="G55" s="129"/>
      <c r="H55" s="154"/>
      <c r="I55" s="153"/>
      <c r="J55" s="129"/>
      <c r="K55" s="129"/>
      <c r="L55" s="129"/>
      <c r="M55" s="154"/>
      <c r="N55" s="153"/>
      <c r="O55" s="129" t="s">
        <v>780</v>
      </c>
      <c r="P55" s="227"/>
      <c r="Q55" s="227"/>
      <c r="R55" s="146"/>
      <c r="S55" s="288" t="s">
        <v>568</v>
      </c>
      <c r="T55" s="227" t="s">
        <v>783</v>
      </c>
      <c r="U55" s="224"/>
      <c r="V55" s="224"/>
      <c r="W55" s="224"/>
      <c r="X55" s="224"/>
      <c r="Y55" s="224"/>
      <c r="Z55" s="224"/>
      <c r="AA55" s="224"/>
      <c r="AB55" s="224"/>
      <c r="AC55" s="224"/>
      <c r="AD55" s="224"/>
      <c r="AE55" s="117"/>
      <c r="AF55" s="224"/>
      <c r="AG55" s="224"/>
      <c r="AH55" s="224"/>
      <c r="AI55" s="155"/>
      <c r="AJ55" s="146"/>
      <c r="AK55" s="146"/>
      <c r="AL55" s="228"/>
    </row>
    <row r="56" spans="1:38" ht="15.75" customHeight="1" x14ac:dyDescent="0.15">
      <c r="A56" s="247"/>
      <c r="B56" s="146"/>
      <c r="C56" s="146"/>
      <c r="D56" s="146"/>
      <c r="E56" s="153"/>
      <c r="F56" s="129"/>
      <c r="G56" s="129"/>
      <c r="H56" s="154"/>
      <c r="I56" s="153"/>
      <c r="J56" s="129"/>
      <c r="K56" s="129"/>
      <c r="L56" s="129"/>
      <c r="M56" s="154"/>
      <c r="N56" s="153"/>
      <c r="O56" s="129"/>
      <c r="P56" s="227"/>
      <c r="Q56" s="227"/>
      <c r="R56" s="146"/>
      <c r="S56" s="146"/>
      <c r="T56" s="288" t="s">
        <v>568</v>
      </c>
      <c r="U56" s="227" t="s">
        <v>784</v>
      </c>
      <c r="V56" s="224"/>
      <c r="W56" s="288" t="s">
        <v>568</v>
      </c>
      <c r="X56" s="227" t="s">
        <v>785</v>
      </c>
      <c r="Y56" s="224"/>
      <c r="Z56" s="288" t="s">
        <v>568</v>
      </c>
      <c r="AA56" s="227" t="s">
        <v>786</v>
      </c>
      <c r="AB56" s="224"/>
      <c r="AC56" s="224"/>
      <c r="AD56" s="224"/>
      <c r="AE56" s="117"/>
      <c r="AF56" s="224"/>
      <c r="AG56" s="224"/>
      <c r="AH56" s="224"/>
      <c r="AI56" s="155"/>
      <c r="AJ56" s="146"/>
      <c r="AK56" s="146"/>
      <c r="AL56" s="228"/>
    </row>
    <row r="57" spans="1:38" ht="15.75" customHeight="1" x14ac:dyDescent="0.15">
      <c r="A57" s="247"/>
      <c r="B57" s="146"/>
      <c r="C57" s="146"/>
      <c r="D57" s="146"/>
      <c r="E57" s="153"/>
      <c r="F57" s="129"/>
      <c r="G57" s="129"/>
      <c r="H57" s="154"/>
      <c r="I57" s="177"/>
      <c r="J57" s="178"/>
      <c r="K57" s="178"/>
      <c r="L57" s="178"/>
      <c r="M57" s="179"/>
      <c r="N57" s="177"/>
      <c r="O57" s="178" t="s">
        <v>787</v>
      </c>
      <c r="P57" s="70"/>
      <c r="Q57" s="70"/>
      <c r="R57" s="213"/>
      <c r="S57" s="289" t="s">
        <v>568</v>
      </c>
      <c r="T57" s="70" t="s">
        <v>788</v>
      </c>
      <c r="U57" s="223"/>
      <c r="V57" s="223"/>
      <c r="W57" s="223"/>
      <c r="X57" s="223"/>
      <c r="Y57" s="223"/>
      <c r="Z57" s="223"/>
      <c r="AA57" s="223"/>
      <c r="AB57" s="223"/>
      <c r="AC57" s="223"/>
      <c r="AD57" s="223"/>
      <c r="AE57" s="232"/>
      <c r="AF57" s="223"/>
      <c r="AG57" s="223"/>
      <c r="AH57" s="223"/>
      <c r="AI57" s="116"/>
      <c r="AJ57" s="213"/>
      <c r="AK57" s="213"/>
      <c r="AL57" s="238"/>
    </row>
    <row r="58" spans="1:38" ht="15.75" customHeight="1" x14ac:dyDescent="0.15">
      <c r="A58" s="247"/>
      <c r="B58" s="146"/>
      <c r="C58" s="146"/>
      <c r="D58" s="146"/>
      <c r="E58" s="153"/>
      <c r="F58" s="129"/>
      <c r="G58" s="129"/>
      <c r="H58" s="154"/>
      <c r="I58" s="153" t="s">
        <v>789</v>
      </c>
      <c r="J58" s="129"/>
      <c r="K58" s="129"/>
      <c r="L58" s="129"/>
      <c r="M58" s="154"/>
      <c r="N58" s="287" t="s">
        <v>568</v>
      </c>
      <c r="O58" s="129" t="s">
        <v>790</v>
      </c>
      <c r="P58" s="227"/>
      <c r="Q58" s="227"/>
      <c r="R58" s="146"/>
      <c r="S58" s="326"/>
      <c r="T58" s="326"/>
      <c r="U58" s="326"/>
      <c r="V58" s="326"/>
      <c r="W58" s="326"/>
      <c r="X58" s="326"/>
      <c r="Y58" s="326"/>
      <c r="Z58" s="326"/>
      <c r="AA58" s="326"/>
      <c r="AB58" s="326"/>
      <c r="AC58" s="326"/>
      <c r="AD58" s="224" t="s">
        <v>765</v>
      </c>
      <c r="AE58" s="287" t="s">
        <v>568</v>
      </c>
      <c r="AF58" s="227" t="s">
        <v>768</v>
      </c>
      <c r="AG58" s="224"/>
      <c r="AH58" s="224"/>
      <c r="AI58" s="155"/>
      <c r="AJ58" s="146"/>
      <c r="AK58" s="146"/>
      <c r="AL58" s="228"/>
    </row>
    <row r="59" spans="1:38" ht="15.75" customHeight="1" x14ac:dyDescent="0.15">
      <c r="A59" s="247"/>
      <c r="B59" s="146"/>
      <c r="C59" s="146"/>
      <c r="D59" s="146"/>
      <c r="E59" s="153"/>
      <c r="F59" s="129"/>
      <c r="G59" s="129"/>
      <c r="H59" s="154"/>
      <c r="I59" s="153"/>
      <c r="J59" s="129"/>
      <c r="K59" s="129"/>
      <c r="L59" s="129"/>
      <c r="M59" s="154"/>
      <c r="N59" s="277" t="s">
        <v>568</v>
      </c>
      <c r="O59" s="129" t="s">
        <v>791</v>
      </c>
      <c r="P59" s="227"/>
      <c r="Q59" s="227"/>
      <c r="R59" s="146"/>
      <c r="S59" s="327"/>
      <c r="T59" s="327"/>
      <c r="U59" s="327"/>
      <c r="V59" s="327"/>
      <c r="W59" s="327"/>
      <c r="X59" s="327"/>
      <c r="Y59" s="327"/>
      <c r="Z59" s="327"/>
      <c r="AA59" s="327"/>
      <c r="AB59" s="327"/>
      <c r="AC59" s="327"/>
      <c r="AD59" s="224" t="s">
        <v>765</v>
      </c>
      <c r="AE59" s="277" t="s">
        <v>568</v>
      </c>
      <c r="AF59" s="227" t="s">
        <v>762</v>
      </c>
      <c r="AG59" s="224"/>
      <c r="AH59" s="224"/>
      <c r="AI59" s="155"/>
      <c r="AJ59" s="146"/>
      <c r="AK59" s="146"/>
      <c r="AL59" s="228"/>
    </row>
    <row r="60" spans="1:38" ht="15.75" customHeight="1" x14ac:dyDescent="0.15">
      <c r="A60" s="247"/>
      <c r="B60" s="146"/>
      <c r="C60" s="146"/>
      <c r="D60" s="146"/>
      <c r="E60" s="153"/>
      <c r="F60" s="129"/>
      <c r="G60" s="129"/>
      <c r="H60" s="154"/>
      <c r="I60" s="177"/>
      <c r="J60" s="178"/>
      <c r="K60" s="178"/>
      <c r="L60" s="178"/>
      <c r="M60" s="179"/>
      <c r="N60" s="283" t="s">
        <v>568</v>
      </c>
      <c r="O60" s="178" t="s">
        <v>792</v>
      </c>
      <c r="P60" s="70"/>
      <c r="Q60" s="70"/>
      <c r="R60" s="213"/>
      <c r="S60" s="328"/>
      <c r="T60" s="328"/>
      <c r="U60" s="328"/>
      <c r="V60" s="328"/>
      <c r="W60" s="328"/>
      <c r="X60" s="328"/>
      <c r="Y60" s="328"/>
      <c r="Z60" s="328"/>
      <c r="AA60" s="328"/>
      <c r="AB60" s="328"/>
      <c r="AC60" s="328"/>
      <c r="AD60" s="223" t="s">
        <v>765</v>
      </c>
      <c r="AE60" s="283" t="s">
        <v>568</v>
      </c>
      <c r="AF60" s="223"/>
      <c r="AG60" s="223"/>
      <c r="AH60" s="223"/>
      <c r="AI60" s="116"/>
      <c r="AJ60" s="213"/>
      <c r="AK60" s="213"/>
      <c r="AL60" s="238"/>
    </row>
    <row r="61" spans="1:38" ht="15.75" customHeight="1" x14ac:dyDescent="0.15">
      <c r="A61" s="247"/>
      <c r="B61" s="146"/>
      <c r="C61" s="146"/>
      <c r="D61" s="146"/>
      <c r="E61" s="153"/>
      <c r="F61" s="129"/>
      <c r="G61" s="129"/>
      <c r="H61" s="154"/>
      <c r="I61" s="153" t="s">
        <v>793</v>
      </c>
      <c r="J61" s="129"/>
      <c r="K61" s="129"/>
      <c r="L61" s="129"/>
      <c r="M61" s="154"/>
      <c r="N61" s="287" t="s">
        <v>568</v>
      </c>
      <c r="O61" s="129" t="s">
        <v>794</v>
      </c>
      <c r="P61" s="227"/>
      <c r="Q61" s="227"/>
      <c r="R61" s="146"/>
      <c r="S61" s="146"/>
      <c r="T61" s="224"/>
      <c r="U61" s="224"/>
      <c r="V61" s="224"/>
      <c r="W61" s="224"/>
      <c r="X61" s="224"/>
      <c r="Y61" s="224"/>
      <c r="Z61" s="224"/>
      <c r="AA61" s="224"/>
      <c r="AB61" s="224"/>
      <c r="AC61" s="224"/>
      <c r="AD61" s="224"/>
      <c r="AE61" s="287" t="s">
        <v>568</v>
      </c>
      <c r="AF61" s="227" t="s">
        <v>768</v>
      </c>
      <c r="AG61" s="224"/>
      <c r="AH61" s="224"/>
      <c r="AI61" s="155"/>
      <c r="AJ61" s="146"/>
      <c r="AK61" s="146"/>
      <c r="AL61" s="228"/>
    </row>
    <row r="62" spans="1:38" ht="15.75" customHeight="1" x14ac:dyDescent="0.15">
      <c r="A62" s="251"/>
      <c r="B62" s="213"/>
      <c r="C62" s="213"/>
      <c r="D62" s="213"/>
      <c r="E62" s="177"/>
      <c r="F62" s="178"/>
      <c r="G62" s="178"/>
      <c r="H62" s="179"/>
      <c r="I62" s="177"/>
      <c r="J62" s="178"/>
      <c r="K62" s="178"/>
      <c r="L62" s="178"/>
      <c r="M62" s="179"/>
      <c r="N62" s="283" t="s">
        <v>568</v>
      </c>
      <c r="O62" s="178" t="s">
        <v>795</v>
      </c>
      <c r="P62" s="70"/>
      <c r="Q62" s="70"/>
      <c r="R62" s="213"/>
      <c r="S62" s="213"/>
      <c r="T62" s="223"/>
      <c r="U62" s="223"/>
      <c r="V62" s="223"/>
      <c r="W62" s="223"/>
      <c r="X62" s="223"/>
      <c r="Y62" s="223"/>
      <c r="Z62" s="223"/>
      <c r="AA62" s="223"/>
      <c r="AB62" s="223"/>
      <c r="AC62" s="223"/>
      <c r="AD62" s="223"/>
      <c r="AE62" s="283" t="s">
        <v>568</v>
      </c>
      <c r="AF62" s="223"/>
      <c r="AG62" s="223"/>
      <c r="AH62" s="223"/>
      <c r="AI62" s="116"/>
      <c r="AJ62" s="213"/>
      <c r="AK62" s="213"/>
      <c r="AL62" s="238"/>
    </row>
    <row r="63" spans="1:38" ht="15.75" customHeight="1" x14ac:dyDescent="0.15">
      <c r="A63" s="207"/>
      <c r="B63" s="207"/>
      <c r="C63" s="207"/>
      <c r="D63" s="207"/>
      <c r="E63" s="72"/>
      <c r="F63" s="72"/>
      <c r="G63" s="72"/>
      <c r="H63" s="72"/>
      <c r="I63" s="72"/>
      <c r="J63" s="72"/>
      <c r="K63" s="72"/>
      <c r="L63" s="72"/>
      <c r="M63" s="72"/>
      <c r="N63" s="72"/>
      <c r="O63" s="72"/>
      <c r="P63" s="71"/>
      <c r="Q63" s="71"/>
      <c r="R63" s="207"/>
      <c r="S63" s="207"/>
      <c r="T63" s="222"/>
      <c r="U63" s="222"/>
      <c r="V63" s="222"/>
      <c r="W63" s="222"/>
      <c r="X63" s="222"/>
      <c r="Y63" s="222"/>
      <c r="Z63" s="222"/>
      <c r="AA63" s="222"/>
      <c r="AB63" s="222"/>
      <c r="AC63" s="222"/>
      <c r="AD63" s="222"/>
      <c r="AE63" s="222"/>
      <c r="AF63" s="222"/>
      <c r="AG63" s="222"/>
      <c r="AH63" s="222"/>
      <c r="AI63" s="222"/>
      <c r="AJ63" s="207"/>
      <c r="AK63" s="207"/>
      <c r="AL63" s="207"/>
    </row>
    <row r="64" spans="1:38" ht="15.75" customHeight="1" x14ac:dyDescent="0.15">
      <c r="A64" s="157"/>
      <c r="B64" s="157"/>
      <c r="C64" s="157"/>
      <c r="D64" s="157"/>
      <c r="E64" s="129"/>
      <c r="F64" s="129"/>
      <c r="G64" s="129"/>
      <c r="H64" s="129"/>
      <c r="I64" s="129"/>
      <c r="J64" s="129"/>
      <c r="K64" s="129"/>
      <c r="L64" s="129"/>
      <c r="M64" s="129"/>
      <c r="N64" s="129"/>
      <c r="O64" s="129"/>
      <c r="P64" s="227"/>
      <c r="Q64" s="227"/>
      <c r="R64" s="157"/>
      <c r="S64" s="157"/>
      <c r="T64" s="224"/>
      <c r="U64" s="224"/>
      <c r="V64" s="224"/>
      <c r="W64" s="224"/>
      <c r="X64" s="224"/>
      <c r="Y64" s="224"/>
      <c r="Z64" s="224"/>
      <c r="AA64" s="224"/>
      <c r="AB64" s="224"/>
      <c r="AC64" s="224"/>
      <c r="AD64" s="224"/>
      <c r="AE64" s="224"/>
      <c r="AF64" s="224"/>
      <c r="AG64" s="224"/>
      <c r="AH64" s="224"/>
      <c r="AI64" s="224"/>
      <c r="AJ64" s="157"/>
      <c r="AK64" s="157"/>
      <c r="AL64" s="157"/>
    </row>
    <row r="65" spans="1:38" ht="15.75" customHeight="1" x14ac:dyDescent="0.15">
      <c r="A65" s="253"/>
      <c r="B65" s="222"/>
      <c r="C65" s="222"/>
      <c r="D65" s="222"/>
      <c r="E65" s="182" t="s">
        <v>702</v>
      </c>
      <c r="F65" s="72"/>
      <c r="G65" s="72"/>
      <c r="H65" s="73"/>
      <c r="I65" s="149" t="s">
        <v>763</v>
      </c>
      <c r="J65" s="193"/>
      <c r="K65" s="193"/>
      <c r="L65" s="193"/>
      <c r="M65" s="194"/>
      <c r="N65" s="71" t="s">
        <v>764</v>
      </c>
      <c r="O65" s="222"/>
      <c r="P65" s="222"/>
      <c r="Q65" s="222"/>
      <c r="R65" s="329"/>
      <c r="S65" s="329"/>
      <c r="T65" s="329"/>
      <c r="U65" s="329"/>
      <c r="V65" s="329"/>
      <c r="W65" s="329"/>
      <c r="X65" s="329"/>
      <c r="Y65" s="329"/>
      <c r="Z65" s="329"/>
      <c r="AA65" s="329"/>
      <c r="AB65" s="329"/>
      <c r="AC65" s="329"/>
      <c r="AD65" s="222" t="s">
        <v>765</v>
      </c>
      <c r="AE65" s="287" t="s">
        <v>568</v>
      </c>
      <c r="AF65" s="71" t="s">
        <v>768</v>
      </c>
      <c r="AG65" s="222"/>
      <c r="AH65" s="222"/>
      <c r="AI65" s="208"/>
      <c r="AJ65" s="239"/>
      <c r="AK65" s="239"/>
      <c r="AL65" s="209"/>
    </row>
    <row r="66" spans="1:38" ht="15.75" customHeight="1" x14ac:dyDescent="0.15">
      <c r="A66" s="248"/>
      <c r="B66" s="224"/>
      <c r="C66" s="224"/>
      <c r="D66" s="224"/>
      <c r="E66" s="153"/>
      <c r="F66" s="129"/>
      <c r="G66" s="129"/>
      <c r="H66" s="154"/>
      <c r="I66" s="226"/>
      <c r="J66" s="196"/>
      <c r="K66" s="196"/>
      <c r="L66" s="196"/>
      <c r="M66" s="197"/>
      <c r="N66" s="227" t="s">
        <v>796</v>
      </c>
      <c r="O66" s="224"/>
      <c r="P66" s="224"/>
      <c r="Q66" s="224"/>
      <c r="R66" s="224"/>
      <c r="S66" s="224"/>
      <c r="T66" s="224"/>
      <c r="U66" s="224"/>
      <c r="V66" s="224"/>
      <c r="W66" s="224"/>
      <c r="X66" s="224"/>
      <c r="Y66" s="224"/>
      <c r="Z66" s="224"/>
      <c r="AA66" s="224"/>
      <c r="AB66" s="224"/>
      <c r="AC66" s="224"/>
      <c r="AD66" s="227"/>
      <c r="AE66" s="277" t="s">
        <v>568</v>
      </c>
      <c r="AF66" s="227" t="s">
        <v>762</v>
      </c>
      <c r="AG66" s="224"/>
      <c r="AH66" s="224"/>
      <c r="AI66" s="155"/>
      <c r="AJ66" s="157"/>
      <c r="AK66" s="157"/>
      <c r="AL66" s="158"/>
    </row>
    <row r="67" spans="1:38" ht="15.75" customHeight="1" x14ac:dyDescent="0.15">
      <c r="A67" s="248"/>
      <c r="B67" s="224"/>
      <c r="C67" s="224"/>
      <c r="D67" s="224"/>
      <c r="E67" s="153"/>
      <c r="F67" s="129"/>
      <c r="G67" s="129"/>
      <c r="H67" s="154"/>
      <c r="I67" s="145"/>
      <c r="J67" s="229"/>
      <c r="K67" s="229"/>
      <c r="L67" s="229"/>
      <c r="M67" s="230"/>
      <c r="N67" s="223"/>
      <c r="O67" s="223" t="s">
        <v>767</v>
      </c>
      <c r="P67" s="324"/>
      <c r="Q67" s="324"/>
      <c r="R67" s="324"/>
      <c r="S67" s="324"/>
      <c r="T67" s="324"/>
      <c r="U67" s="324"/>
      <c r="V67" s="324"/>
      <c r="W67" s="324"/>
      <c r="X67" s="324"/>
      <c r="Y67" s="324"/>
      <c r="Z67" s="324"/>
      <c r="AA67" s="324"/>
      <c r="AB67" s="324"/>
      <c r="AC67" s="324"/>
      <c r="AD67" s="223" t="s">
        <v>765</v>
      </c>
      <c r="AE67" s="283" t="s">
        <v>568</v>
      </c>
      <c r="AF67" s="223"/>
      <c r="AG67" s="223"/>
      <c r="AH67" s="223"/>
      <c r="AI67" s="116"/>
      <c r="AJ67" s="205"/>
      <c r="AK67" s="205"/>
      <c r="AL67" s="231"/>
    </row>
    <row r="68" spans="1:38" ht="15.75" customHeight="1" x14ac:dyDescent="0.15">
      <c r="A68" s="248"/>
      <c r="B68" s="224"/>
      <c r="C68" s="224"/>
      <c r="D68" s="224"/>
      <c r="E68" s="153"/>
      <c r="F68" s="129"/>
      <c r="G68" s="129"/>
      <c r="H68" s="154"/>
      <c r="I68" s="226" t="s">
        <v>769</v>
      </c>
      <c r="J68" s="196"/>
      <c r="K68" s="196"/>
      <c r="L68" s="196"/>
      <c r="M68" s="197"/>
      <c r="N68" s="227" t="s">
        <v>770</v>
      </c>
      <c r="O68" s="224"/>
      <c r="P68" s="224"/>
      <c r="Q68" s="224"/>
      <c r="R68" s="329"/>
      <c r="S68" s="329"/>
      <c r="T68" s="329"/>
      <c r="U68" s="329"/>
      <c r="V68" s="329"/>
      <c r="W68" s="329"/>
      <c r="X68" s="329"/>
      <c r="Y68" s="329"/>
      <c r="Z68" s="329"/>
      <c r="AA68" s="329"/>
      <c r="AB68" s="329"/>
      <c r="AC68" s="329"/>
      <c r="AD68" s="224" t="s">
        <v>765</v>
      </c>
      <c r="AE68" s="117"/>
      <c r="AF68" s="224"/>
      <c r="AG68" s="224"/>
      <c r="AH68" s="224"/>
      <c r="AI68" s="155"/>
      <c r="AJ68" s="157"/>
      <c r="AK68" s="157"/>
      <c r="AL68" s="158"/>
    </row>
    <row r="69" spans="1:38" ht="15.75" customHeight="1" x14ac:dyDescent="0.15">
      <c r="A69" s="248"/>
      <c r="B69" s="224"/>
      <c r="C69" s="224"/>
      <c r="D69" s="224"/>
      <c r="E69" s="153"/>
      <c r="F69" s="129"/>
      <c r="G69" s="129"/>
      <c r="H69" s="154"/>
      <c r="I69" s="181"/>
      <c r="J69" s="174"/>
      <c r="K69" s="174"/>
      <c r="L69" s="174"/>
      <c r="M69" s="175"/>
      <c r="N69" s="227" t="s">
        <v>797</v>
      </c>
      <c r="O69" s="129"/>
      <c r="P69" s="169"/>
      <c r="Q69" s="169"/>
      <c r="R69" s="224"/>
      <c r="S69" s="224"/>
      <c r="T69" s="224"/>
      <c r="U69" s="224"/>
      <c r="V69" s="224"/>
      <c r="W69" s="224"/>
      <c r="X69" s="224"/>
      <c r="Y69" s="224"/>
      <c r="Z69" s="224"/>
      <c r="AA69" s="224"/>
      <c r="AB69" s="224"/>
      <c r="AC69" s="224"/>
      <c r="AD69" s="224"/>
      <c r="AE69" s="117"/>
      <c r="AF69" s="224"/>
      <c r="AG69" s="224"/>
      <c r="AH69" s="224"/>
      <c r="AI69" s="155"/>
      <c r="AJ69" s="146"/>
      <c r="AK69" s="146"/>
      <c r="AL69" s="228"/>
    </row>
    <row r="70" spans="1:38" ht="15.75" customHeight="1" x14ac:dyDescent="0.15">
      <c r="A70" s="248"/>
      <c r="B70" s="224"/>
      <c r="C70" s="224"/>
      <c r="D70" s="224"/>
      <c r="E70" s="153"/>
      <c r="F70" s="129"/>
      <c r="G70" s="129"/>
      <c r="H70" s="154"/>
      <c r="I70" s="181"/>
      <c r="J70" s="174"/>
      <c r="K70" s="174"/>
      <c r="L70" s="174"/>
      <c r="M70" s="175"/>
      <c r="N70" s="224"/>
      <c r="O70" s="223" t="s">
        <v>767</v>
      </c>
      <c r="P70" s="324"/>
      <c r="Q70" s="324"/>
      <c r="R70" s="324"/>
      <c r="S70" s="324"/>
      <c r="T70" s="324"/>
      <c r="U70" s="324"/>
      <c r="V70" s="324"/>
      <c r="W70" s="324"/>
      <c r="X70" s="324"/>
      <c r="Y70" s="324"/>
      <c r="Z70" s="324"/>
      <c r="AA70" s="324"/>
      <c r="AB70" s="324"/>
      <c r="AC70" s="324"/>
      <c r="AD70" s="223" t="s">
        <v>765</v>
      </c>
      <c r="AE70" s="232"/>
      <c r="AF70" s="223"/>
      <c r="AG70" s="223"/>
      <c r="AH70" s="223"/>
      <c r="AI70" s="116"/>
      <c r="AJ70" s="213"/>
      <c r="AK70" s="213"/>
      <c r="AL70" s="238"/>
    </row>
    <row r="71" spans="1:38" ht="15.75" customHeight="1" x14ac:dyDescent="0.15">
      <c r="A71" s="248"/>
      <c r="B71" s="224"/>
      <c r="C71" s="224"/>
      <c r="D71" s="224"/>
      <c r="E71" s="153"/>
      <c r="F71" s="129"/>
      <c r="G71" s="129"/>
      <c r="H71" s="154"/>
      <c r="I71" s="182" t="s">
        <v>772</v>
      </c>
      <c r="J71" s="72"/>
      <c r="K71" s="72"/>
      <c r="L71" s="72"/>
      <c r="M71" s="73"/>
      <c r="N71" s="71" t="s">
        <v>799</v>
      </c>
      <c r="O71" s="207"/>
      <c r="P71" s="71"/>
      <c r="Q71" s="222"/>
      <c r="R71" s="72"/>
      <c r="S71" s="72"/>
      <c r="T71" s="72"/>
      <c r="U71" s="72"/>
      <c r="V71" s="279" t="s">
        <v>568</v>
      </c>
      <c r="W71" s="72" t="s">
        <v>800</v>
      </c>
      <c r="X71" s="279" t="s">
        <v>568</v>
      </c>
      <c r="Y71" s="72" t="s">
        <v>801</v>
      </c>
      <c r="Z71" s="72"/>
      <c r="AA71" s="72"/>
      <c r="AB71" s="72"/>
      <c r="AC71" s="72"/>
      <c r="AD71" s="224" t="s">
        <v>765</v>
      </c>
      <c r="AE71" s="287" t="s">
        <v>568</v>
      </c>
      <c r="AF71" s="227" t="s">
        <v>768</v>
      </c>
      <c r="AG71" s="224"/>
      <c r="AH71" s="224"/>
      <c r="AI71" s="155"/>
      <c r="AJ71" s="157"/>
      <c r="AK71" s="157"/>
      <c r="AL71" s="158"/>
    </row>
    <row r="72" spans="1:38" ht="15.75" customHeight="1" x14ac:dyDescent="0.15">
      <c r="A72" s="248"/>
      <c r="B72" s="224"/>
      <c r="C72" s="224"/>
      <c r="D72" s="224"/>
      <c r="E72" s="153"/>
      <c r="F72" s="129"/>
      <c r="G72" s="129"/>
      <c r="H72" s="154"/>
      <c r="I72" s="234"/>
      <c r="J72" s="169"/>
      <c r="K72" s="169"/>
      <c r="L72" s="169"/>
      <c r="M72" s="170"/>
      <c r="N72" s="226" t="s">
        <v>798</v>
      </c>
      <c r="O72" s="227"/>
      <c r="P72" s="227"/>
      <c r="Q72" s="227"/>
      <c r="R72" s="227"/>
      <c r="S72" s="227"/>
      <c r="T72" s="224"/>
      <c r="U72" s="224"/>
      <c r="V72" s="224"/>
      <c r="W72" s="224"/>
      <c r="X72" s="224"/>
      <c r="Y72" s="224"/>
      <c r="Z72" s="224"/>
      <c r="AA72" s="224"/>
      <c r="AB72" s="224"/>
      <c r="AC72" s="224"/>
      <c r="AD72" s="224"/>
      <c r="AE72" s="277" t="s">
        <v>568</v>
      </c>
      <c r="AF72" s="227" t="s">
        <v>762</v>
      </c>
      <c r="AG72" s="224"/>
      <c r="AH72" s="224"/>
      <c r="AI72" s="155"/>
      <c r="AJ72" s="157"/>
      <c r="AK72" s="157"/>
      <c r="AL72" s="158"/>
    </row>
    <row r="73" spans="1:38" ht="15.75" customHeight="1" x14ac:dyDescent="0.15">
      <c r="A73" s="248"/>
      <c r="B73" s="224"/>
      <c r="C73" s="224"/>
      <c r="D73" s="224"/>
      <c r="E73" s="153"/>
      <c r="F73" s="129"/>
      <c r="G73" s="129"/>
      <c r="H73" s="154"/>
      <c r="I73" s="235"/>
      <c r="J73" s="190"/>
      <c r="K73" s="190"/>
      <c r="L73" s="190"/>
      <c r="M73" s="236"/>
      <c r="N73" s="177"/>
      <c r="O73" s="223" t="s">
        <v>767</v>
      </c>
      <c r="P73" s="324"/>
      <c r="Q73" s="324"/>
      <c r="R73" s="324"/>
      <c r="S73" s="324"/>
      <c r="T73" s="324"/>
      <c r="U73" s="324"/>
      <c r="V73" s="324"/>
      <c r="W73" s="324"/>
      <c r="X73" s="324"/>
      <c r="Y73" s="324"/>
      <c r="Z73" s="324"/>
      <c r="AA73" s="324"/>
      <c r="AB73" s="324"/>
      <c r="AC73" s="324"/>
      <c r="AD73" s="223" t="s">
        <v>765</v>
      </c>
      <c r="AE73" s="283" t="s">
        <v>568</v>
      </c>
      <c r="AF73" s="223"/>
      <c r="AG73" s="223"/>
      <c r="AH73" s="223"/>
      <c r="AI73" s="116"/>
      <c r="AJ73" s="205"/>
      <c r="AK73" s="205"/>
      <c r="AL73" s="231"/>
    </row>
    <row r="74" spans="1:38" ht="15.75" customHeight="1" x14ac:dyDescent="0.15">
      <c r="A74" s="248"/>
      <c r="B74" s="224"/>
      <c r="C74" s="224"/>
      <c r="D74" s="224"/>
      <c r="E74" s="153"/>
      <c r="F74" s="129"/>
      <c r="G74" s="129"/>
      <c r="H74" s="154"/>
      <c r="I74" s="153" t="s">
        <v>789</v>
      </c>
      <c r="J74" s="169"/>
      <c r="K74" s="169"/>
      <c r="L74" s="169"/>
      <c r="M74" s="170"/>
      <c r="N74" s="277" t="s">
        <v>568</v>
      </c>
      <c r="O74" s="227" t="s">
        <v>802</v>
      </c>
      <c r="P74" s="227"/>
      <c r="Q74" s="227"/>
      <c r="R74" s="227"/>
      <c r="S74" s="227"/>
      <c r="T74" s="224"/>
      <c r="U74" s="224"/>
      <c r="V74" s="224"/>
      <c r="W74" s="224"/>
      <c r="X74" s="224"/>
      <c r="Y74" s="224"/>
      <c r="Z74" s="224"/>
      <c r="AA74" s="224"/>
      <c r="AB74" s="224"/>
      <c r="AC74" s="224"/>
      <c r="AD74" s="224"/>
      <c r="AE74" s="277" t="s">
        <v>568</v>
      </c>
      <c r="AF74" s="227" t="s">
        <v>762</v>
      </c>
      <c r="AG74" s="224"/>
      <c r="AH74" s="224"/>
      <c r="AI74" s="155"/>
      <c r="AJ74" s="157"/>
      <c r="AK74" s="157"/>
      <c r="AL74" s="158"/>
    </row>
    <row r="75" spans="1:38" ht="15.75" customHeight="1" x14ac:dyDescent="0.15">
      <c r="A75" s="248"/>
      <c r="B75" s="224"/>
      <c r="C75" s="224"/>
      <c r="D75" s="224"/>
      <c r="E75" s="153"/>
      <c r="F75" s="129"/>
      <c r="G75" s="129"/>
      <c r="H75" s="154"/>
      <c r="I75" s="235"/>
      <c r="J75" s="190"/>
      <c r="K75" s="190"/>
      <c r="L75" s="190"/>
      <c r="M75" s="236"/>
      <c r="N75" s="237"/>
      <c r="O75" s="70"/>
      <c r="P75" s="205"/>
      <c r="Q75" s="70"/>
      <c r="R75" s="178"/>
      <c r="S75" s="178"/>
      <c r="T75" s="178"/>
      <c r="U75" s="178"/>
      <c r="V75" s="178"/>
      <c r="W75" s="178"/>
      <c r="X75" s="178"/>
      <c r="Y75" s="178"/>
      <c r="Z75" s="178"/>
      <c r="AA75" s="178"/>
      <c r="AB75" s="178"/>
      <c r="AC75" s="178"/>
      <c r="AD75" s="223"/>
      <c r="AE75" s="283" t="s">
        <v>568</v>
      </c>
      <c r="AF75" s="223"/>
      <c r="AG75" s="223"/>
      <c r="AH75" s="223"/>
      <c r="AI75" s="116"/>
      <c r="AJ75" s="205"/>
      <c r="AK75" s="205"/>
      <c r="AL75" s="231"/>
    </row>
    <row r="76" spans="1:38" ht="15.75" customHeight="1" x14ac:dyDescent="0.15">
      <c r="A76" s="248"/>
      <c r="B76" s="224"/>
      <c r="C76" s="224"/>
      <c r="D76" s="224"/>
      <c r="E76" s="153"/>
      <c r="F76" s="129"/>
      <c r="G76" s="129"/>
      <c r="H76" s="154"/>
      <c r="I76" s="129" t="s">
        <v>777</v>
      </c>
      <c r="J76" s="129"/>
      <c r="K76" s="129"/>
      <c r="L76" s="129"/>
      <c r="M76" s="154"/>
      <c r="N76" s="277" t="s">
        <v>568</v>
      </c>
      <c r="O76" s="210" t="s">
        <v>927</v>
      </c>
      <c r="P76" s="210"/>
      <c r="Q76" s="210"/>
      <c r="R76" s="210"/>
      <c r="S76" s="210"/>
      <c r="T76" s="210"/>
      <c r="U76" s="207" t="s">
        <v>714</v>
      </c>
      <c r="V76" s="326"/>
      <c r="W76" s="326"/>
      <c r="X76" s="326"/>
      <c r="Y76" s="326"/>
      <c r="Z76" s="326"/>
      <c r="AA76" s="326"/>
      <c r="AB76" s="326"/>
      <c r="AC76" s="326"/>
      <c r="AD76" s="224" t="s">
        <v>765</v>
      </c>
      <c r="AE76" s="287" t="s">
        <v>568</v>
      </c>
      <c r="AF76" s="227" t="s">
        <v>768</v>
      </c>
      <c r="AG76" s="224"/>
      <c r="AH76" s="224"/>
      <c r="AI76" s="155"/>
      <c r="AJ76" s="224"/>
      <c r="AK76" s="224"/>
      <c r="AL76" s="228"/>
    </row>
    <row r="77" spans="1:38" ht="15.75" customHeight="1" x14ac:dyDescent="0.15">
      <c r="A77" s="248"/>
      <c r="B77" s="224"/>
      <c r="C77" s="224"/>
      <c r="D77" s="224"/>
      <c r="E77" s="153"/>
      <c r="F77" s="129"/>
      <c r="G77" s="129"/>
      <c r="H77" s="154"/>
      <c r="I77" s="129"/>
      <c r="J77" s="129"/>
      <c r="K77" s="129"/>
      <c r="L77" s="129"/>
      <c r="M77" s="154"/>
      <c r="N77" s="129" t="s">
        <v>803</v>
      </c>
      <c r="O77" s="210"/>
      <c r="P77" s="210"/>
      <c r="Q77" s="210"/>
      <c r="R77" s="210"/>
      <c r="S77" s="210"/>
      <c r="T77" s="210"/>
      <c r="U77" s="210"/>
      <c r="V77" s="210"/>
      <c r="W77" s="210"/>
      <c r="X77" s="210"/>
      <c r="Y77" s="210"/>
      <c r="Z77" s="210"/>
      <c r="AA77" s="210"/>
      <c r="AB77" s="210"/>
      <c r="AC77" s="210"/>
      <c r="AD77" s="210"/>
      <c r="AE77" s="277" t="s">
        <v>568</v>
      </c>
      <c r="AF77" s="227" t="s">
        <v>762</v>
      </c>
      <c r="AG77" s="224"/>
      <c r="AH77" s="224"/>
      <c r="AI77" s="155"/>
      <c r="AJ77" s="224"/>
      <c r="AK77" s="224"/>
      <c r="AL77" s="228"/>
    </row>
    <row r="78" spans="1:38" ht="15.75" customHeight="1" x14ac:dyDescent="0.15">
      <c r="A78" s="266"/>
      <c r="B78" s="254"/>
      <c r="C78" s="200"/>
      <c r="D78" s="200"/>
      <c r="E78" s="181"/>
      <c r="F78" s="174"/>
      <c r="G78" s="174"/>
      <c r="H78" s="175"/>
      <c r="I78" s="129"/>
      <c r="J78" s="129"/>
      <c r="K78" s="129"/>
      <c r="L78" s="129"/>
      <c r="M78" s="154"/>
      <c r="N78" s="129"/>
      <c r="O78" s="288" t="s">
        <v>568</v>
      </c>
      <c r="P78" s="210" t="s">
        <v>804</v>
      </c>
      <c r="Q78" s="210"/>
      <c r="R78" s="210"/>
      <c r="S78" s="210"/>
      <c r="T78" s="210"/>
      <c r="U78" s="210"/>
      <c r="V78" s="210"/>
      <c r="W78" s="210"/>
      <c r="X78" s="210"/>
      <c r="Y78" s="210"/>
      <c r="Z78" s="210"/>
      <c r="AA78" s="210"/>
      <c r="AB78" s="210"/>
      <c r="AC78" s="210"/>
      <c r="AD78" s="210"/>
      <c r="AE78" s="277" t="s">
        <v>568</v>
      </c>
      <c r="AF78" s="224"/>
      <c r="AG78" s="224"/>
      <c r="AH78" s="224"/>
      <c r="AI78" s="155"/>
      <c r="AJ78" s="224"/>
      <c r="AK78" s="224"/>
      <c r="AL78" s="228"/>
    </row>
    <row r="79" spans="1:38" ht="15.75" customHeight="1" x14ac:dyDescent="0.15">
      <c r="A79" s="267"/>
      <c r="B79" s="129"/>
      <c r="C79" s="129"/>
      <c r="D79" s="129"/>
      <c r="E79" s="181"/>
      <c r="F79" s="174"/>
      <c r="G79" s="174"/>
      <c r="H79" s="175"/>
      <c r="I79" s="211"/>
      <c r="J79" s="146"/>
      <c r="K79" s="146"/>
      <c r="L79" s="146"/>
      <c r="M79" s="195"/>
      <c r="N79" s="129"/>
      <c r="O79" s="288" t="s">
        <v>568</v>
      </c>
      <c r="P79" s="210" t="s">
        <v>805</v>
      </c>
      <c r="Q79" s="210"/>
      <c r="R79" s="210"/>
      <c r="S79" s="210"/>
      <c r="T79" s="210"/>
      <c r="U79" s="210"/>
      <c r="V79" s="210"/>
      <c r="W79" s="210"/>
      <c r="X79" s="210"/>
      <c r="Y79" s="210"/>
      <c r="Z79" s="210"/>
      <c r="AA79" s="210"/>
      <c r="AB79" s="210"/>
      <c r="AC79" s="210"/>
      <c r="AD79" s="210"/>
      <c r="AE79" s="153"/>
      <c r="AF79" s="146"/>
      <c r="AG79" s="224"/>
      <c r="AH79" s="224"/>
      <c r="AI79" s="155"/>
      <c r="AJ79" s="199"/>
      <c r="AK79" s="200"/>
      <c r="AL79" s="255"/>
    </row>
    <row r="80" spans="1:38" ht="15.75" customHeight="1" thickBot="1" x14ac:dyDescent="0.2">
      <c r="A80" s="256"/>
      <c r="B80" s="257"/>
      <c r="C80" s="257"/>
      <c r="D80" s="257"/>
      <c r="E80" s="258"/>
      <c r="F80" s="259"/>
      <c r="G80" s="259"/>
      <c r="H80" s="260"/>
      <c r="I80" s="261"/>
      <c r="J80" s="164"/>
      <c r="K80" s="164"/>
      <c r="L80" s="164"/>
      <c r="M80" s="214"/>
      <c r="N80" s="161"/>
      <c r="O80" s="290" t="s">
        <v>568</v>
      </c>
      <c r="P80" s="262" t="s">
        <v>806</v>
      </c>
      <c r="Q80" s="262"/>
      <c r="R80" s="262"/>
      <c r="S80" s="262"/>
      <c r="T80" s="262"/>
      <c r="U80" s="262"/>
      <c r="V80" s="262"/>
      <c r="W80" s="262"/>
      <c r="X80" s="262"/>
      <c r="Y80" s="262"/>
      <c r="Z80" s="262"/>
      <c r="AA80" s="262"/>
      <c r="AB80" s="262"/>
      <c r="AC80" s="262"/>
      <c r="AD80" s="262"/>
      <c r="AE80" s="161"/>
      <c r="AF80" s="263"/>
      <c r="AG80" s="220"/>
      <c r="AH80" s="220"/>
      <c r="AI80" s="221"/>
      <c r="AJ80" s="264"/>
      <c r="AK80" s="257"/>
      <c r="AL80" s="265"/>
    </row>
    <row r="81" spans="1:38" ht="15.75" customHeight="1" x14ac:dyDescent="0.15">
      <c r="A81" s="101" t="s">
        <v>807</v>
      </c>
      <c r="B81" s="200"/>
      <c r="C81" s="129"/>
      <c r="D81" s="154"/>
      <c r="E81" s="226" t="s">
        <v>811</v>
      </c>
      <c r="F81" s="174"/>
      <c r="G81" s="174"/>
      <c r="H81" s="175"/>
      <c r="I81" s="153" t="s">
        <v>850</v>
      </c>
      <c r="J81" s="200"/>
      <c r="K81" s="200"/>
      <c r="L81" s="200"/>
      <c r="M81" s="201"/>
      <c r="N81" s="129" t="s">
        <v>812</v>
      </c>
      <c r="O81" s="146"/>
      <c r="P81" s="210"/>
      <c r="Q81" s="210"/>
      <c r="R81" s="210"/>
      <c r="S81" s="210"/>
      <c r="T81" s="210"/>
      <c r="U81" s="210"/>
      <c r="V81" s="210"/>
      <c r="W81" s="210"/>
      <c r="X81" s="210"/>
      <c r="Y81" s="210"/>
      <c r="Z81" s="210"/>
      <c r="AA81" s="210"/>
      <c r="AB81" s="210"/>
      <c r="AC81" s="210"/>
      <c r="AD81" s="210"/>
      <c r="AE81" s="287" t="s">
        <v>568</v>
      </c>
      <c r="AF81" s="227" t="s">
        <v>768</v>
      </c>
      <c r="AG81" s="224"/>
      <c r="AH81" s="224"/>
      <c r="AI81" s="155"/>
      <c r="AJ81" s="199"/>
      <c r="AK81" s="200"/>
      <c r="AL81" s="255"/>
    </row>
    <row r="82" spans="1:38" ht="15.75" customHeight="1" x14ac:dyDescent="0.15">
      <c r="A82" s="101" t="s">
        <v>808</v>
      </c>
      <c r="B82" s="200"/>
      <c r="C82" s="129"/>
      <c r="D82" s="154"/>
      <c r="E82" s="181"/>
      <c r="F82" s="174"/>
      <c r="G82" s="174"/>
      <c r="H82" s="175"/>
      <c r="I82" s="153" t="s">
        <v>852</v>
      </c>
      <c r="J82" s="200"/>
      <c r="K82" s="200"/>
      <c r="L82" s="200"/>
      <c r="M82" s="201"/>
      <c r="N82" s="129"/>
      <c r="O82" s="288" t="s">
        <v>568</v>
      </c>
      <c r="P82" s="210" t="s">
        <v>691</v>
      </c>
      <c r="Q82" s="210"/>
      <c r="R82" s="210"/>
      <c r="S82" s="210"/>
      <c r="T82" s="210"/>
      <c r="U82" s="210"/>
      <c r="V82" s="210"/>
      <c r="W82" s="210"/>
      <c r="X82" s="210"/>
      <c r="Y82" s="210"/>
      <c r="Z82" s="210"/>
      <c r="AA82" s="210"/>
      <c r="AB82" s="210"/>
      <c r="AC82" s="210"/>
      <c r="AD82" s="210"/>
      <c r="AE82" s="277" t="s">
        <v>568</v>
      </c>
      <c r="AF82" s="227" t="s">
        <v>762</v>
      </c>
      <c r="AG82" s="224"/>
      <c r="AH82" s="224"/>
      <c r="AI82" s="155"/>
      <c r="AJ82" s="200"/>
      <c r="AK82" s="200"/>
      <c r="AL82" s="255"/>
    </row>
    <row r="83" spans="1:38" ht="15.75" customHeight="1" x14ac:dyDescent="0.15">
      <c r="A83" s="101" t="s">
        <v>926</v>
      </c>
      <c r="B83" s="200"/>
      <c r="C83" s="129"/>
      <c r="D83" s="154"/>
      <c r="E83" s="181"/>
      <c r="F83" s="174"/>
      <c r="G83" s="174"/>
      <c r="H83" s="175"/>
      <c r="I83" s="153" t="s">
        <v>851</v>
      </c>
      <c r="J83" s="200"/>
      <c r="K83" s="200"/>
      <c r="L83" s="200"/>
      <c r="M83" s="201"/>
      <c r="N83" s="129"/>
      <c r="O83" s="288" t="s">
        <v>568</v>
      </c>
      <c r="P83" s="210" t="s">
        <v>813</v>
      </c>
      <c r="Q83" s="210"/>
      <c r="R83" s="210"/>
      <c r="S83" s="210"/>
      <c r="T83" s="210"/>
      <c r="U83" s="210"/>
      <c r="V83" s="210"/>
      <c r="W83" s="210"/>
      <c r="X83" s="210"/>
      <c r="Y83" s="210"/>
      <c r="Z83" s="210"/>
      <c r="AA83" s="210"/>
      <c r="AB83" s="210"/>
      <c r="AC83" s="210"/>
      <c r="AD83" s="210"/>
      <c r="AE83" s="277" t="s">
        <v>568</v>
      </c>
      <c r="AF83" s="224"/>
      <c r="AG83" s="224"/>
      <c r="AH83" s="224"/>
      <c r="AI83" s="155"/>
      <c r="AJ83" s="200"/>
      <c r="AK83" s="200"/>
      <c r="AL83" s="255"/>
    </row>
    <row r="84" spans="1:38" ht="15.75" customHeight="1" x14ac:dyDescent="0.15">
      <c r="A84" s="101" t="s">
        <v>809</v>
      </c>
      <c r="B84" s="200"/>
      <c r="C84" s="129"/>
      <c r="D84" s="154"/>
      <c r="E84" s="181"/>
      <c r="F84" s="174"/>
      <c r="G84" s="174"/>
      <c r="H84" s="175"/>
      <c r="I84" s="199"/>
      <c r="J84" s="200"/>
      <c r="K84" s="200"/>
      <c r="L84" s="200"/>
      <c r="M84" s="201"/>
      <c r="N84" s="129"/>
      <c r="O84" s="288" t="s">
        <v>568</v>
      </c>
      <c r="P84" s="210" t="s">
        <v>814</v>
      </c>
      <c r="Q84" s="210"/>
      <c r="R84" s="210"/>
      <c r="S84" s="210"/>
      <c r="T84" s="210"/>
      <c r="U84" s="210"/>
      <c r="V84" s="210"/>
      <c r="W84" s="210"/>
      <c r="X84" s="210"/>
      <c r="Y84" s="210"/>
      <c r="Z84" s="210"/>
      <c r="AA84" s="210"/>
      <c r="AB84" s="210"/>
      <c r="AC84" s="210"/>
      <c r="AD84" s="210"/>
      <c r="AE84" s="153"/>
      <c r="AF84" s="146"/>
      <c r="AG84" s="224"/>
      <c r="AH84" s="224"/>
      <c r="AI84" s="155"/>
      <c r="AJ84" s="200"/>
      <c r="AK84" s="200"/>
      <c r="AL84" s="255"/>
    </row>
    <row r="85" spans="1:38" ht="15.75" customHeight="1" x14ac:dyDescent="0.15">
      <c r="A85" s="101" t="s">
        <v>810</v>
      </c>
      <c r="B85" s="200"/>
      <c r="C85" s="129"/>
      <c r="D85" s="154"/>
      <c r="E85" s="181"/>
      <c r="F85" s="174"/>
      <c r="G85" s="174"/>
      <c r="H85" s="175"/>
      <c r="I85" s="199"/>
      <c r="J85" s="200"/>
      <c r="K85" s="200"/>
      <c r="L85" s="200"/>
      <c r="M85" s="201"/>
      <c r="N85" s="129"/>
      <c r="O85" s="288" t="s">
        <v>568</v>
      </c>
      <c r="P85" s="210" t="s">
        <v>815</v>
      </c>
      <c r="Q85" s="210"/>
      <c r="R85" s="210"/>
      <c r="S85" s="210"/>
      <c r="T85" s="210"/>
      <c r="U85" s="210"/>
      <c r="V85" s="210"/>
      <c r="W85" s="210"/>
      <c r="X85" s="210"/>
      <c r="Y85" s="210"/>
      <c r="Z85" s="210"/>
      <c r="AA85" s="210"/>
      <c r="AB85" s="210"/>
      <c r="AC85" s="210"/>
      <c r="AD85" s="210"/>
      <c r="AE85" s="153"/>
      <c r="AF85" s="146"/>
      <c r="AG85" s="224"/>
      <c r="AH85" s="224"/>
      <c r="AI85" s="155"/>
      <c r="AJ85" s="200"/>
      <c r="AK85" s="200"/>
      <c r="AL85" s="255"/>
    </row>
    <row r="86" spans="1:38" ht="15.75" customHeight="1" x14ac:dyDescent="0.15">
      <c r="A86" s="248"/>
      <c r="B86" s="200"/>
      <c r="C86" s="129"/>
      <c r="D86" s="154"/>
      <c r="E86" s="181"/>
      <c r="F86" s="174"/>
      <c r="G86" s="174"/>
      <c r="H86" s="175"/>
      <c r="I86" s="199"/>
      <c r="J86" s="200"/>
      <c r="K86" s="200"/>
      <c r="L86" s="200"/>
      <c r="M86" s="201"/>
      <c r="N86" s="129"/>
      <c r="O86" s="288" t="s">
        <v>568</v>
      </c>
      <c r="P86" s="210" t="s">
        <v>816</v>
      </c>
      <c r="Q86" s="210"/>
      <c r="R86" s="210"/>
      <c r="S86" s="210"/>
      <c r="T86" s="210"/>
      <c r="U86" s="210"/>
      <c r="V86" s="210"/>
      <c r="W86" s="210"/>
      <c r="X86" s="210"/>
      <c r="Y86" s="210"/>
      <c r="Z86" s="210"/>
      <c r="AA86" s="210"/>
      <c r="AB86" s="210"/>
      <c r="AC86" s="210"/>
      <c r="AD86" s="210"/>
      <c r="AE86" s="153"/>
      <c r="AF86" s="146"/>
      <c r="AG86" s="224"/>
      <c r="AH86" s="224"/>
      <c r="AI86" s="155"/>
      <c r="AJ86" s="200"/>
      <c r="AK86" s="200"/>
      <c r="AL86" s="255"/>
    </row>
    <row r="87" spans="1:38" ht="15.75" customHeight="1" x14ac:dyDescent="0.15">
      <c r="A87" s="248"/>
      <c r="B87" s="200"/>
      <c r="C87" s="129"/>
      <c r="D87" s="154"/>
      <c r="E87" s="181"/>
      <c r="F87" s="174"/>
      <c r="G87" s="174"/>
      <c r="H87" s="175"/>
      <c r="I87" s="199"/>
      <c r="J87" s="200"/>
      <c r="K87" s="200"/>
      <c r="L87" s="200"/>
      <c r="M87" s="201"/>
      <c r="N87" s="129"/>
      <c r="O87" s="210"/>
      <c r="P87" s="210"/>
      <c r="Q87" s="210"/>
      <c r="R87" s="210"/>
      <c r="S87" s="210"/>
      <c r="T87" s="210"/>
      <c r="U87" s="210"/>
      <c r="V87" s="210"/>
      <c r="W87" s="210"/>
      <c r="X87" s="210"/>
      <c r="Y87" s="210"/>
      <c r="Z87" s="210"/>
      <c r="AA87" s="210"/>
      <c r="AB87" s="210"/>
      <c r="AC87" s="210"/>
      <c r="AD87" s="210"/>
      <c r="AE87" s="153"/>
      <c r="AF87" s="146"/>
      <c r="AG87" s="224"/>
      <c r="AH87" s="224"/>
      <c r="AI87" s="155"/>
      <c r="AJ87" s="200"/>
      <c r="AK87" s="200"/>
      <c r="AL87" s="255"/>
    </row>
    <row r="88" spans="1:38" ht="15.75" customHeight="1" x14ac:dyDescent="0.15">
      <c r="A88" s="248"/>
      <c r="B88" s="200"/>
      <c r="C88" s="129"/>
      <c r="D88" s="154"/>
      <c r="E88" s="181"/>
      <c r="F88" s="174"/>
      <c r="G88" s="174"/>
      <c r="H88" s="175"/>
      <c r="I88" s="199"/>
      <c r="J88" s="200"/>
      <c r="K88" s="200"/>
      <c r="L88" s="200"/>
      <c r="M88" s="201"/>
      <c r="N88" s="129" t="s">
        <v>817</v>
      </c>
      <c r="O88" s="210"/>
      <c r="P88" s="210"/>
      <c r="Q88" s="210"/>
      <c r="R88" s="210"/>
      <c r="S88" s="210"/>
      <c r="T88" s="210"/>
      <c r="U88" s="210"/>
      <c r="V88" s="210"/>
      <c r="W88" s="210"/>
      <c r="X88" s="210"/>
      <c r="Y88" s="210"/>
      <c r="Z88" s="210"/>
      <c r="AA88" s="210"/>
      <c r="AB88" s="210"/>
      <c r="AC88" s="210"/>
      <c r="AD88" s="210"/>
      <c r="AE88" s="153"/>
      <c r="AF88" s="146"/>
      <c r="AG88" s="224"/>
      <c r="AH88" s="224"/>
      <c r="AI88" s="155"/>
      <c r="AJ88" s="200"/>
      <c r="AK88" s="200"/>
      <c r="AL88" s="255"/>
    </row>
    <row r="89" spans="1:38" ht="15.75" customHeight="1" x14ac:dyDescent="0.15">
      <c r="A89" s="248"/>
      <c r="B89" s="200"/>
      <c r="C89" s="129"/>
      <c r="D89" s="154"/>
      <c r="E89" s="181"/>
      <c r="F89" s="174"/>
      <c r="G89" s="174"/>
      <c r="H89" s="175"/>
      <c r="I89" s="199"/>
      <c r="J89" s="200"/>
      <c r="K89" s="200"/>
      <c r="L89" s="200"/>
      <c r="M89" s="201"/>
      <c r="N89" s="129"/>
      <c r="O89" s="288" t="s">
        <v>568</v>
      </c>
      <c r="P89" s="210" t="s">
        <v>917</v>
      </c>
      <c r="Q89" s="210"/>
      <c r="R89" s="210"/>
      <c r="S89" s="210"/>
      <c r="T89" s="210"/>
      <c r="U89" s="210"/>
      <c r="V89" s="210"/>
      <c r="W89" s="210"/>
      <c r="X89" s="210"/>
      <c r="Y89" s="210"/>
      <c r="Z89" s="210"/>
      <c r="AA89" s="210"/>
      <c r="AB89" s="210"/>
      <c r="AC89" s="210"/>
      <c r="AD89" s="210"/>
      <c r="AE89" s="153"/>
      <c r="AF89" s="146"/>
      <c r="AG89" s="224"/>
      <c r="AH89" s="224"/>
      <c r="AI89" s="155"/>
      <c r="AJ89" s="200"/>
      <c r="AK89" s="200"/>
      <c r="AL89" s="255"/>
    </row>
    <row r="90" spans="1:38" ht="15.75" customHeight="1" x14ac:dyDescent="0.15">
      <c r="A90" s="248"/>
      <c r="B90" s="200"/>
      <c r="C90" s="129"/>
      <c r="D90" s="154"/>
      <c r="E90" s="186"/>
      <c r="F90" s="187"/>
      <c r="G90" s="187"/>
      <c r="H90" s="188"/>
      <c r="I90" s="268"/>
      <c r="J90" s="269"/>
      <c r="K90" s="269"/>
      <c r="L90" s="269"/>
      <c r="M90" s="270"/>
      <c r="N90" s="178"/>
      <c r="O90" s="252"/>
      <c r="P90" s="252" t="s">
        <v>918</v>
      </c>
      <c r="Q90" s="252"/>
      <c r="R90" s="252"/>
      <c r="S90" s="252"/>
      <c r="T90" s="252"/>
      <c r="U90" s="252"/>
      <c r="V90" s="252"/>
      <c r="W90" s="252"/>
      <c r="X90" s="252"/>
      <c r="Y90" s="252"/>
      <c r="Z90" s="252"/>
      <c r="AA90" s="252"/>
      <c r="AB90" s="252"/>
      <c r="AC90" s="252"/>
      <c r="AD90" s="252"/>
      <c r="AE90" s="177"/>
      <c r="AF90" s="213"/>
      <c r="AG90" s="223"/>
      <c r="AH90" s="223"/>
      <c r="AI90" s="116"/>
      <c r="AJ90" s="269"/>
      <c r="AK90" s="269"/>
      <c r="AL90" s="271"/>
    </row>
    <row r="91" spans="1:38" ht="15.75" customHeight="1" x14ac:dyDescent="0.15">
      <c r="A91" s="248"/>
      <c r="B91" s="200"/>
      <c r="C91" s="129"/>
      <c r="D91" s="154"/>
      <c r="E91" s="153" t="s">
        <v>818</v>
      </c>
      <c r="F91" s="174"/>
      <c r="G91" s="174"/>
      <c r="H91" s="175"/>
      <c r="I91" s="153" t="s">
        <v>822</v>
      </c>
      <c r="J91" s="200"/>
      <c r="K91" s="200"/>
      <c r="L91" s="200"/>
      <c r="M91" s="201"/>
      <c r="N91" s="277" t="s">
        <v>568</v>
      </c>
      <c r="O91" s="146" t="s">
        <v>823</v>
      </c>
      <c r="P91" s="210"/>
      <c r="Q91" s="210"/>
      <c r="R91" s="210"/>
      <c r="S91" s="210"/>
      <c r="T91" s="210"/>
      <c r="U91" s="210"/>
      <c r="V91" s="210"/>
      <c r="W91" s="210"/>
      <c r="X91" s="210"/>
      <c r="Y91" s="210"/>
      <c r="Z91" s="210"/>
      <c r="AA91" s="210"/>
      <c r="AB91" s="210"/>
      <c r="AC91" s="210"/>
      <c r="AD91" s="210"/>
      <c r="AE91" s="287" t="s">
        <v>568</v>
      </c>
      <c r="AF91" s="227" t="s">
        <v>768</v>
      </c>
      <c r="AG91" s="224"/>
      <c r="AH91" s="224"/>
      <c r="AI91" s="155"/>
      <c r="AJ91" s="200"/>
      <c r="AK91" s="200"/>
      <c r="AL91" s="255"/>
    </row>
    <row r="92" spans="1:38" ht="15.75" customHeight="1" x14ac:dyDescent="0.15">
      <c r="A92" s="248"/>
      <c r="B92" s="200"/>
      <c r="C92" s="129"/>
      <c r="D92" s="154"/>
      <c r="E92" s="153" t="s">
        <v>819</v>
      </c>
      <c r="F92" s="174"/>
      <c r="G92" s="174"/>
      <c r="H92" s="175"/>
      <c r="I92" s="199"/>
      <c r="J92" s="200"/>
      <c r="K92" s="200"/>
      <c r="L92" s="200"/>
      <c r="M92" s="201"/>
      <c r="N92" s="277" t="s">
        <v>568</v>
      </c>
      <c r="O92" s="146" t="s">
        <v>824</v>
      </c>
      <c r="P92" s="210"/>
      <c r="Q92" s="210"/>
      <c r="R92" s="210"/>
      <c r="S92" s="210"/>
      <c r="T92" s="210"/>
      <c r="U92" s="210"/>
      <c r="V92" s="210"/>
      <c r="W92" s="210"/>
      <c r="X92" s="210"/>
      <c r="Y92" s="210"/>
      <c r="Z92" s="210"/>
      <c r="AA92" s="210"/>
      <c r="AB92" s="210"/>
      <c r="AC92" s="210"/>
      <c r="AD92" s="210"/>
      <c r="AE92" s="277" t="s">
        <v>568</v>
      </c>
      <c r="AF92" s="227" t="s">
        <v>762</v>
      </c>
      <c r="AG92" s="224"/>
      <c r="AH92" s="224"/>
      <c r="AI92" s="155"/>
      <c r="AJ92" s="200"/>
      <c r="AK92" s="200"/>
      <c r="AL92" s="255"/>
    </row>
    <row r="93" spans="1:38" ht="15.75" customHeight="1" x14ac:dyDescent="0.15">
      <c r="A93" s="248"/>
      <c r="B93" s="200"/>
      <c r="C93" s="129"/>
      <c r="D93" s="154"/>
      <c r="E93" s="153" t="s">
        <v>820</v>
      </c>
      <c r="F93" s="174"/>
      <c r="G93" s="174"/>
      <c r="H93" s="175"/>
      <c r="I93" s="268"/>
      <c r="J93" s="269"/>
      <c r="K93" s="269"/>
      <c r="L93" s="269"/>
      <c r="M93" s="270"/>
      <c r="N93" s="283" t="s">
        <v>568</v>
      </c>
      <c r="O93" s="213" t="s">
        <v>825</v>
      </c>
      <c r="P93" s="252"/>
      <c r="Q93" s="252"/>
      <c r="R93" s="252"/>
      <c r="S93" s="252"/>
      <c r="T93" s="252"/>
      <c r="U93" s="252"/>
      <c r="V93" s="252"/>
      <c r="W93" s="252"/>
      <c r="X93" s="252"/>
      <c r="Y93" s="252"/>
      <c r="Z93" s="252"/>
      <c r="AA93" s="252"/>
      <c r="AB93" s="252"/>
      <c r="AC93" s="252"/>
      <c r="AD93" s="252"/>
      <c r="AE93" s="277" t="s">
        <v>568</v>
      </c>
      <c r="AF93" s="224"/>
      <c r="AG93" s="224"/>
      <c r="AH93" s="224"/>
      <c r="AI93" s="155"/>
      <c r="AJ93" s="200"/>
      <c r="AK93" s="200"/>
      <c r="AL93" s="255"/>
    </row>
    <row r="94" spans="1:38" ht="15.75" customHeight="1" x14ac:dyDescent="0.15">
      <c r="A94" s="248"/>
      <c r="B94" s="200"/>
      <c r="C94" s="129"/>
      <c r="D94" s="154"/>
      <c r="E94" s="153" t="s">
        <v>821</v>
      </c>
      <c r="F94" s="174"/>
      <c r="G94" s="174"/>
      <c r="H94" s="175"/>
      <c r="I94" s="153" t="s">
        <v>826</v>
      </c>
      <c r="J94" s="200"/>
      <c r="K94" s="200"/>
      <c r="L94" s="200"/>
      <c r="M94" s="201"/>
      <c r="N94" s="277" t="s">
        <v>568</v>
      </c>
      <c r="O94" s="146" t="s">
        <v>827</v>
      </c>
      <c r="P94" s="210"/>
      <c r="Q94" s="210"/>
      <c r="R94" s="210"/>
      <c r="S94" s="210"/>
      <c r="T94" s="210"/>
      <c r="U94" s="210"/>
      <c r="V94" s="210"/>
      <c r="W94" s="210"/>
      <c r="X94" s="210"/>
      <c r="Y94" s="210"/>
      <c r="Z94" s="210"/>
      <c r="AA94" s="210"/>
      <c r="AB94" s="210"/>
      <c r="AC94" s="210"/>
      <c r="AD94" s="210"/>
      <c r="AE94" s="153"/>
      <c r="AF94" s="146"/>
      <c r="AG94" s="224"/>
      <c r="AH94" s="224"/>
      <c r="AI94" s="155"/>
      <c r="AJ94" s="200"/>
      <c r="AK94" s="200"/>
      <c r="AL94" s="255"/>
    </row>
    <row r="95" spans="1:38" ht="15.75" customHeight="1" x14ac:dyDescent="0.15">
      <c r="A95" s="248"/>
      <c r="B95" s="200"/>
      <c r="C95" s="129"/>
      <c r="D95" s="154"/>
      <c r="E95" s="181"/>
      <c r="F95" s="174"/>
      <c r="G95" s="174"/>
      <c r="H95" s="175"/>
      <c r="I95" s="199"/>
      <c r="J95" s="200"/>
      <c r="K95" s="200"/>
      <c r="L95" s="200"/>
      <c r="M95" s="201"/>
      <c r="N95" s="277" t="s">
        <v>568</v>
      </c>
      <c r="O95" s="146" t="s">
        <v>828</v>
      </c>
      <c r="P95" s="210"/>
      <c r="Q95" s="210"/>
      <c r="R95" s="210"/>
      <c r="S95" s="210"/>
      <c r="T95" s="210"/>
      <c r="U95" s="210"/>
      <c r="V95" s="210"/>
      <c r="W95" s="210"/>
      <c r="X95" s="210"/>
      <c r="Y95" s="210"/>
      <c r="Z95" s="210"/>
      <c r="AA95" s="210"/>
      <c r="AB95" s="210"/>
      <c r="AC95" s="210"/>
      <c r="AD95" s="210"/>
      <c r="AE95" s="153"/>
      <c r="AF95" s="146"/>
      <c r="AG95" s="224"/>
      <c r="AH95" s="224"/>
      <c r="AI95" s="155"/>
      <c r="AJ95" s="200"/>
      <c r="AK95" s="200"/>
      <c r="AL95" s="255"/>
    </row>
    <row r="96" spans="1:38" ht="15.75" customHeight="1" x14ac:dyDescent="0.15">
      <c r="A96" s="248"/>
      <c r="B96" s="200"/>
      <c r="C96" s="129"/>
      <c r="D96" s="154"/>
      <c r="E96" s="181"/>
      <c r="F96" s="174"/>
      <c r="G96" s="174"/>
      <c r="H96" s="175"/>
      <c r="I96" s="268"/>
      <c r="J96" s="269"/>
      <c r="K96" s="269"/>
      <c r="L96" s="269"/>
      <c r="M96" s="270"/>
      <c r="N96" s="283" t="s">
        <v>568</v>
      </c>
      <c r="O96" s="213" t="s">
        <v>829</v>
      </c>
      <c r="P96" s="252"/>
      <c r="Q96" s="252"/>
      <c r="R96" s="252"/>
      <c r="S96" s="252"/>
      <c r="T96" s="252"/>
      <c r="U96" s="252"/>
      <c r="V96" s="252"/>
      <c r="W96" s="252"/>
      <c r="X96" s="252"/>
      <c r="Y96" s="252"/>
      <c r="Z96" s="252"/>
      <c r="AA96" s="252"/>
      <c r="AB96" s="252"/>
      <c r="AC96" s="252"/>
      <c r="AD96" s="252"/>
      <c r="AE96" s="153"/>
      <c r="AF96" s="146"/>
      <c r="AG96" s="224"/>
      <c r="AH96" s="224"/>
      <c r="AI96" s="155"/>
      <c r="AJ96" s="200"/>
      <c r="AK96" s="200"/>
      <c r="AL96" s="255"/>
    </row>
    <row r="97" spans="1:38" ht="15.75" customHeight="1" x14ac:dyDescent="0.15">
      <c r="A97" s="248"/>
      <c r="B97" s="200"/>
      <c r="C97" s="129"/>
      <c r="D97" s="154"/>
      <c r="E97" s="181"/>
      <c r="F97" s="174"/>
      <c r="G97" s="174"/>
      <c r="H97" s="175"/>
      <c r="I97" s="216" t="s">
        <v>831</v>
      </c>
      <c r="J97" s="272"/>
      <c r="K97" s="272"/>
      <c r="L97" s="272"/>
      <c r="M97" s="273"/>
      <c r="N97" s="281" t="s">
        <v>568</v>
      </c>
      <c r="O97" s="198" t="s">
        <v>830</v>
      </c>
      <c r="P97" s="206"/>
      <c r="Q97" s="206"/>
      <c r="R97" s="206"/>
      <c r="S97" s="206"/>
      <c r="T97" s="206"/>
      <c r="U97" s="206"/>
      <c r="V97" s="206"/>
      <c r="W97" s="206"/>
      <c r="X97" s="206"/>
      <c r="Y97" s="206"/>
      <c r="Z97" s="206"/>
      <c r="AA97" s="206"/>
      <c r="AB97" s="206"/>
      <c r="AC97" s="206"/>
      <c r="AD97" s="206"/>
      <c r="AE97" s="153"/>
      <c r="AF97" s="146"/>
      <c r="AG97" s="224"/>
      <c r="AH97" s="224"/>
      <c r="AI97" s="155"/>
      <c r="AJ97" s="200"/>
      <c r="AK97" s="200"/>
      <c r="AL97" s="255"/>
    </row>
    <row r="98" spans="1:38" ht="15.75" customHeight="1" x14ac:dyDescent="0.15">
      <c r="A98" s="248"/>
      <c r="B98" s="200"/>
      <c r="C98" s="129"/>
      <c r="D98" s="154"/>
      <c r="E98" s="181"/>
      <c r="F98" s="174"/>
      <c r="G98" s="174"/>
      <c r="H98" s="175"/>
      <c r="I98" s="177" t="s">
        <v>832</v>
      </c>
      <c r="J98" s="269"/>
      <c r="K98" s="269"/>
      <c r="L98" s="269"/>
      <c r="M98" s="270"/>
      <c r="N98" s="281" t="s">
        <v>568</v>
      </c>
      <c r="O98" s="213" t="s">
        <v>833</v>
      </c>
      <c r="P98" s="252"/>
      <c r="Q98" s="252"/>
      <c r="R98" s="252"/>
      <c r="S98" s="252"/>
      <c r="T98" s="252"/>
      <c r="U98" s="252"/>
      <c r="V98" s="252"/>
      <c r="W98" s="252"/>
      <c r="X98" s="252"/>
      <c r="Y98" s="252"/>
      <c r="Z98" s="252"/>
      <c r="AA98" s="252"/>
      <c r="AB98" s="252"/>
      <c r="AC98" s="252"/>
      <c r="AD98" s="252"/>
      <c r="AE98" s="153"/>
      <c r="AF98" s="146"/>
      <c r="AG98" s="224"/>
      <c r="AH98" s="224"/>
      <c r="AI98" s="155"/>
      <c r="AJ98" s="200"/>
      <c r="AK98" s="200"/>
      <c r="AL98" s="255"/>
    </row>
    <row r="99" spans="1:38" ht="15.75" customHeight="1" x14ac:dyDescent="0.15">
      <c r="A99" s="248"/>
      <c r="B99" s="200"/>
      <c r="C99" s="129"/>
      <c r="D99" s="154"/>
      <c r="E99" s="181"/>
      <c r="F99" s="174"/>
      <c r="G99" s="174"/>
      <c r="H99" s="175"/>
      <c r="I99" s="153" t="s">
        <v>864</v>
      </c>
      <c r="J99" s="200"/>
      <c r="K99" s="200"/>
      <c r="L99" s="200"/>
      <c r="M99" s="201"/>
      <c r="N99" s="129" t="s">
        <v>834</v>
      </c>
      <c r="O99" s="146"/>
      <c r="P99" s="210"/>
      <c r="Q99" s="210"/>
      <c r="R99" s="210"/>
      <c r="S99" s="210"/>
      <c r="T99" s="210"/>
      <c r="U99" s="210"/>
      <c r="V99" s="210"/>
      <c r="W99" s="210"/>
      <c r="X99" s="210"/>
      <c r="Y99" s="210"/>
      <c r="Z99" s="210"/>
      <c r="AA99" s="210"/>
      <c r="AB99" s="210"/>
      <c r="AC99" s="210"/>
      <c r="AD99" s="210"/>
      <c r="AE99" s="153"/>
      <c r="AF99" s="146"/>
      <c r="AG99" s="224"/>
      <c r="AH99" s="224"/>
      <c r="AI99" s="155"/>
      <c r="AJ99" s="200"/>
      <c r="AK99" s="200"/>
      <c r="AL99" s="255"/>
    </row>
    <row r="100" spans="1:38" ht="15.75" customHeight="1" x14ac:dyDescent="0.15">
      <c r="A100" s="248"/>
      <c r="B100" s="200"/>
      <c r="C100" s="129"/>
      <c r="D100" s="154"/>
      <c r="E100" s="181"/>
      <c r="F100" s="174"/>
      <c r="G100" s="174"/>
      <c r="H100" s="175"/>
      <c r="I100" s="153" t="s">
        <v>863</v>
      </c>
      <c r="J100" s="200"/>
      <c r="K100" s="200"/>
      <c r="L100" s="200"/>
      <c r="M100" s="201"/>
      <c r="N100" s="283" t="s">
        <v>568</v>
      </c>
      <c r="O100" s="213" t="s">
        <v>835</v>
      </c>
      <c r="P100" s="252"/>
      <c r="Q100" s="252"/>
      <c r="R100" s="252"/>
      <c r="S100" s="252"/>
      <c r="T100" s="252"/>
      <c r="U100" s="252"/>
      <c r="V100" s="252"/>
      <c r="W100" s="252"/>
      <c r="X100" s="252"/>
      <c r="Y100" s="252"/>
      <c r="Z100" s="252"/>
      <c r="AA100" s="252"/>
      <c r="AB100" s="252"/>
      <c r="AC100" s="252"/>
      <c r="AD100" s="252"/>
      <c r="AE100" s="153"/>
      <c r="AF100" s="146"/>
      <c r="AG100" s="224"/>
      <c r="AH100" s="224"/>
      <c r="AI100" s="155"/>
      <c r="AJ100" s="200"/>
      <c r="AK100" s="200"/>
      <c r="AL100" s="255"/>
    </row>
    <row r="101" spans="1:38" ht="15.75" customHeight="1" x14ac:dyDescent="0.15">
      <c r="A101" s="248"/>
      <c r="B101" s="200"/>
      <c r="C101" s="129"/>
      <c r="D101" s="154"/>
      <c r="E101" s="181"/>
      <c r="F101" s="174"/>
      <c r="G101" s="174"/>
      <c r="H101" s="175"/>
      <c r="I101" s="199"/>
      <c r="J101" s="200"/>
      <c r="K101" s="200"/>
      <c r="L101" s="200"/>
      <c r="M101" s="201"/>
      <c r="N101" s="129" t="s">
        <v>836</v>
      </c>
      <c r="O101" s="146"/>
      <c r="P101" s="210"/>
      <c r="Q101" s="210"/>
      <c r="R101" s="210"/>
      <c r="S101" s="210"/>
      <c r="T101" s="210"/>
      <c r="U101" s="210"/>
      <c r="V101" s="210"/>
      <c r="W101" s="210"/>
      <c r="X101" s="210"/>
      <c r="Y101" s="210"/>
      <c r="Z101" s="210"/>
      <c r="AA101" s="210"/>
      <c r="AB101" s="210"/>
      <c r="AC101" s="210"/>
      <c r="AD101" s="210"/>
      <c r="AE101" s="153"/>
      <c r="AF101" s="146"/>
      <c r="AG101" s="224"/>
      <c r="AH101" s="224"/>
      <c r="AI101" s="155"/>
      <c r="AJ101" s="200"/>
      <c r="AK101" s="200"/>
      <c r="AL101" s="255"/>
    </row>
    <row r="102" spans="1:38" ht="15.75" customHeight="1" x14ac:dyDescent="0.15">
      <c r="A102" s="248"/>
      <c r="B102" s="200"/>
      <c r="C102" s="129"/>
      <c r="D102" s="154"/>
      <c r="E102" s="181"/>
      <c r="F102" s="174"/>
      <c r="G102" s="174"/>
      <c r="H102" s="175"/>
      <c r="I102" s="199"/>
      <c r="J102" s="200"/>
      <c r="K102" s="200"/>
      <c r="L102" s="200"/>
      <c r="M102" s="201"/>
      <c r="N102" s="283" t="s">
        <v>568</v>
      </c>
      <c r="O102" s="213" t="s">
        <v>837</v>
      </c>
      <c r="P102" s="252"/>
      <c r="Q102" s="252"/>
      <c r="R102" s="252"/>
      <c r="S102" s="252"/>
      <c r="T102" s="252"/>
      <c r="U102" s="252"/>
      <c r="V102" s="252"/>
      <c r="W102" s="252"/>
      <c r="X102" s="252"/>
      <c r="Y102" s="252"/>
      <c r="Z102" s="252"/>
      <c r="AA102" s="252"/>
      <c r="AB102" s="252"/>
      <c r="AC102" s="252"/>
      <c r="AD102" s="252"/>
      <c r="AE102" s="153"/>
      <c r="AF102" s="146"/>
      <c r="AG102" s="224"/>
      <c r="AH102" s="224"/>
      <c r="AI102" s="155"/>
      <c r="AJ102" s="200"/>
      <c r="AK102" s="200"/>
      <c r="AL102" s="255"/>
    </row>
    <row r="103" spans="1:38" ht="15.75" customHeight="1" x14ac:dyDescent="0.15">
      <c r="A103" s="248"/>
      <c r="B103" s="200"/>
      <c r="C103" s="129"/>
      <c r="D103" s="154"/>
      <c r="E103" s="181"/>
      <c r="F103" s="174"/>
      <c r="G103" s="174"/>
      <c r="H103" s="175"/>
      <c r="I103" s="199"/>
      <c r="J103" s="200"/>
      <c r="K103" s="200"/>
      <c r="L103" s="200"/>
      <c r="M103" s="201"/>
      <c r="N103" s="129" t="s">
        <v>838</v>
      </c>
      <c r="O103" s="146"/>
      <c r="P103" s="210"/>
      <c r="Q103" s="210"/>
      <c r="R103" s="210"/>
      <c r="S103" s="210"/>
      <c r="T103" s="210"/>
      <c r="U103" s="210"/>
      <c r="V103" s="210"/>
      <c r="W103" s="210"/>
      <c r="X103" s="210"/>
      <c r="Y103" s="210"/>
      <c r="Z103" s="210"/>
      <c r="AA103" s="210"/>
      <c r="AB103" s="210"/>
      <c r="AC103" s="210"/>
      <c r="AD103" s="210"/>
      <c r="AE103" s="153"/>
      <c r="AF103" s="146"/>
      <c r="AG103" s="224"/>
      <c r="AH103" s="224"/>
      <c r="AI103" s="155"/>
      <c r="AJ103" s="200"/>
      <c r="AK103" s="200"/>
      <c r="AL103" s="255"/>
    </row>
    <row r="104" spans="1:38" ht="15.75" customHeight="1" x14ac:dyDescent="0.15">
      <c r="A104" s="248"/>
      <c r="B104" s="200"/>
      <c r="C104" s="129"/>
      <c r="D104" s="154"/>
      <c r="E104" s="181"/>
      <c r="F104" s="174"/>
      <c r="G104" s="174"/>
      <c r="H104" s="175"/>
      <c r="I104" s="199"/>
      <c r="J104" s="200"/>
      <c r="K104" s="200"/>
      <c r="L104" s="200"/>
      <c r="M104" s="201"/>
      <c r="N104" s="277" t="s">
        <v>568</v>
      </c>
      <c r="O104" s="146" t="s">
        <v>915</v>
      </c>
      <c r="P104" s="210"/>
      <c r="Q104" s="210"/>
      <c r="R104" s="210"/>
      <c r="S104" s="210"/>
      <c r="T104" s="210"/>
      <c r="U104" s="210"/>
      <c r="V104" s="210"/>
      <c r="W104" s="210"/>
      <c r="X104" s="210"/>
      <c r="Y104" s="210"/>
      <c r="Z104" s="210"/>
      <c r="AA104" s="210"/>
      <c r="AB104" s="210"/>
      <c r="AC104" s="210"/>
      <c r="AD104" s="210"/>
      <c r="AE104" s="153"/>
      <c r="AF104" s="146"/>
      <c r="AG104" s="224"/>
      <c r="AH104" s="224"/>
      <c r="AI104" s="155"/>
      <c r="AJ104" s="200"/>
      <c r="AK104" s="200"/>
      <c r="AL104" s="255"/>
    </row>
    <row r="105" spans="1:38" ht="15.75" customHeight="1" x14ac:dyDescent="0.15">
      <c r="A105" s="248"/>
      <c r="B105" s="200"/>
      <c r="C105" s="129"/>
      <c r="D105" s="154"/>
      <c r="E105" s="181"/>
      <c r="F105" s="174"/>
      <c r="G105" s="174"/>
      <c r="H105" s="175"/>
      <c r="I105" s="199"/>
      <c r="J105" s="200"/>
      <c r="K105" s="200"/>
      <c r="L105" s="200"/>
      <c r="M105" s="201"/>
      <c r="N105" s="177"/>
      <c r="O105" s="213" t="s">
        <v>916</v>
      </c>
      <c r="P105" s="252"/>
      <c r="Q105" s="252"/>
      <c r="R105" s="252"/>
      <c r="S105" s="252"/>
      <c r="T105" s="252"/>
      <c r="U105" s="252"/>
      <c r="V105" s="252"/>
      <c r="W105" s="252"/>
      <c r="X105" s="252"/>
      <c r="Y105" s="252"/>
      <c r="Z105" s="252"/>
      <c r="AA105" s="252"/>
      <c r="AB105" s="252"/>
      <c r="AC105" s="252"/>
      <c r="AD105" s="252"/>
      <c r="AE105" s="153"/>
      <c r="AF105" s="146"/>
      <c r="AG105" s="224"/>
      <c r="AH105" s="224"/>
      <c r="AI105" s="155"/>
      <c r="AJ105" s="200"/>
      <c r="AK105" s="200"/>
      <c r="AL105" s="255"/>
    </row>
    <row r="106" spans="1:38" ht="15.75" customHeight="1" x14ac:dyDescent="0.15">
      <c r="A106" s="248"/>
      <c r="B106" s="200"/>
      <c r="C106" s="129"/>
      <c r="D106" s="154"/>
      <c r="E106" s="181"/>
      <c r="F106" s="174"/>
      <c r="G106" s="174"/>
      <c r="H106" s="175"/>
      <c r="I106" s="199"/>
      <c r="J106" s="200"/>
      <c r="K106" s="200"/>
      <c r="L106" s="200"/>
      <c r="M106" s="201"/>
      <c r="N106" s="129" t="s">
        <v>839</v>
      </c>
      <c r="O106" s="146"/>
      <c r="P106" s="210"/>
      <c r="Q106" s="210"/>
      <c r="R106" s="210"/>
      <c r="S106" s="210"/>
      <c r="T106" s="210"/>
      <c r="U106" s="210"/>
      <c r="V106" s="210"/>
      <c r="W106" s="210"/>
      <c r="X106" s="210"/>
      <c r="Y106" s="210"/>
      <c r="Z106" s="210"/>
      <c r="AA106" s="210"/>
      <c r="AB106" s="210"/>
      <c r="AC106" s="210"/>
      <c r="AD106" s="210"/>
      <c r="AE106" s="153"/>
      <c r="AF106" s="146"/>
      <c r="AG106" s="224"/>
      <c r="AH106" s="224"/>
      <c r="AI106" s="155"/>
      <c r="AJ106" s="200"/>
      <c r="AK106" s="200"/>
      <c r="AL106" s="255"/>
    </row>
    <row r="107" spans="1:38" ht="15.75" customHeight="1" x14ac:dyDescent="0.15">
      <c r="A107" s="248"/>
      <c r="B107" s="200"/>
      <c r="C107" s="129"/>
      <c r="D107" s="154"/>
      <c r="E107" s="181"/>
      <c r="F107" s="174"/>
      <c r="G107" s="174"/>
      <c r="H107" s="175"/>
      <c r="I107" s="199"/>
      <c r="J107" s="200"/>
      <c r="K107" s="200"/>
      <c r="L107" s="200"/>
      <c r="M107" s="201"/>
      <c r="N107" s="283" t="s">
        <v>568</v>
      </c>
      <c r="O107" s="213" t="s">
        <v>840</v>
      </c>
      <c r="P107" s="252"/>
      <c r="Q107" s="252"/>
      <c r="R107" s="252"/>
      <c r="S107" s="252"/>
      <c r="T107" s="252"/>
      <c r="U107" s="252"/>
      <c r="V107" s="252"/>
      <c r="W107" s="252"/>
      <c r="X107" s="252"/>
      <c r="Y107" s="252"/>
      <c r="Z107" s="252"/>
      <c r="AA107" s="252"/>
      <c r="AB107" s="252"/>
      <c r="AC107" s="252"/>
      <c r="AD107" s="252"/>
      <c r="AE107" s="153"/>
      <c r="AF107" s="146"/>
      <c r="AG107" s="224"/>
      <c r="AH107" s="224"/>
      <c r="AI107" s="155"/>
      <c r="AJ107" s="200"/>
      <c r="AK107" s="200"/>
      <c r="AL107" s="255"/>
    </row>
    <row r="108" spans="1:38" ht="15.75" customHeight="1" x14ac:dyDescent="0.15">
      <c r="A108" s="248"/>
      <c r="B108" s="200"/>
      <c r="C108" s="129"/>
      <c r="D108" s="154"/>
      <c r="E108" s="181"/>
      <c r="F108" s="174"/>
      <c r="G108" s="174"/>
      <c r="H108" s="175"/>
      <c r="I108" s="199"/>
      <c r="J108" s="200"/>
      <c r="K108" s="200"/>
      <c r="L108" s="200"/>
      <c r="M108" s="201"/>
      <c r="N108" s="277" t="s">
        <v>568</v>
      </c>
      <c r="O108" s="146" t="s">
        <v>848</v>
      </c>
      <c r="P108" s="210"/>
      <c r="Q108" s="210"/>
      <c r="R108" s="210"/>
      <c r="S108" s="210"/>
      <c r="T108" s="210"/>
      <c r="U108" s="210"/>
      <c r="V108" s="210"/>
      <c r="W108" s="210"/>
      <c r="X108" s="210"/>
      <c r="Y108" s="210"/>
      <c r="Z108" s="210"/>
      <c r="AA108" s="210"/>
      <c r="AB108" s="210"/>
      <c r="AC108" s="210"/>
      <c r="AD108" s="210"/>
      <c r="AE108" s="153"/>
      <c r="AF108" s="146"/>
      <c r="AG108" s="224"/>
      <c r="AH108" s="224"/>
      <c r="AI108" s="155"/>
      <c r="AJ108" s="200"/>
      <c r="AK108" s="200"/>
      <c r="AL108" s="255"/>
    </row>
    <row r="109" spans="1:38" ht="15.75" customHeight="1" x14ac:dyDescent="0.15">
      <c r="A109" s="248"/>
      <c r="B109" s="200"/>
      <c r="C109" s="129"/>
      <c r="D109" s="154"/>
      <c r="E109" s="181"/>
      <c r="F109" s="174"/>
      <c r="G109" s="174"/>
      <c r="H109" s="175"/>
      <c r="I109" s="268"/>
      <c r="J109" s="269"/>
      <c r="K109" s="269"/>
      <c r="L109" s="269"/>
      <c r="M109" s="270"/>
      <c r="N109" s="178"/>
      <c r="O109" s="213" t="s">
        <v>849</v>
      </c>
      <c r="P109" s="252"/>
      <c r="Q109" s="252"/>
      <c r="R109" s="252"/>
      <c r="S109" s="252"/>
      <c r="T109" s="252"/>
      <c r="U109" s="252"/>
      <c r="V109" s="252"/>
      <c r="W109" s="252"/>
      <c r="X109" s="252"/>
      <c r="Y109" s="252"/>
      <c r="Z109" s="252"/>
      <c r="AA109" s="252"/>
      <c r="AB109" s="252"/>
      <c r="AC109" s="252"/>
      <c r="AD109" s="252"/>
      <c r="AE109" s="153"/>
      <c r="AF109" s="146"/>
      <c r="AG109" s="224"/>
      <c r="AH109" s="224"/>
      <c r="AI109" s="155"/>
      <c r="AJ109" s="200"/>
      <c r="AK109" s="200"/>
      <c r="AL109" s="255"/>
    </row>
    <row r="110" spans="1:38" ht="15.75" customHeight="1" x14ac:dyDescent="0.15">
      <c r="A110" s="248"/>
      <c r="B110" s="200"/>
      <c r="C110" s="129"/>
      <c r="D110" s="154"/>
      <c r="E110" s="181"/>
      <c r="F110" s="174"/>
      <c r="G110" s="174"/>
      <c r="H110" s="175"/>
      <c r="I110" s="216" t="s">
        <v>841</v>
      </c>
      <c r="J110" s="272"/>
      <c r="K110" s="272"/>
      <c r="L110" s="272"/>
      <c r="M110" s="273"/>
      <c r="N110" s="281" t="s">
        <v>568</v>
      </c>
      <c r="O110" s="198" t="s">
        <v>842</v>
      </c>
      <c r="P110" s="206"/>
      <c r="Q110" s="206"/>
      <c r="R110" s="206"/>
      <c r="S110" s="206"/>
      <c r="T110" s="206"/>
      <c r="U110" s="206"/>
      <c r="V110" s="206"/>
      <c r="W110" s="206"/>
      <c r="X110" s="206"/>
      <c r="Y110" s="206"/>
      <c r="Z110" s="206"/>
      <c r="AA110" s="206"/>
      <c r="AB110" s="206"/>
      <c r="AC110" s="206"/>
      <c r="AD110" s="206"/>
      <c r="AE110" s="153"/>
      <c r="AF110" s="146"/>
      <c r="AG110" s="224"/>
      <c r="AH110" s="224"/>
      <c r="AI110" s="155"/>
      <c r="AJ110" s="200"/>
      <c r="AK110" s="200"/>
      <c r="AL110" s="255"/>
    </row>
    <row r="111" spans="1:38" ht="15.75" customHeight="1" x14ac:dyDescent="0.15">
      <c r="A111" s="248"/>
      <c r="B111" s="200"/>
      <c r="C111" s="129"/>
      <c r="D111" s="154"/>
      <c r="E111" s="181"/>
      <c r="F111" s="174"/>
      <c r="G111" s="174"/>
      <c r="H111" s="175"/>
      <c r="I111" s="153" t="s">
        <v>866</v>
      </c>
      <c r="J111" s="200"/>
      <c r="K111" s="200"/>
      <c r="L111" s="200"/>
      <c r="M111" s="201"/>
      <c r="N111" s="277" t="s">
        <v>568</v>
      </c>
      <c r="O111" s="146" t="s">
        <v>843</v>
      </c>
      <c r="P111" s="210"/>
      <c r="Q111" s="210"/>
      <c r="R111" s="210"/>
      <c r="S111" s="210"/>
      <c r="T111" s="210"/>
      <c r="U111" s="210"/>
      <c r="V111" s="210"/>
      <c r="W111" s="210"/>
      <c r="X111" s="210"/>
      <c r="Y111" s="210"/>
      <c r="Z111" s="210"/>
      <c r="AA111" s="210"/>
      <c r="AB111" s="210"/>
      <c r="AC111" s="210"/>
      <c r="AD111" s="210"/>
      <c r="AE111" s="153"/>
      <c r="AF111" s="146"/>
      <c r="AG111" s="224"/>
      <c r="AH111" s="224"/>
      <c r="AI111" s="155"/>
      <c r="AJ111" s="200"/>
      <c r="AK111" s="200"/>
      <c r="AL111" s="255"/>
    </row>
    <row r="112" spans="1:38" ht="15.75" customHeight="1" x14ac:dyDescent="0.15">
      <c r="A112" s="248"/>
      <c r="B112" s="200"/>
      <c r="C112" s="129"/>
      <c r="D112" s="154"/>
      <c r="E112" s="181"/>
      <c r="F112" s="174"/>
      <c r="G112" s="174"/>
      <c r="H112" s="175"/>
      <c r="I112" s="177" t="s">
        <v>865</v>
      </c>
      <c r="J112" s="269"/>
      <c r="K112" s="269"/>
      <c r="L112" s="269"/>
      <c r="M112" s="270"/>
      <c r="N112" s="178"/>
      <c r="O112" s="213"/>
      <c r="P112" s="252"/>
      <c r="Q112" s="252"/>
      <c r="R112" s="252"/>
      <c r="S112" s="252"/>
      <c r="T112" s="252"/>
      <c r="U112" s="252"/>
      <c r="V112" s="252"/>
      <c r="W112" s="252"/>
      <c r="X112" s="252"/>
      <c r="Y112" s="252"/>
      <c r="Z112" s="252"/>
      <c r="AA112" s="252"/>
      <c r="AB112" s="252"/>
      <c r="AC112" s="252"/>
      <c r="AD112" s="252"/>
      <c r="AE112" s="153"/>
      <c r="AF112" s="146"/>
      <c r="AG112" s="224"/>
      <c r="AH112" s="224"/>
      <c r="AI112" s="155"/>
      <c r="AJ112" s="200"/>
      <c r="AK112" s="200"/>
      <c r="AL112" s="255"/>
    </row>
    <row r="113" spans="1:38" ht="15.75" customHeight="1" x14ac:dyDescent="0.15">
      <c r="A113" s="248"/>
      <c r="B113" s="200"/>
      <c r="C113" s="129"/>
      <c r="D113" s="154"/>
      <c r="E113" s="181"/>
      <c r="F113" s="174"/>
      <c r="G113" s="174"/>
      <c r="H113" s="175"/>
      <c r="I113" s="153" t="s">
        <v>868</v>
      </c>
      <c r="J113" s="200"/>
      <c r="K113" s="200"/>
      <c r="L113" s="200"/>
      <c r="M113" s="201"/>
      <c r="N113" s="277" t="s">
        <v>568</v>
      </c>
      <c r="O113" s="146" t="s">
        <v>844</v>
      </c>
      <c r="P113" s="210"/>
      <c r="Q113" s="210"/>
      <c r="R113" s="210"/>
      <c r="S113" s="210"/>
      <c r="T113" s="210"/>
      <c r="U113" s="210"/>
      <c r="V113" s="210"/>
      <c r="W113" s="210"/>
      <c r="X113" s="210"/>
      <c r="Y113" s="210"/>
      <c r="Z113" s="210"/>
      <c r="AA113" s="210"/>
      <c r="AB113" s="210"/>
      <c r="AC113" s="210"/>
      <c r="AD113" s="210"/>
      <c r="AE113" s="153"/>
      <c r="AF113" s="146"/>
      <c r="AG113" s="224"/>
      <c r="AH113" s="224"/>
      <c r="AI113" s="155"/>
      <c r="AJ113" s="200"/>
      <c r="AK113" s="200"/>
      <c r="AL113" s="255"/>
    </row>
    <row r="114" spans="1:38" ht="15.75" customHeight="1" x14ac:dyDescent="0.15">
      <c r="A114" s="247"/>
      <c r="B114" s="200"/>
      <c r="C114" s="146"/>
      <c r="D114" s="195"/>
      <c r="E114" s="181"/>
      <c r="F114" s="174"/>
      <c r="G114" s="174"/>
      <c r="H114" s="175"/>
      <c r="I114" s="153" t="s">
        <v>867</v>
      </c>
      <c r="J114" s="200"/>
      <c r="K114" s="200"/>
      <c r="L114" s="200"/>
      <c r="M114" s="201"/>
      <c r="N114" s="277" t="s">
        <v>568</v>
      </c>
      <c r="O114" s="146" t="s">
        <v>845</v>
      </c>
      <c r="P114" s="210"/>
      <c r="Q114" s="210"/>
      <c r="R114" s="210"/>
      <c r="S114" s="210"/>
      <c r="T114" s="210"/>
      <c r="U114" s="210"/>
      <c r="V114" s="210"/>
      <c r="W114" s="210"/>
      <c r="X114" s="210"/>
      <c r="Y114" s="210"/>
      <c r="Z114" s="210"/>
      <c r="AA114" s="210"/>
      <c r="AB114" s="210"/>
      <c r="AC114" s="210"/>
      <c r="AD114" s="210"/>
      <c r="AE114" s="153"/>
      <c r="AF114" s="146"/>
      <c r="AG114" s="224"/>
      <c r="AH114" s="224"/>
      <c r="AI114" s="155"/>
      <c r="AJ114" s="224"/>
      <c r="AK114" s="224"/>
      <c r="AL114" s="158"/>
    </row>
    <row r="115" spans="1:38" ht="15.75" customHeight="1" x14ac:dyDescent="0.15">
      <c r="A115" s="248"/>
      <c r="B115" s="224"/>
      <c r="C115" s="224"/>
      <c r="D115" s="224"/>
      <c r="E115" s="181"/>
      <c r="F115" s="174"/>
      <c r="G115" s="174"/>
      <c r="H115" s="175"/>
      <c r="I115" s="177"/>
      <c r="J115" s="269"/>
      <c r="K115" s="269"/>
      <c r="L115" s="269"/>
      <c r="M115" s="270"/>
      <c r="N115" s="283" t="s">
        <v>568</v>
      </c>
      <c r="O115" s="213" t="s">
        <v>846</v>
      </c>
      <c r="P115" s="252"/>
      <c r="Q115" s="252"/>
      <c r="R115" s="252"/>
      <c r="S115" s="252"/>
      <c r="T115" s="252"/>
      <c r="U115" s="252"/>
      <c r="V115" s="252"/>
      <c r="W115" s="252"/>
      <c r="X115" s="252"/>
      <c r="Y115" s="252"/>
      <c r="Z115" s="252"/>
      <c r="AA115" s="252"/>
      <c r="AB115" s="252"/>
      <c r="AC115" s="252"/>
      <c r="AD115" s="252"/>
      <c r="AE115" s="177"/>
      <c r="AF115" s="213"/>
      <c r="AG115" s="223"/>
      <c r="AH115" s="223"/>
      <c r="AI115" s="116"/>
      <c r="AJ115" s="224"/>
      <c r="AK115" s="224"/>
      <c r="AL115" s="158"/>
    </row>
    <row r="116" spans="1:38" ht="15.75" customHeight="1" x14ac:dyDescent="0.15">
      <c r="A116" s="248"/>
      <c r="B116" s="224"/>
      <c r="C116" s="224"/>
      <c r="D116" s="224"/>
      <c r="E116" s="181"/>
      <c r="F116" s="174"/>
      <c r="G116" s="174"/>
      <c r="H116" s="175"/>
      <c r="I116" s="153" t="s">
        <v>869</v>
      </c>
      <c r="J116" s="200"/>
      <c r="K116" s="200"/>
      <c r="L116" s="200"/>
      <c r="M116" s="201"/>
      <c r="N116" s="277" t="s">
        <v>568</v>
      </c>
      <c r="O116" s="146" t="s">
        <v>919</v>
      </c>
      <c r="P116" s="210"/>
      <c r="Q116" s="210"/>
      <c r="R116" s="210"/>
      <c r="S116" s="210"/>
      <c r="T116" s="210"/>
      <c r="U116" s="210"/>
      <c r="V116" s="210"/>
      <c r="W116" s="210"/>
      <c r="X116" s="210"/>
      <c r="Y116" s="210"/>
      <c r="Z116" s="210"/>
      <c r="AA116" s="210"/>
      <c r="AB116" s="210"/>
      <c r="AC116" s="210"/>
      <c r="AD116" s="210"/>
      <c r="AE116" s="153"/>
      <c r="AF116" s="146"/>
      <c r="AG116" s="224"/>
      <c r="AH116" s="224"/>
      <c r="AI116" s="155"/>
      <c r="AJ116" s="224"/>
      <c r="AK116" s="224"/>
      <c r="AL116" s="158"/>
    </row>
    <row r="117" spans="1:38" ht="15.75" customHeight="1" x14ac:dyDescent="0.15">
      <c r="A117" s="248"/>
      <c r="B117" s="224"/>
      <c r="C117" s="224"/>
      <c r="D117" s="224"/>
      <c r="E117" s="181"/>
      <c r="F117" s="174"/>
      <c r="G117" s="174"/>
      <c r="H117" s="175"/>
      <c r="I117" s="153" t="s">
        <v>870</v>
      </c>
      <c r="J117" s="200"/>
      <c r="K117" s="200"/>
      <c r="L117" s="200"/>
      <c r="M117" s="201"/>
      <c r="N117" s="129"/>
      <c r="O117" s="146" t="s">
        <v>851</v>
      </c>
      <c r="P117" s="146"/>
      <c r="Q117" s="146"/>
      <c r="R117" s="146"/>
      <c r="S117" s="146"/>
      <c r="T117" s="146"/>
      <c r="U117" s="146"/>
      <c r="V117" s="146"/>
      <c r="W117" s="146"/>
      <c r="X117" s="146"/>
      <c r="Y117" s="146"/>
      <c r="Z117" s="146"/>
      <c r="AA117" s="146"/>
      <c r="AB117" s="146"/>
      <c r="AC117" s="146"/>
      <c r="AD117" s="146"/>
      <c r="AE117" s="153"/>
      <c r="AF117" s="146"/>
      <c r="AG117" s="129"/>
      <c r="AH117" s="129"/>
      <c r="AI117" s="154"/>
      <c r="AJ117" s="224"/>
      <c r="AK117" s="224"/>
      <c r="AL117" s="158"/>
    </row>
    <row r="118" spans="1:38" s="79" customFormat="1" ht="15.75" customHeight="1" x14ac:dyDescent="0.15">
      <c r="A118" s="248"/>
      <c r="B118" s="224"/>
      <c r="C118" s="224"/>
      <c r="D118" s="224"/>
      <c r="E118" s="186"/>
      <c r="F118" s="187"/>
      <c r="G118" s="187"/>
      <c r="H118" s="188"/>
      <c r="I118" s="177"/>
      <c r="J118" s="269"/>
      <c r="K118" s="269"/>
      <c r="L118" s="269"/>
      <c r="M118" s="270"/>
      <c r="N118" s="178"/>
      <c r="O118" s="213"/>
      <c r="P118" s="213"/>
      <c r="Q118" s="213"/>
      <c r="R118" s="213"/>
      <c r="S118" s="213"/>
      <c r="T118" s="213"/>
      <c r="U118" s="213"/>
      <c r="V118" s="213"/>
      <c r="W118" s="213"/>
      <c r="X118" s="213"/>
      <c r="Y118" s="213"/>
      <c r="Z118" s="213"/>
      <c r="AA118" s="213"/>
      <c r="AB118" s="213"/>
      <c r="AC118" s="213"/>
      <c r="AD118" s="213"/>
      <c r="AE118" s="177"/>
      <c r="AF118" s="213"/>
      <c r="AG118" s="178"/>
      <c r="AH118" s="178"/>
      <c r="AI118" s="179"/>
      <c r="AJ118" s="224"/>
      <c r="AK118" s="224"/>
      <c r="AL118" s="158"/>
    </row>
    <row r="119" spans="1:38" s="79" customFormat="1" ht="15.75" customHeight="1" x14ac:dyDescent="0.15">
      <c r="A119" s="248"/>
      <c r="B119" s="224"/>
      <c r="C119" s="224"/>
      <c r="D119" s="224"/>
      <c r="E119" s="226" t="s">
        <v>847</v>
      </c>
      <c r="F119" s="174"/>
      <c r="G119" s="174"/>
      <c r="H119" s="175"/>
      <c r="I119" s="153" t="s">
        <v>872</v>
      </c>
      <c r="J119" s="200"/>
      <c r="K119" s="200"/>
      <c r="L119" s="200"/>
      <c r="M119" s="201"/>
      <c r="N119" s="277" t="s">
        <v>568</v>
      </c>
      <c r="O119" s="146" t="s">
        <v>714</v>
      </c>
      <c r="P119" s="326"/>
      <c r="Q119" s="326"/>
      <c r="R119" s="326"/>
      <c r="S119" s="326"/>
      <c r="T119" s="326"/>
      <c r="U119" s="326"/>
      <c r="V119" s="326"/>
      <c r="W119" s="326"/>
      <c r="X119" s="326"/>
      <c r="Y119" s="326"/>
      <c r="Z119" s="326"/>
      <c r="AA119" s="326"/>
      <c r="AB119" s="326"/>
      <c r="AC119" s="326"/>
      <c r="AD119" s="212" t="s">
        <v>715</v>
      </c>
      <c r="AE119" s="287" t="s">
        <v>568</v>
      </c>
      <c r="AF119" s="146"/>
      <c r="AG119" s="129"/>
      <c r="AH119" s="129"/>
      <c r="AI119" s="154"/>
      <c r="AJ119" s="224"/>
      <c r="AK119" s="224"/>
      <c r="AL119" s="158"/>
    </row>
    <row r="120" spans="1:38" s="79" customFormat="1" ht="15.75" customHeight="1" thickBot="1" x14ac:dyDescent="0.2">
      <c r="A120" s="275"/>
      <c r="B120" s="220"/>
      <c r="C120" s="220"/>
      <c r="D120" s="220"/>
      <c r="E120" s="258"/>
      <c r="F120" s="259"/>
      <c r="G120" s="259"/>
      <c r="H120" s="260"/>
      <c r="I120" s="161" t="s">
        <v>871</v>
      </c>
      <c r="J120" s="257"/>
      <c r="K120" s="257"/>
      <c r="L120" s="257"/>
      <c r="M120" s="274"/>
      <c r="N120" s="162"/>
      <c r="O120" s="164"/>
      <c r="P120" s="164"/>
      <c r="Q120" s="164"/>
      <c r="R120" s="164"/>
      <c r="S120" s="164"/>
      <c r="T120" s="164"/>
      <c r="U120" s="164"/>
      <c r="V120" s="164"/>
      <c r="W120" s="164"/>
      <c r="X120" s="164"/>
      <c r="Y120" s="164"/>
      <c r="Z120" s="164"/>
      <c r="AA120" s="164"/>
      <c r="AB120" s="164"/>
      <c r="AC120" s="164"/>
      <c r="AD120" s="164"/>
      <c r="AE120" s="161"/>
      <c r="AF120" s="164"/>
      <c r="AG120" s="162"/>
      <c r="AH120" s="162"/>
      <c r="AI120" s="163"/>
      <c r="AJ120" s="220"/>
      <c r="AK120" s="220"/>
      <c r="AL120" s="215"/>
    </row>
    <row r="121" spans="1:38" ht="15.75" customHeight="1" x14ac:dyDescent="0.15"/>
    <row r="122" spans="1:38" ht="15.75" customHeight="1" x14ac:dyDescent="0.15"/>
    <row r="123" spans="1:38" ht="15.75" customHeight="1" x14ac:dyDescent="0.15"/>
    <row r="124" spans="1:38" ht="15.75" customHeight="1" x14ac:dyDescent="0.15"/>
    <row r="125" spans="1:38" ht="15.75" customHeight="1" x14ac:dyDescent="0.15"/>
    <row r="126" spans="1:38" ht="15.75" customHeight="1" x14ac:dyDescent="0.15"/>
    <row r="127" spans="1:38" ht="15.75" customHeight="1" x14ac:dyDescent="0.15"/>
    <row r="128" spans="1:38" ht="21.75" customHeight="1" thickBot="1" x14ac:dyDescent="0.2">
      <c r="A128" s="61" t="s">
        <v>875</v>
      </c>
    </row>
    <row r="129" spans="1:38" ht="15.75" customHeight="1" x14ac:dyDescent="0.15">
      <c r="A129" s="300" t="s">
        <v>694</v>
      </c>
      <c r="B129" s="301"/>
      <c r="C129" s="301"/>
      <c r="D129" s="302"/>
      <c r="E129" s="306" t="s">
        <v>695</v>
      </c>
      <c r="F129" s="307"/>
      <c r="G129" s="307"/>
      <c r="H129" s="308"/>
      <c r="I129" s="309" t="s">
        <v>565</v>
      </c>
      <c r="J129" s="310"/>
      <c r="K129" s="310"/>
      <c r="L129" s="310"/>
      <c r="M129" s="310"/>
      <c r="N129" s="310"/>
      <c r="O129" s="310"/>
      <c r="P129" s="310"/>
      <c r="Q129" s="310"/>
      <c r="R129" s="310"/>
      <c r="S129" s="310"/>
      <c r="T129" s="310"/>
      <c r="U129" s="310"/>
      <c r="V129" s="310"/>
      <c r="W129" s="310"/>
      <c r="X129" s="310"/>
      <c r="Y129" s="310"/>
      <c r="Z129" s="310"/>
      <c r="AA129" s="310"/>
      <c r="AB129" s="310"/>
      <c r="AC129" s="310"/>
      <c r="AD129" s="310"/>
      <c r="AE129" s="310"/>
      <c r="AF129" s="310"/>
      <c r="AG129" s="310"/>
      <c r="AH129" s="310"/>
      <c r="AI129" s="311"/>
      <c r="AJ129" s="312" t="s">
        <v>580</v>
      </c>
      <c r="AK129" s="313"/>
      <c r="AL129" s="314"/>
    </row>
    <row r="130" spans="1:38" ht="15.75" customHeight="1" thickBot="1" x14ac:dyDescent="0.2">
      <c r="A130" s="303"/>
      <c r="B130" s="304"/>
      <c r="C130" s="304"/>
      <c r="D130" s="305"/>
      <c r="E130" s="318" t="s">
        <v>696</v>
      </c>
      <c r="F130" s="319"/>
      <c r="G130" s="319"/>
      <c r="H130" s="320"/>
      <c r="I130" s="321" t="s">
        <v>696</v>
      </c>
      <c r="J130" s="322"/>
      <c r="K130" s="322"/>
      <c r="L130" s="322"/>
      <c r="M130" s="323"/>
      <c r="N130" s="321" t="s">
        <v>566</v>
      </c>
      <c r="O130" s="322"/>
      <c r="P130" s="322"/>
      <c r="Q130" s="322"/>
      <c r="R130" s="322"/>
      <c r="S130" s="322"/>
      <c r="T130" s="322"/>
      <c r="U130" s="322"/>
      <c r="V130" s="322"/>
      <c r="W130" s="322"/>
      <c r="X130" s="322"/>
      <c r="Y130" s="322"/>
      <c r="Z130" s="322"/>
      <c r="AA130" s="322"/>
      <c r="AB130" s="322"/>
      <c r="AC130" s="322"/>
      <c r="AD130" s="322"/>
      <c r="AE130" s="321" t="s">
        <v>567</v>
      </c>
      <c r="AF130" s="322"/>
      <c r="AG130" s="322"/>
      <c r="AH130" s="322"/>
      <c r="AI130" s="323"/>
      <c r="AJ130" s="315"/>
      <c r="AK130" s="316"/>
      <c r="AL130" s="317"/>
    </row>
    <row r="131" spans="1:38" ht="15.75" customHeight="1" x14ac:dyDescent="0.15">
      <c r="A131" s="267" t="s">
        <v>897</v>
      </c>
      <c r="B131" s="129"/>
      <c r="C131" s="129"/>
      <c r="D131" s="154"/>
      <c r="E131" s="153" t="s">
        <v>876</v>
      </c>
      <c r="F131" s="129"/>
      <c r="G131" s="129"/>
      <c r="H131" s="154"/>
      <c r="I131" s="129" t="s">
        <v>877</v>
      </c>
      <c r="J131" s="129"/>
      <c r="K131" s="129"/>
      <c r="L131" s="129"/>
      <c r="M131" s="129"/>
      <c r="N131" s="153" t="s">
        <v>899</v>
      </c>
      <c r="O131" s="129"/>
      <c r="P131" s="129"/>
      <c r="Q131" s="129"/>
      <c r="R131" s="129"/>
      <c r="S131" s="129"/>
      <c r="T131" s="129"/>
      <c r="U131" s="129"/>
      <c r="V131" s="129"/>
      <c r="W131" s="129"/>
      <c r="X131" s="129"/>
      <c r="Y131" s="129"/>
      <c r="Z131" s="129"/>
      <c r="AA131" s="129"/>
      <c r="AB131" s="129"/>
      <c r="AC131" s="129"/>
      <c r="AD131" s="129"/>
      <c r="AE131" s="277" t="s">
        <v>568</v>
      </c>
      <c r="AF131" s="129" t="s">
        <v>768</v>
      </c>
      <c r="AG131" s="129"/>
      <c r="AH131" s="129"/>
      <c r="AI131" s="154"/>
      <c r="AJ131" s="153"/>
      <c r="AK131" s="129"/>
      <c r="AL131" s="292"/>
    </row>
    <row r="132" spans="1:38" ht="15.75" customHeight="1" x14ac:dyDescent="0.15">
      <c r="A132" s="247" t="s">
        <v>753</v>
      </c>
      <c r="B132" s="146"/>
      <c r="C132" s="146"/>
      <c r="D132" s="195"/>
      <c r="E132" s="153"/>
      <c r="F132" s="129"/>
      <c r="G132" s="129"/>
      <c r="H132" s="154"/>
      <c r="I132" s="182" t="s">
        <v>878</v>
      </c>
      <c r="J132" s="72"/>
      <c r="K132" s="72"/>
      <c r="L132" s="72"/>
      <c r="M132" s="72"/>
      <c r="N132" s="182" t="s">
        <v>900</v>
      </c>
      <c r="O132" s="72"/>
      <c r="P132" s="72"/>
      <c r="Q132" s="72"/>
      <c r="R132" s="72"/>
      <c r="S132" s="72"/>
      <c r="T132" s="72"/>
      <c r="U132" s="72"/>
      <c r="V132" s="72"/>
      <c r="W132" s="72"/>
      <c r="X132" s="72"/>
      <c r="Y132" s="72"/>
      <c r="Z132" s="72"/>
      <c r="AA132" s="72"/>
      <c r="AB132" s="72"/>
      <c r="AC132" s="72"/>
      <c r="AD132" s="72"/>
      <c r="AE132" s="277" t="s">
        <v>568</v>
      </c>
      <c r="AF132" s="129" t="s">
        <v>898</v>
      </c>
      <c r="AG132" s="129"/>
      <c r="AH132" s="129"/>
      <c r="AI132" s="154"/>
      <c r="AJ132" s="153"/>
      <c r="AK132" s="129"/>
      <c r="AL132" s="292"/>
    </row>
    <row r="133" spans="1:38" ht="15.75" customHeight="1" x14ac:dyDescent="0.15">
      <c r="A133" s="248" t="s">
        <v>754</v>
      </c>
      <c r="B133" s="146"/>
      <c r="C133" s="129"/>
      <c r="D133" s="154"/>
      <c r="E133" s="153"/>
      <c r="F133" s="129"/>
      <c r="G133" s="129"/>
      <c r="H133" s="154"/>
      <c r="I133" s="182" t="s">
        <v>879</v>
      </c>
      <c r="J133" s="72"/>
      <c r="K133" s="72"/>
      <c r="L133" s="72"/>
      <c r="M133" s="72"/>
      <c r="N133" s="182" t="s">
        <v>901</v>
      </c>
      <c r="O133" s="72"/>
      <c r="P133" s="72"/>
      <c r="Q133" s="72"/>
      <c r="R133" s="72"/>
      <c r="S133" s="72"/>
      <c r="T133" s="72"/>
      <c r="U133" s="72"/>
      <c r="V133" s="72"/>
      <c r="W133" s="72"/>
      <c r="X133" s="72"/>
      <c r="Y133" s="72"/>
      <c r="Z133" s="72"/>
      <c r="AA133" s="72"/>
      <c r="AB133" s="72"/>
      <c r="AC133" s="72"/>
      <c r="AD133" s="72"/>
      <c r="AE133" s="277" t="s">
        <v>568</v>
      </c>
      <c r="AF133" s="129" t="s">
        <v>762</v>
      </c>
      <c r="AG133" s="129"/>
      <c r="AH133" s="129"/>
      <c r="AI133" s="154"/>
      <c r="AJ133" s="153"/>
      <c r="AK133" s="129"/>
      <c r="AL133" s="292"/>
    </row>
    <row r="134" spans="1:38" ht="15.75" customHeight="1" x14ac:dyDescent="0.15">
      <c r="A134" s="267"/>
      <c r="B134" s="129"/>
      <c r="C134" s="129"/>
      <c r="D134" s="154"/>
      <c r="E134" s="153"/>
      <c r="F134" s="129"/>
      <c r="G134" s="129"/>
      <c r="H134" s="154"/>
      <c r="I134" s="182" t="s">
        <v>880</v>
      </c>
      <c r="J134" s="72"/>
      <c r="K134" s="72"/>
      <c r="L134" s="72"/>
      <c r="M134" s="72"/>
      <c r="N134" s="182" t="s">
        <v>902</v>
      </c>
      <c r="O134" s="72"/>
      <c r="P134" s="72"/>
      <c r="Q134" s="72"/>
      <c r="R134" s="72"/>
      <c r="S134" s="72"/>
      <c r="T134" s="72"/>
      <c r="U134" s="72"/>
      <c r="V134" s="72"/>
      <c r="W134" s="72"/>
      <c r="X134" s="72"/>
      <c r="Y134" s="72"/>
      <c r="Z134" s="72"/>
      <c r="AA134" s="72"/>
      <c r="AB134" s="72"/>
      <c r="AC134" s="72"/>
      <c r="AD134" s="72"/>
      <c r="AE134" s="277" t="s">
        <v>568</v>
      </c>
      <c r="AF134" s="129"/>
      <c r="AG134" s="129"/>
      <c r="AH134" s="129"/>
      <c r="AI134" s="154"/>
      <c r="AJ134" s="153"/>
      <c r="AK134" s="129"/>
      <c r="AL134" s="292"/>
    </row>
    <row r="135" spans="1:38" ht="15.75" customHeight="1" x14ac:dyDescent="0.15">
      <c r="A135" s="267"/>
      <c r="B135" s="129"/>
      <c r="C135" s="129"/>
      <c r="D135" s="154"/>
      <c r="E135" s="153"/>
      <c r="F135" s="129"/>
      <c r="G135" s="129"/>
      <c r="H135" s="154"/>
      <c r="I135" s="182" t="s">
        <v>881</v>
      </c>
      <c r="J135" s="72"/>
      <c r="K135" s="72"/>
      <c r="L135" s="72"/>
      <c r="M135" s="72"/>
      <c r="N135" s="182" t="s">
        <v>903</v>
      </c>
      <c r="O135" s="72"/>
      <c r="P135" s="72"/>
      <c r="Q135" s="72"/>
      <c r="R135" s="72"/>
      <c r="S135" s="72"/>
      <c r="T135" s="72"/>
      <c r="U135" s="72"/>
      <c r="V135" s="72"/>
      <c r="W135" s="72"/>
      <c r="X135" s="72"/>
      <c r="Y135" s="72"/>
      <c r="Z135" s="72"/>
      <c r="AA135" s="72"/>
      <c r="AB135" s="72"/>
      <c r="AC135" s="72"/>
      <c r="AD135" s="72"/>
      <c r="AE135" s="277" t="s">
        <v>568</v>
      </c>
      <c r="AF135" s="129"/>
      <c r="AG135" s="129"/>
      <c r="AH135" s="129"/>
      <c r="AI135" s="154"/>
      <c r="AJ135" s="153"/>
      <c r="AK135" s="129"/>
      <c r="AL135" s="292"/>
    </row>
    <row r="136" spans="1:38" ht="15.75" customHeight="1" x14ac:dyDescent="0.15">
      <c r="A136" s="267"/>
      <c r="B136" s="129"/>
      <c r="C136" s="129"/>
      <c r="D136" s="154"/>
      <c r="E136" s="153"/>
      <c r="F136" s="129"/>
      <c r="G136" s="129"/>
      <c r="H136" s="154"/>
      <c r="I136" s="182" t="s">
        <v>882</v>
      </c>
      <c r="J136" s="72"/>
      <c r="K136" s="72"/>
      <c r="L136" s="72"/>
      <c r="M136" s="72"/>
      <c r="N136" s="182" t="s">
        <v>904</v>
      </c>
      <c r="O136" s="72"/>
      <c r="P136" s="72"/>
      <c r="Q136" s="72"/>
      <c r="R136" s="72"/>
      <c r="S136" s="72"/>
      <c r="T136" s="72"/>
      <c r="U136" s="72"/>
      <c r="V136" s="72"/>
      <c r="W136" s="72"/>
      <c r="X136" s="72"/>
      <c r="Y136" s="72"/>
      <c r="Z136" s="72"/>
      <c r="AA136" s="72"/>
      <c r="AB136" s="72"/>
      <c r="AC136" s="72"/>
      <c r="AD136" s="72"/>
      <c r="AE136" s="153"/>
      <c r="AF136" s="129"/>
      <c r="AG136" s="129"/>
      <c r="AH136" s="129"/>
      <c r="AI136" s="154"/>
      <c r="AJ136" s="153"/>
      <c r="AK136" s="129"/>
      <c r="AL136" s="292"/>
    </row>
    <row r="137" spans="1:38" ht="15.75" customHeight="1" x14ac:dyDescent="0.15">
      <c r="A137" s="267"/>
      <c r="B137" s="129"/>
      <c r="C137" s="129"/>
      <c r="D137" s="154"/>
      <c r="E137" s="177"/>
      <c r="F137" s="178"/>
      <c r="G137" s="178"/>
      <c r="H137" s="179"/>
      <c r="I137" s="182" t="s">
        <v>883</v>
      </c>
      <c r="J137" s="72"/>
      <c r="K137" s="72"/>
      <c r="L137" s="72"/>
      <c r="M137" s="72"/>
      <c r="N137" s="182" t="s">
        <v>905</v>
      </c>
      <c r="O137" s="72"/>
      <c r="P137" s="72"/>
      <c r="Q137" s="72"/>
      <c r="R137" s="72"/>
      <c r="S137" s="72"/>
      <c r="T137" s="72"/>
      <c r="U137" s="72"/>
      <c r="V137" s="72"/>
      <c r="W137" s="72"/>
      <c r="X137" s="72"/>
      <c r="Y137" s="72"/>
      <c r="Z137" s="72"/>
      <c r="AA137" s="72"/>
      <c r="AB137" s="72"/>
      <c r="AC137" s="72"/>
      <c r="AD137" s="72"/>
      <c r="AE137" s="153"/>
      <c r="AF137" s="129"/>
      <c r="AG137" s="129"/>
      <c r="AH137" s="129"/>
      <c r="AI137" s="154"/>
      <c r="AJ137" s="153"/>
      <c r="AK137" s="129"/>
      <c r="AL137" s="292"/>
    </row>
    <row r="138" spans="1:38" ht="15.75" customHeight="1" x14ac:dyDescent="0.15">
      <c r="A138" s="267"/>
      <c r="B138" s="129"/>
      <c r="C138" s="129"/>
      <c r="D138" s="154"/>
      <c r="E138" s="182" t="s">
        <v>893</v>
      </c>
      <c r="F138" s="72"/>
      <c r="G138" s="72"/>
      <c r="H138" s="73"/>
      <c r="I138" s="216" t="s">
        <v>884</v>
      </c>
      <c r="J138" s="217"/>
      <c r="K138" s="217"/>
      <c r="L138" s="217"/>
      <c r="M138" s="217"/>
      <c r="N138" s="216" t="s">
        <v>906</v>
      </c>
      <c r="O138" s="217"/>
      <c r="P138" s="217"/>
      <c r="Q138" s="217"/>
      <c r="R138" s="217"/>
      <c r="S138" s="217"/>
      <c r="T138" s="217"/>
      <c r="U138" s="217"/>
      <c r="V138" s="217"/>
      <c r="W138" s="217"/>
      <c r="X138" s="217"/>
      <c r="Y138" s="217"/>
      <c r="Z138" s="217"/>
      <c r="AA138" s="217"/>
      <c r="AB138" s="217"/>
      <c r="AC138" s="217"/>
      <c r="AD138" s="218"/>
      <c r="AE138" s="153"/>
      <c r="AF138" s="129"/>
      <c r="AG138" s="129"/>
      <c r="AH138" s="129"/>
      <c r="AI138" s="154"/>
      <c r="AJ138" s="153"/>
      <c r="AK138" s="129"/>
      <c r="AL138" s="292"/>
    </row>
    <row r="139" spans="1:38" ht="15.75" customHeight="1" x14ac:dyDescent="0.15">
      <c r="A139" s="267"/>
      <c r="B139" s="129"/>
      <c r="C139" s="129"/>
      <c r="D139" s="154"/>
      <c r="E139" s="153"/>
      <c r="F139" s="129"/>
      <c r="G139" s="129"/>
      <c r="H139" s="154"/>
      <c r="I139" s="177" t="s">
        <v>885</v>
      </c>
      <c r="J139" s="178"/>
      <c r="K139" s="178"/>
      <c r="L139" s="178"/>
      <c r="M139" s="178"/>
      <c r="N139" s="177" t="s">
        <v>907</v>
      </c>
      <c r="O139" s="178"/>
      <c r="P139" s="178"/>
      <c r="Q139" s="178"/>
      <c r="R139" s="178"/>
      <c r="S139" s="178"/>
      <c r="T139" s="178"/>
      <c r="U139" s="178"/>
      <c r="V139" s="178"/>
      <c r="W139" s="178"/>
      <c r="X139" s="178"/>
      <c r="Y139" s="178"/>
      <c r="Z139" s="178"/>
      <c r="AA139" s="178"/>
      <c r="AB139" s="178"/>
      <c r="AC139" s="178"/>
      <c r="AD139" s="178"/>
      <c r="AE139" s="153"/>
      <c r="AF139" s="129"/>
      <c r="AG139" s="129"/>
      <c r="AH139" s="129"/>
      <c r="AI139" s="154"/>
      <c r="AJ139" s="153"/>
      <c r="AK139" s="129"/>
      <c r="AL139" s="292"/>
    </row>
    <row r="140" spans="1:38" ht="15.75" customHeight="1" x14ac:dyDescent="0.15">
      <c r="A140" s="267"/>
      <c r="B140" s="129"/>
      <c r="C140" s="129"/>
      <c r="D140" s="154"/>
      <c r="E140" s="177"/>
      <c r="F140" s="178"/>
      <c r="G140" s="178"/>
      <c r="H140" s="179"/>
      <c r="I140" s="177" t="s">
        <v>886</v>
      </c>
      <c r="J140" s="178"/>
      <c r="K140" s="178"/>
      <c r="L140" s="178"/>
      <c r="M140" s="178"/>
      <c r="N140" s="177" t="s">
        <v>908</v>
      </c>
      <c r="O140" s="178"/>
      <c r="P140" s="178"/>
      <c r="Q140" s="178"/>
      <c r="R140" s="178"/>
      <c r="S140" s="178"/>
      <c r="T140" s="178"/>
      <c r="U140" s="178"/>
      <c r="V140" s="178"/>
      <c r="W140" s="178"/>
      <c r="X140" s="178"/>
      <c r="Y140" s="178"/>
      <c r="Z140" s="178"/>
      <c r="AA140" s="178"/>
      <c r="AB140" s="178"/>
      <c r="AC140" s="178"/>
      <c r="AD140" s="178"/>
      <c r="AE140" s="153"/>
      <c r="AF140" s="129"/>
      <c r="AG140" s="129"/>
      <c r="AH140" s="129"/>
      <c r="AI140" s="154"/>
      <c r="AJ140" s="153"/>
      <c r="AK140" s="129"/>
      <c r="AL140" s="292"/>
    </row>
    <row r="141" spans="1:38" ht="15.75" customHeight="1" x14ac:dyDescent="0.15">
      <c r="A141" s="267"/>
      <c r="B141" s="129"/>
      <c r="C141" s="129"/>
      <c r="D141" s="154"/>
      <c r="E141" s="216" t="s">
        <v>887</v>
      </c>
      <c r="F141" s="217"/>
      <c r="G141" s="217"/>
      <c r="H141" s="218"/>
      <c r="I141" s="177" t="s">
        <v>887</v>
      </c>
      <c r="J141" s="178"/>
      <c r="K141" s="178"/>
      <c r="L141" s="178"/>
      <c r="M141" s="178"/>
      <c r="N141" s="177" t="s">
        <v>909</v>
      </c>
      <c r="O141" s="178"/>
      <c r="P141" s="178"/>
      <c r="Q141" s="178"/>
      <c r="R141" s="178"/>
      <c r="S141" s="178"/>
      <c r="T141" s="178"/>
      <c r="U141" s="178"/>
      <c r="V141" s="178"/>
      <c r="W141" s="178"/>
      <c r="X141" s="178"/>
      <c r="Y141" s="178"/>
      <c r="Z141" s="178"/>
      <c r="AA141" s="178"/>
      <c r="AB141" s="178"/>
      <c r="AC141" s="178"/>
      <c r="AD141" s="178"/>
      <c r="AE141" s="153"/>
      <c r="AF141" s="129"/>
      <c r="AG141" s="129"/>
      <c r="AH141" s="129"/>
      <c r="AI141" s="154"/>
      <c r="AJ141" s="153"/>
      <c r="AK141" s="129"/>
      <c r="AL141" s="292"/>
    </row>
    <row r="142" spans="1:38" ht="15.75" customHeight="1" x14ac:dyDescent="0.15">
      <c r="A142" s="267"/>
      <c r="B142" s="129"/>
      <c r="C142" s="129"/>
      <c r="D142" s="154"/>
      <c r="E142" s="182" t="s">
        <v>894</v>
      </c>
      <c r="F142" s="72"/>
      <c r="G142" s="72"/>
      <c r="H142" s="73"/>
      <c r="I142" s="177" t="s">
        <v>888</v>
      </c>
      <c r="J142" s="178"/>
      <c r="K142" s="178"/>
      <c r="L142" s="178"/>
      <c r="M142" s="178"/>
      <c r="N142" s="177" t="s">
        <v>910</v>
      </c>
      <c r="O142" s="178"/>
      <c r="P142" s="178"/>
      <c r="Q142" s="178"/>
      <c r="R142" s="178"/>
      <c r="S142" s="178"/>
      <c r="T142" s="178"/>
      <c r="U142" s="178"/>
      <c r="V142" s="178"/>
      <c r="W142" s="178"/>
      <c r="X142" s="178"/>
      <c r="Y142" s="178"/>
      <c r="Z142" s="178"/>
      <c r="AA142" s="178"/>
      <c r="AB142" s="178"/>
      <c r="AC142" s="178"/>
      <c r="AD142" s="178"/>
      <c r="AE142" s="153"/>
      <c r="AF142" s="129"/>
      <c r="AG142" s="129"/>
      <c r="AH142" s="129"/>
      <c r="AI142" s="154"/>
      <c r="AJ142" s="153"/>
      <c r="AK142" s="129"/>
      <c r="AL142" s="292"/>
    </row>
    <row r="143" spans="1:38" ht="15.75" customHeight="1" x14ac:dyDescent="0.15">
      <c r="A143" s="267"/>
      <c r="B143" s="129"/>
      <c r="C143" s="129"/>
      <c r="D143" s="154"/>
      <c r="E143" s="177"/>
      <c r="F143" s="178"/>
      <c r="G143" s="178"/>
      <c r="H143" s="179"/>
      <c r="I143" s="177" t="s">
        <v>889</v>
      </c>
      <c r="J143" s="178"/>
      <c r="K143" s="178"/>
      <c r="L143" s="178"/>
      <c r="M143" s="178"/>
      <c r="N143" s="177" t="s">
        <v>911</v>
      </c>
      <c r="O143" s="178"/>
      <c r="P143" s="178"/>
      <c r="Q143" s="178"/>
      <c r="R143" s="178"/>
      <c r="S143" s="178"/>
      <c r="T143" s="178"/>
      <c r="U143" s="178"/>
      <c r="V143" s="178"/>
      <c r="W143" s="178"/>
      <c r="X143" s="178"/>
      <c r="Y143" s="178"/>
      <c r="Z143" s="178"/>
      <c r="AA143" s="178"/>
      <c r="AB143" s="178"/>
      <c r="AC143" s="178"/>
      <c r="AD143" s="178"/>
      <c r="AE143" s="153"/>
      <c r="AF143" s="129"/>
      <c r="AG143" s="129"/>
      <c r="AH143" s="129"/>
      <c r="AI143" s="154"/>
      <c r="AJ143" s="153"/>
      <c r="AK143" s="129"/>
      <c r="AL143" s="292"/>
    </row>
    <row r="144" spans="1:38" ht="15.75" customHeight="1" x14ac:dyDescent="0.15">
      <c r="A144" s="267"/>
      <c r="B144" s="129"/>
      <c r="C144" s="129"/>
      <c r="D144" s="154"/>
      <c r="E144" s="216" t="s">
        <v>890</v>
      </c>
      <c r="F144" s="217"/>
      <c r="G144" s="217"/>
      <c r="H144" s="218"/>
      <c r="I144" s="177" t="s">
        <v>890</v>
      </c>
      <c r="J144" s="178"/>
      <c r="K144" s="178"/>
      <c r="L144" s="178"/>
      <c r="M144" s="178"/>
      <c r="N144" s="177" t="s">
        <v>912</v>
      </c>
      <c r="O144" s="178"/>
      <c r="P144" s="178"/>
      <c r="Q144" s="178"/>
      <c r="R144" s="178"/>
      <c r="S144" s="178"/>
      <c r="T144" s="178"/>
      <c r="U144" s="178"/>
      <c r="V144" s="178"/>
      <c r="W144" s="178"/>
      <c r="X144" s="178"/>
      <c r="Y144" s="178"/>
      <c r="Z144" s="178"/>
      <c r="AA144" s="178"/>
      <c r="AB144" s="178"/>
      <c r="AC144" s="178"/>
      <c r="AD144" s="178"/>
      <c r="AE144" s="153"/>
      <c r="AF144" s="129"/>
      <c r="AG144" s="129"/>
      <c r="AH144" s="129"/>
      <c r="AI144" s="154"/>
      <c r="AJ144" s="153"/>
      <c r="AK144" s="129"/>
      <c r="AL144" s="292"/>
    </row>
    <row r="145" spans="1:38" ht="15.75" customHeight="1" x14ac:dyDescent="0.15">
      <c r="A145" s="267"/>
      <c r="B145" s="129"/>
      <c r="C145" s="129"/>
      <c r="D145" s="154"/>
      <c r="E145" s="216" t="s">
        <v>895</v>
      </c>
      <c r="F145" s="217"/>
      <c r="G145" s="217"/>
      <c r="H145" s="218"/>
      <c r="I145" s="177" t="s">
        <v>891</v>
      </c>
      <c r="J145" s="178"/>
      <c r="K145" s="178"/>
      <c r="L145" s="178"/>
      <c r="M145" s="178"/>
      <c r="N145" s="177" t="s">
        <v>913</v>
      </c>
      <c r="O145" s="178"/>
      <c r="P145" s="178"/>
      <c r="Q145" s="178"/>
      <c r="R145" s="178"/>
      <c r="S145" s="178"/>
      <c r="T145" s="178"/>
      <c r="U145" s="178"/>
      <c r="V145" s="178"/>
      <c r="W145" s="178"/>
      <c r="X145" s="178"/>
      <c r="Y145" s="178"/>
      <c r="Z145" s="178"/>
      <c r="AA145" s="178"/>
      <c r="AB145" s="178"/>
      <c r="AC145" s="178"/>
      <c r="AD145" s="178"/>
      <c r="AE145" s="153"/>
      <c r="AF145" s="129"/>
      <c r="AG145" s="129"/>
      <c r="AH145" s="129"/>
      <c r="AI145" s="154"/>
      <c r="AJ145" s="153"/>
      <c r="AK145" s="129"/>
      <c r="AL145" s="292"/>
    </row>
    <row r="146" spans="1:38" ht="15.75" customHeight="1" thickBot="1" x14ac:dyDescent="0.2">
      <c r="A146" s="159"/>
      <c r="B146" s="162"/>
      <c r="C146" s="162"/>
      <c r="D146" s="163"/>
      <c r="E146" s="293" t="s">
        <v>896</v>
      </c>
      <c r="F146" s="294"/>
      <c r="G146" s="294"/>
      <c r="H146" s="295"/>
      <c r="I146" s="162" t="s">
        <v>892</v>
      </c>
      <c r="J146" s="162"/>
      <c r="K146" s="162"/>
      <c r="L146" s="162"/>
      <c r="M146" s="162"/>
      <c r="N146" s="161" t="s">
        <v>914</v>
      </c>
      <c r="O146" s="162"/>
      <c r="P146" s="162"/>
      <c r="Q146" s="162"/>
      <c r="R146" s="162"/>
      <c r="S146" s="162"/>
      <c r="T146" s="162"/>
      <c r="U146" s="162"/>
      <c r="V146" s="162"/>
      <c r="W146" s="162"/>
      <c r="X146" s="162"/>
      <c r="Y146" s="162"/>
      <c r="Z146" s="162"/>
      <c r="AA146" s="162"/>
      <c r="AB146" s="162"/>
      <c r="AC146" s="162"/>
      <c r="AD146" s="162"/>
      <c r="AE146" s="161"/>
      <c r="AF146" s="162"/>
      <c r="AG146" s="162"/>
      <c r="AH146" s="162"/>
      <c r="AI146" s="162"/>
      <c r="AJ146" s="161"/>
      <c r="AK146" s="162"/>
      <c r="AL146" s="296"/>
    </row>
    <row r="147" spans="1:38" ht="15.75" customHeight="1" x14ac:dyDescent="0.15">
      <c r="A147" s="129"/>
      <c r="B147" s="129"/>
      <c r="C147" s="129"/>
      <c r="D147" s="129"/>
      <c r="E147" s="129"/>
      <c r="F147" s="129"/>
      <c r="G147" s="129"/>
      <c r="H147" s="129"/>
      <c r="I147" s="129"/>
      <c r="J147" s="129"/>
      <c r="K147" s="129"/>
      <c r="L147" s="129"/>
      <c r="M147" s="129"/>
      <c r="N147" s="129"/>
      <c r="O147" s="129"/>
      <c r="P147" s="129"/>
      <c r="Q147" s="129"/>
      <c r="R147" s="129"/>
      <c r="S147" s="129"/>
      <c r="T147" s="129"/>
      <c r="U147" s="129"/>
      <c r="V147" s="129"/>
      <c r="W147" s="129"/>
      <c r="X147" s="129"/>
      <c r="Y147" s="129"/>
      <c r="Z147" s="129"/>
      <c r="AA147" s="129"/>
      <c r="AB147" s="129"/>
      <c r="AC147" s="129"/>
      <c r="AD147" s="129"/>
      <c r="AE147" s="129"/>
      <c r="AF147" s="129"/>
      <c r="AG147" s="129"/>
      <c r="AH147" s="129"/>
      <c r="AI147" s="129"/>
      <c r="AJ147" s="129"/>
      <c r="AK147" s="129"/>
      <c r="AL147" s="129"/>
    </row>
    <row r="148" spans="1:38" ht="15.75" customHeight="1" x14ac:dyDescent="0.15">
      <c r="A148" s="129"/>
      <c r="B148" s="129"/>
      <c r="C148" s="129"/>
      <c r="D148" s="129"/>
      <c r="E148" s="129"/>
      <c r="F148" s="129"/>
      <c r="G148" s="129"/>
      <c r="H148" s="129"/>
      <c r="I148" s="129"/>
      <c r="J148" s="129"/>
      <c r="K148" s="129"/>
      <c r="L148" s="129"/>
      <c r="M148" s="129"/>
      <c r="N148" s="129"/>
      <c r="O148" s="129"/>
      <c r="P148" s="129"/>
      <c r="Q148" s="129"/>
      <c r="R148" s="129"/>
      <c r="S148" s="129"/>
      <c r="T148" s="129"/>
      <c r="U148" s="129"/>
      <c r="V148" s="129"/>
      <c r="W148" s="129"/>
      <c r="X148" s="129"/>
      <c r="Y148" s="129"/>
      <c r="Z148" s="129"/>
      <c r="AA148" s="129"/>
      <c r="AB148" s="129"/>
      <c r="AC148" s="129"/>
      <c r="AD148" s="129"/>
      <c r="AE148" s="129"/>
      <c r="AF148" s="129"/>
      <c r="AG148" s="129"/>
      <c r="AH148" s="129"/>
      <c r="AI148" s="129"/>
      <c r="AJ148" s="129"/>
      <c r="AK148" s="129"/>
      <c r="AL148" s="129"/>
    </row>
    <row r="149" spans="1:38" ht="15.75" customHeight="1" x14ac:dyDescent="0.15">
      <c r="A149" s="129"/>
      <c r="B149" s="129"/>
      <c r="C149" s="129"/>
      <c r="D149" s="129"/>
      <c r="E149" s="129"/>
      <c r="F149" s="129"/>
      <c r="G149" s="129"/>
      <c r="H149" s="129"/>
      <c r="I149" s="129"/>
      <c r="J149" s="129"/>
      <c r="K149" s="129"/>
      <c r="L149" s="129"/>
      <c r="M149" s="129"/>
      <c r="N149" s="129"/>
      <c r="O149" s="129"/>
      <c r="P149" s="129"/>
      <c r="Q149" s="129"/>
      <c r="R149" s="129"/>
      <c r="S149" s="129"/>
      <c r="T149" s="129"/>
      <c r="U149" s="129"/>
      <c r="V149" s="129"/>
      <c r="W149" s="129"/>
      <c r="X149" s="129"/>
      <c r="Y149" s="129"/>
      <c r="Z149" s="129"/>
      <c r="AA149" s="129"/>
      <c r="AB149" s="129"/>
      <c r="AC149" s="129"/>
      <c r="AD149" s="129"/>
      <c r="AE149" s="129"/>
      <c r="AF149" s="129"/>
      <c r="AG149" s="129"/>
      <c r="AH149" s="129"/>
      <c r="AI149" s="129"/>
      <c r="AJ149" s="129"/>
      <c r="AK149" s="129"/>
      <c r="AL149" s="129"/>
    </row>
    <row r="150" spans="1:38" ht="15.75" customHeight="1" x14ac:dyDescent="0.15">
      <c r="A150" s="129"/>
      <c r="B150" s="129"/>
      <c r="C150" s="129"/>
      <c r="D150" s="129"/>
      <c r="E150" s="129"/>
      <c r="F150" s="129"/>
      <c r="G150" s="129"/>
      <c r="H150" s="129"/>
      <c r="I150" s="129"/>
      <c r="J150" s="129"/>
      <c r="K150" s="129"/>
      <c r="L150" s="129"/>
      <c r="M150" s="129"/>
      <c r="N150" s="129"/>
      <c r="O150" s="129"/>
      <c r="P150" s="129"/>
      <c r="Q150" s="129"/>
      <c r="R150" s="129"/>
      <c r="S150" s="129"/>
      <c r="T150" s="129"/>
      <c r="U150" s="129"/>
      <c r="V150" s="129"/>
      <c r="W150" s="129"/>
      <c r="X150" s="129"/>
      <c r="Y150" s="129"/>
      <c r="Z150" s="129"/>
      <c r="AA150" s="129"/>
      <c r="AB150" s="129"/>
      <c r="AC150" s="129"/>
      <c r="AD150" s="129"/>
      <c r="AE150" s="129"/>
      <c r="AF150" s="129"/>
      <c r="AG150" s="129"/>
      <c r="AH150" s="129"/>
      <c r="AI150" s="129"/>
      <c r="AJ150" s="129"/>
      <c r="AK150" s="129"/>
      <c r="AL150" s="129"/>
    </row>
    <row r="151" spans="1:38" ht="15.75" customHeight="1" x14ac:dyDescent="0.15">
      <c r="A151" s="129"/>
      <c r="B151" s="129"/>
      <c r="C151" s="129"/>
      <c r="D151" s="129"/>
      <c r="E151" s="129"/>
      <c r="F151" s="129"/>
      <c r="G151" s="129"/>
      <c r="H151" s="129"/>
      <c r="I151" s="129"/>
      <c r="J151" s="129"/>
      <c r="K151" s="129"/>
      <c r="L151" s="129"/>
      <c r="M151" s="129"/>
      <c r="N151" s="129"/>
      <c r="O151" s="129"/>
      <c r="P151" s="129"/>
      <c r="Q151" s="129"/>
      <c r="R151" s="129"/>
      <c r="S151" s="129"/>
      <c r="T151" s="129"/>
      <c r="U151" s="129"/>
      <c r="V151" s="129"/>
      <c r="W151" s="129"/>
      <c r="X151" s="129"/>
      <c r="Y151" s="129"/>
      <c r="Z151" s="129"/>
      <c r="AA151" s="129"/>
      <c r="AB151" s="129"/>
      <c r="AC151" s="129"/>
      <c r="AD151" s="129"/>
      <c r="AE151" s="129"/>
      <c r="AF151" s="129"/>
      <c r="AG151" s="129"/>
      <c r="AH151" s="129"/>
      <c r="AI151" s="129"/>
      <c r="AJ151" s="129"/>
      <c r="AK151" s="129"/>
      <c r="AL151" s="129"/>
    </row>
    <row r="152" spans="1:38" ht="15.75" customHeight="1" x14ac:dyDescent="0.15">
      <c r="A152" s="129"/>
      <c r="B152" s="129"/>
      <c r="C152" s="129"/>
      <c r="D152" s="129"/>
      <c r="E152" s="129"/>
      <c r="F152" s="129"/>
      <c r="G152" s="129"/>
      <c r="H152" s="129"/>
      <c r="I152" s="129"/>
      <c r="J152" s="129"/>
      <c r="K152" s="129"/>
      <c r="L152" s="129"/>
      <c r="M152" s="129"/>
      <c r="N152" s="129"/>
      <c r="O152" s="129"/>
      <c r="P152" s="129"/>
      <c r="Q152" s="129"/>
      <c r="R152" s="129"/>
      <c r="S152" s="129"/>
      <c r="T152" s="129"/>
      <c r="U152" s="129"/>
      <c r="V152" s="129"/>
      <c r="W152" s="129"/>
      <c r="X152" s="129"/>
      <c r="Y152" s="129"/>
      <c r="Z152" s="129"/>
      <c r="AA152" s="129"/>
      <c r="AB152" s="129"/>
      <c r="AC152" s="129"/>
      <c r="AD152" s="129"/>
      <c r="AE152" s="129"/>
      <c r="AF152" s="129"/>
      <c r="AG152" s="129"/>
      <c r="AH152" s="129"/>
      <c r="AI152" s="129"/>
      <c r="AJ152" s="129"/>
      <c r="AK152" s="129"/>
      <c r="AL152" s="129"/>
    </row>
    <row r="153" spans="1:38" ht="15.75" customHeight="1" x14ac:dyDescent="0.15">
      <c r="A153" s="129"/>
      <c r="B153" s="129"/>
      <c r="C153" s="129"/>
      <c r="D153" s="129"/>
      <c r="E153" s="129"/>
      <c r="F153" s="129"/>
      <c r="G153" s="129"/>
      <c r="H153" s="129"/>
      <c r="I153" s="129"/>
      <c r="J153" s="129"/>
      <c r="K153" s="129"/>
      <c r="L153" s="129"/>
      <c r="M153" s="129"/>
      <c r="N153" s="129"/>
      <c r="O153" s="129"/>
      <c r="P153" s="129"/>
      <c r="Q153" s="129"/>
      <c r="R153" s="129"/>
      <c r="S153" s="129"/>
      <c r="T153" s="129"/>
      <c r="U153" s="129"/>
      <c r="V153" s="129"/>
      <c r="W153" s="129"/>
      <c r="X153" s="129"/>
      <c r="Y153" s="129"/>
      <c r="Z153" s="129"/>
      <c r="AA153" s="129"/>
      <c r="AB153" s="129"/>
      <c r="AC153" s="129"/>
      <c r="AD153" s="129"/>
      <c r="AE153" s="129"/>
      <c r="AF153" s="129"/>
      <c r="AG153" s="129"/>
      <c r="AH153" s="129"/>
      <c r="AI153" s="129"/>
      <c r="AJ153" s="129"/>
      <c r="AK153" s="129"/>
      <c r="AL153" s="129"/>
    </row>
    <row r="154" spans="1:38" ht="15.75" customHeight="1" x14ac:dyDescent="0.15">
      <c r="A154" s="129"/>
      <c r="B154" s="129"/>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29"/>
      <c r="Z154" s="129"/>
      <c r="AA154" s="129"/>
      <c r="AB154" s="129"/>
      <c r="AC154" s="129"/>
      <c r="AD154" s="129"/>
      <c r="AE154" s="129"/>
      <c r="AF154" s="129"/>
      <c r="AG154" s="129"/>
      <c r="AH154" s="129"/>
      <c r="AI154" s="129"/>
      <c r="AJ154" s="129"/>
      <c r="AK154" s="129"/>
      <c r="AL154" s="129"/>
    </row>
    <row r="155" spans="1:38" ht="15.75" customHeight="1" x14ac:dyDescent="0.15">
      <c r="A155" s="129"/>
      <c r="B155" s="129"/>
      <c r="C155" s="129"/>
      <c r="D155" s="129"/>
      <c r="E155" s="129"/>
      <c r="F155" s="129"/>
      <c r="G155" s="129"/>
      <c r="H155" s="129"/>
      <c r="I155" s="129"/>
      <c r="J155" s="129"/>
      <c r="K155" s="129"/>
      <c r="L155" s="129"/>
      <c r="M155" s="129"/>
      <c r="N155" s="129"/>
      <c r="O155" s="129"/>
      <c r="P155" s="129"/>
      <c r="Q155" s="129"/>
      <c r="R155" s="129"/>
      <c r="S155" s="129"/>
      <c r="T155" s="129"/>
      <c r="U155" s="129"/>
      <c r="V155" s="129"/>
      <c r="W155" s="129"/>
      <c r="X155" s="129"/>
      <c r="Y155" s="129"/>
      <c r="Z155" s="129"/>
      <c r="AA155" s="129"/>
      <c r="AB155" s="129"/>
      <c r="AC155" s="129"/>
      <c r="AD155" s="129"/>
      <c r="AE155" s="129"/>
      <c r="AF155" s="129"/>
      <c r="AG155" s="129"/>
      <c r="AH155" s="129"/>
      <c r="AI155" s="129"/>
      <c r="AJ155" s="129"/>
      <c r="AK155" s="129"/>
      <c r="AL155" s="129"/>
    </row>
    <row r="156" spans="1:38" ht="15.75" customHeight="1" x14ac:dyDescent="0.15">
      <c r="A156" s="129"/>
      <c r="B156" s="129"/>
      <c r="C156" s="129"/>
      <c r="D156" s="129"/>
      <c r="E156" s="129"/>
      <c r="F156" s="129"/>
      <c r="G156" s="129"/>
      <c r="H156" s="129"/>
      <c r="I156" s="129"/>
      <c r="J156" s="129"/>
      <c r="K156" s="129"/>
      <c r="L156" s="129"/>
      <c r="M156" s="129"/>
      <c r="N156" s="129"/>
      <c r="O156" s="129"/>
      <c r="P156" s="129"/>
      <c r="Q156" s="129"/>
      <c r="R156" s="129"/>
      <c r="S156" s="129"/>
      <c r="T156" s="129"/>
      <c r="U156" s="129"/>
      <c r="V156" s="129"/>
      <c r="W156" s="129"/>
      <c r="X156" s="129"/>
      <c r="Y156" s="129"/>
      <c r="Z156" s="129"/>
      <c r="AA156" s="129"/>
      <c r="AB156" s="129"/>
      <c r="AC156" s="129"/>
      <c r="AD156" s="129"/>
      <c r="AE156" s="129"/>
      <c r="AF156" s="129"/>
      <c r="AG156" s="129"/>
      <c r="AH156" s="129"/>
      <c r="AI156" s="129"/>
      <c r="AJ156" s="129"/>
      <c r="AK156" s="129"/>
      <c r="AL156" s="129"/>
    </row>
    <row r="157" spans="1:38" ht="15.75" customHeight="1" x14ac:dyDescent="0.15">
      <c r="A157" s="129"/>
      <c r="B157" s="129"/>
      <c r="C157" s="129"/>
      <c r="D157" s="129"/>
      <c r="E157" s="129"/>
      <c r="F157" s="129"/>
      <c r="G157" s="129"/>
      <c r="H157" s="129"/>
      <c r="I157" s="129"/>
      <c r="J157" s="129"/>
      <c r="K157" s="129"/>
      <c r="L157" s="129"/>
      <c r="M157" s="129"/>
      <c r="N157" s="129"/>
      <c r="O157" s="129"/>
      <c r="P157" s="129"/>
      <c r="Q157" s="129"/>
      <c r="R157" s="129"/>
      <c r="S157" s="129"/>
      <c r="T157" s="129"/>
      <c r="U157" s="129"/>
      <c r="V157" s="129"/>
      <c r="W157" s="129"/>
      <c r="X157" s="129"/>
      <c r="Y157" s="129"/>
      <c r="Z157" s="129"/>
      <c r="AA157" s="129"/>
      <c r="AB157" s="129"/>
      <c r="AC157" s="129"/>
      <c r="AD157" s="129"/>
      <c r="AE157" s="129"/>
      <c r="AF157" s="129"/>
      <c r="AG157" s="129"/>
      <c r="AH157" s="129"/>
      <c r="AI157" s="129"/>
      <c r="AJ157" s="129"/>
      <c r="AK157" s="129"/>
      <c r="AL157" s="129"/>
    </row>
    <row r="158" spans="1:38" ht="15.75" customHeight="1" x14ac:dyDescent="0.15">
      <c r="A158" s="129"/>
      <c r="B158" s="129"/>
      <c r="C158" s="129"/>
      <c r="D158" s="129"/>
      <c r="E158" s="129"/>
      <c r="F158" s="129"/>
      <c r="G158" s="129"/>
      <c r="H158" s="129"/>
      <c r="I158" s="129"/>
      <c r="J158" s="129"/>
      <c r="K158" s="129"/>
      <c r="L158" s="129"/>
      <c r="M158" s="129"/>
      <c r="N158" s="129"/>
      <c r="O158" s="129"/>
      <c r="P158" s="129"/>
      <c r="Q158" s="129"/>
      <c r="R158" s="129"/>
      <c r="S158" s="129"/>
      <c r="T158" s="129"/>
      <c r="U158" s="129"/>
      <c r="V158" s="129"/>
      <c r="W158" s="129"/>
      <c r="X158" s="129"/>
      <c r="Y158" s="129"/>
      <c r="Z158" s="129"/>
      <c r="AA158" s="129"/>
      <c r="AB158" s="129"/>
      <c r="AC158" s="129"/>
      <c r="AD158" s="129"/>
      <c r="AE158" s="129"/>
      <c r="AF158" s="129"/>
      <c r="AG158" s="129"/>
      <c r="AH158" s="129"/>
      <c r="AI158" s="129"/>
      <c r="AJ158" s="129"/>
      <c r="AK158" s="129"/>
      <c r="AL158" s="129"/>
    </row>
    <row r="159" spans="1:38" ht="15.75" customHeight="1" x14ac:dyDescent="0.15">
      <c r="A159" s="129"/>
      <c r="B159" s="129"/>
      <c r="C159" s="129"/>
      <c r="D159" s="129"/>
      <c r="E159" s="129"/>
      <c r="F159" s="129"/>
      <c r="G159" s="129"/>
      <c r="H159" s="129"/>
      <c r="I159" s="129"/>
      <c r="J159" s="129"/>
      <c r="K159" s="129"/>
      <c r="L159" s="129"/>
      <c r="M159" s="129"/>
      <c r="N159" s="129"/>
      <c r="O159" s="129"/>
      <c r="P159" s="129"/>
      <c r="Q159" s="129"/>
      <c r="R159" s="129"/>
      <c r="S159" s="129"/>
      <c r="T159" s="129"/>
      <c r="U159" s="129"/>
      <c r="V159" s="129"/>
      <c r="W159" s="129"/>
      <c r="X159" s="129"/>
      <c r="Y159" s="129"/>
      <c r="Z159" s="129"/>
      <c r="AA159" s="129"/>
      <c r="AB159" s="129"/>
      <c r="AC159" s="129"/>
      <c r="AD159" s="129"/>
      <c r="AE159" s="129"/>
      <c r="AF159" s="129"/>
      <c r="AG159" s="129"/>
      <c r="AH159" s="129"/>
      <c r="AI159" s="129"/>
      <c r="AJ159" s="129"/>
      <c r="AK159" s="129"/>
      <c r="AL159" s="129"/>
    </row>
    <row r="160" spans="1:38" ht="15.75" customHeight="1" x14ac:dyDescent="0.15">
      <c r="A160" s="129"/>
      <c r="B160" s="129"/>
      <c r="C160" s="129"/>
      <c r="D160" s="129"/>
      <c r="E160" s="129"/>
      <c r="F160" s="129"/>
      <c r="G160" s="129"/>
      <c r="H160" s="129"/>
      <c r="I160" s="129"/>
      <c r="J160" s="129"/>
      <c r="K160" s="129"/>
      <c r="L160" s="129"/>
      <c r="M160" s="129"/>
      <c r="N160" s="129"/>
      <c r="O160" s="129"/>
      <c r="P160" s="129"/>
      <c r="Q160" s="129"/>
      <c r="R160" s="129"/>
      <c r="S160" s="129"/>
      <c r="T160" s="129"/>
      <c r="U160" s="129"/>
      <c r="V160" s="129"/>
      <c r="W160" s="129"/>
      <c r="X160" s="129"/>
      <c r="Y160" s="129"/>
      <c r="Z160" s="129"/>
      <c r="AA160" s="129"/>
      <c r="AB160" s="129"/>
      <c r="AC160" s="129"/>
      <c r="AD160" s="129"/>
      <c r="AE160" s="129"/>
      <c r="AF160" s="129"/>
      <c r="AG160" s="129"/>
      <c r="AH160" s="129"/>
      <c r="AI160" s="129"/>
      <c r="AJ160" s="129"/>
      <c r="AK160" s="129"/>
      <c r="AL160" s="129"/>
    </row>
    <row r="161" spans="1:38" ht="15.75" customHeight="1" x14ac:dyDescent="0.15">
      <c r="A161" s="129"/>
      <c r="B161" s="129"/>
      <c r="C161" s="129"/>
      <c r="D161" s="129"/>
      <c r="E161" s="129"/>
      <c r="F161" s="129"/>
      <c r="G161" s="129"/>
      <c r="H161" s="129"/>
      <c r="I161" s="129"/>
      <c r="J161" s="129"/>
      <c r="K161" s="129"/>
      <c r="L161" s="129"/>
      <c r="M161" s="129"/>
      <c r="N161" s="129"/>
      <c r="O161" s="129"/>
      <c r="P161" s="129"/>
      <c r="Q161" s="129"/>
      <c r="R161" s="129"/>
      <c r="S161" s="129"/>
      <c r="T161" s="129"/>
      <c r="U161" s="129"/>
      <c r="V161" s="129"/>
      <c r="W161" s="129"/>
      <c r="X161" s="129"/>
      <c r="Y161" s="129"/>
      <c r="Z161" s="129"/>
      <c r="AA161" s="129"/>
      <c r="AB161" s="129"/>
      <c r="AC161" s="129"/>
      <c r="AD161" s="129"/>
      <c r="AE161" s="129"/>
      <c r="AF161" s="129"/>
      <c r="AG161" s="129"/>
      <c r="AH161" s="129"/>
      <c r="AI161" s="129"/>
      <c r="AJ161" s="129"/>
      <c r="AK161" s="129"/>
      <c r="AL161" s="129"/>
    </row>
    <row r="162" spans="1:38" ht="15.75" customHeight="1" x14ac:dyDescent="0.15">
      <c r="A162" s="129"/>
      <c r="B162" s="129"/>
      <c r="C162" s="129"/>
      <c r="D162" s="129"/>
      <c r="E162" s="129"/>
      <c r="F162" s="129"/>
      <c r="G162" s="129"/>
      <c r="H162" s="129"/>
      <c r="I162" s="129"/>
      <c r="J162" s="129"/>
      <c r="K162" s="129"/>
      <c r="L162" s="129"/>
      <c r="M162" s="129"/>
      <c r="N162" s="129"/>
      <c r="O162" s="129"/>
      <c r="P162" s="129"/>
      <c r="Q162" s="129"/>
      <c r="R162" s="129"/>
      <c r="S162" s="129"/>
      <c r="T162" s="129"/>
      <c r="U162" s="129"/>
      <c r="V162" s="129"/>
      <c r="W162" s="129"/>
      <c r="X162" s="129"/>
      <c r="Y162" s="129"/>
      <c r="Z162" s="129"/>
      <c r="AA162" s="129"/>
      <c r="AB162" s="129"/>
      <c r="AC162" s="129"/>
      <c r="AD162" s="129"/>
      <c r="AE162" s="129"/>
      <c r="AF162" s="129"/>
      <c r="AG162" s="129"/>
      <c r="AH162" s="129"/>
      <c r="AI162" s="129"/>
      <c r="AJ162" s="129"/>
      <c r="AK162" s="129"/>
      <c r="AL162" s="129"/>
    </row>
    <row r="163" spans="1:38" ht="15.75" customHeight="1" x14ac:dyDescent="0.15"/>
    <row r="164" spans="1:38" ht="15.75" customHeight="1" x14ac:dyDescent="0.15"/>
    <row r="165" spans="1:38" ht="15.75" customHeight="1" x14ac:dyDescent="0.15"/>
    <row r="166" spans="1:38" ht="15.75" customHeight="1" x14ac:dyDescent="0.15"/>
    <row r="167" spans="1:38" ht="15.75" customHeight="1" x14ac:dyDescent="0.15"/>
    <row r="168" spans="1:38" ht="15.75" customHeight="1" x14ac:dyDescent="0.15"/>
    <row r="169" spans="1:38" ht="15.75" customHeight="1" x14ac:dyDescent="0.15"/>
    <row r="170" spans="1:38" ht="15.75" customHeight="1" x14ac:dyDescent="0.15"/>
    <row r="171" spans="1:38" ht="15.75" customHeight="1" x14ac:dyDescent="0.15"/>
    <row r="172" spans="1:38" ht="15.75" customHeight="1" x14ac:dyDescent="0.15"/>
    <row r="173" spans="1:38" ht="15.75" customHeight="1" x14ac:dyDescent="0.15"/>
    <row r="174" spans="1:38" ht="15.75" customHeight="1" x14ac:dyDescent="0.15"/>
    <row r="175" spans="1:38" ht="15.75" customHeight="1" x14ac:dyDescent="0.15"/>
    <row r="176" spans="1:38"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sheetData>
  <mergeCells count="52">
    <mergeCell ref="U32:X32"/>
    <mergeCell ref="V76:AC76"/>
    <mergeCell ref="R68:AC68"/>
    <mergeCell ref="P70:AC70"/>
    <mergeCell ref="P73:AC73"/>
    <mergeCell ref="P119:AC119"/>
    <mergeCell ref="E10:H10"/>
    <mergeCell ref="I10:M10"/>
    <mergeCell ref="O13:P13"/>
    <mergeCell ref="U21:Y21"/>
    <mergeCell ref="I3:AL3"/>
    <mergeCell ref="I4:AL4"/>
    <mergeCell ref="I5:AL5"/>
    <mergeCell ref="I6:X6"/>
    <mergeCell ref="Y6:AL6"/>
    <mergeCell ref="A8:D9"/>
    <mergeCell ref="E8:H8"/>
    <mergeCell ref="I8:AI8"/>
    <mergeCell ref="AJ8:AL9"/>
    <mergeCell ref="E9:H9"/>
    <mergeCell ref="I9:M9"/>
    <mergeCell ref="N9:AD9"/>
    <mergeCell ref="AE9:AI9"/>
    <mergeCell ref="I2:AL2"/>
    <mergeCell ref="AA54:AC54"/>
    <mergeCell ref="R20:AC20"/>
    <mergeCell ref="R41:AC41"/>
    <mergeCell ref="P43:AC43"/>
    <mergeCell ref="R44:AC44"/>
    <mergeCell ref="P46:AC46"/>
    <mergeCell ref="R47:AC47"/>
    <mergeCell ref="P49:AC49"/>
    <mergeCell ref="R51:AC51"/>
    <mergeCell ref="S52:AC52"/>
    <mergeCell ref="Y23:Z23"/>
    <mergeCell ref="Y24:Z24"/>
    <mergeCell ref="V34:Y34"/>
    <mergeCell ref="V35:Y35"/>
    <mergeCell ref="P67:AC67"/>
    <mergeCell ref="V36:Y36"/>
    <mergeCell ref="S58:AC58"/>
    <mergeCell ref="S59:AC59"/>
    <mergeCell ref="S60:AC60"/>
    <mergeCell ref="R65:AC65"/>
    <mergeCell ref="A129:D130"/>
    <mergeCell ref="E129:H129"/>
    <mergeCell ref="I129:AI129"/>
    <mergeCell ref="AJ129:AL130"/>
    <mergeCell ref="E130:H130"/>
    <mergeCell ref="I130:M130"/>
    <mergeCell ref="N130:AD130"/>
    <mergeCell ref="AE130:AI130"/>
  </mergeCells>
  <phoneticPr fontId="11"/>
  <dataValidations count="1">
    <dataValidation type="list" allowBlank="1" showInputMessage="1" showErrorMessage="1" sqref="V71 X71 AE21:AE25 N33 O14:O15 U30 N37:N39 W17 AE41:AE43 N50 N76 N110:N111 O82:O86 O89 T16 N10:N12 Z11:Z12 S17 N25:N28 AE34:AE38 AE31:AE32 AE119 AE81:AE83 N16:N20 N91:N98 AE91:AE93 N100 N102 N104 N58:N62 AE58:AE62 N107:N108 N113:N116 AE52:AE54 S57 AE10:AE11 R11:R12 V10:V12 AE47:AE49 N52 S53:S55 T56 W56 Z56 O78:O80 AE65:AE67 N74 AE71:AE78 N119 N30:N31 O29 AE131:AE135" xr:uid="{00000000-0002-0000-0400-000003000000}">
      <formula1>"□,■"</formula1>
    </dataValidation>
  </dataValidations>
  <printOptions horizontalCentered="1"/>
  <pageMargins left="0.51181102362204722" right="0.51181102362204722" top="0.47244094488188981" bottom="0.19685039370078741" header="0.31496062992125984" footer="0.19685039370078741"/>
  <pageSetup paperSize="9" scale="87"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J20"/>
  <sheetViews>
    <sheetView workbookViewId="0">
      <selection activeCell="A21" sqref="A21"/>
    </sheetView>
  </sheetViews>
  <sheetFormatPr defaultColWidth="9" defaultRowHeight="13.5" x14ac:dyDescent="0.15"/>
  <cols>
    <col min="1" max="1" width="9" style="74" customWidth="1"/>
    <col min="2" max="2" width="11.625" style="74" bestFit="1" customWidth="1"/>
    <col min="3" max="3" width="11" style="74" bestFit="1" customWidth="1"/>
    <col min="4" max="4" width="30.625" style="74" bestFit="1" customWidth="1"/>
    <col min="5" max="5" width="14.375" style="74" customWidth="1"/>
    <col min="6" max="6" width="24.625" style="74" customWidth="1"/>
    <col min="7" max="7" width="16" style="74" customWidth="1"/>
    <col min="8" max="10" width="9" style="74" customWidth="1"/>
    <col min="11" max="11" width="12.875" style="74" bestFit="1" customWidth="1"/>
    <col min="12" max="12" width="13" style="74" bestFit="1" customWidth="1"/>
    <col min="13" max="13" width="9" style="74" customWidth="1"/>
    <col min="14" max="16" width="10.5" style="74" bestFit="1" customWidth="1"/>
    <col min="17" max="17" width="15.125" style="74" bestFit="1" customWidth="1"/>
    <col min="18" max="18" width="10.5" style="74" customWidth="1"/>
    <col min="19" max="19" width="18.75" style="74" bestFit="1" customWidth="1"/>
    <col min="20" max="20" width="11.625" style="74" bestFit="1" customWidth="1"/>
    <col min="21" max="32" width="9" style="74" customWidth="1"/>
    <col min="33" max="33" width="18.125" style="74" customWidth="1"/>
    <col min="34" max="34" width="9" style="74" customWidth="1"/>
    <col min="35" max="36" width="12.625" style="74" customWidth="1"/>
    <col min="37" max="37" width="9" style="74" customWidth="1"/>
    <col min="38" max="16384" width="9" style="74"/>
  </cols>
  <sheetData>
    <row r="2" spans="1:36" x14ac:dyDescent="0.15">
      <c r="B2" s="74" t="s">
        <v>609</v>
      </c>
      <c r="C2" s="74" t="s">
        <v>596</v>
      </c>
      <c r="D2" s="74" t="s">
        <v>610</v>
      </c>
      <c r="E2" s="74" t="s">
        <v>611</v>
      </c>
      <c r="F2" s="74" t="s">
        <v>612</v>
      </c>
      <c r="G2" s="74" t="s">
        <v>613</v>
      </c>
      <c r="H2" s="74" t="s">
        <v>572</v>
      </c>
      <c r="I2" s="74" t="s">
        <v>614</v>
      </c>
      <c r="J2" s="74" t="s">
        <v>615</v>
      </c>
      <c r="K2" s="74" t="s">
        <v>581</v>
      </c>
      <c r="L2" s="74" t="s">
        <v>616</v>
      </c>
      <c r="M2" s="74" t="s">
        <v>617</v>
      </c>
      <c r="N2" s="74" t="s">
        <v>618</v>
      </c>
      <c r="O2" s="74" t="s">
        <v>619</v>
      </c>
      <c r="P2" s="74" t="s">
        <v>585</v>
      </c>
      <c r="Q2" s="74" t="s">
        <v>620</v>
      </c>
      <c r="R2" s="74" t="s">
        <v>604</v>
      </c>
      <c r="S2" s="74" t="s">
        <v>582</v>
      </c>
      <c r="T2" s="74" t="s">
        <v>583</v>
      </c>
      <c r="U2" s="74" t="s">
        <v>621</v>
      </c>
      <c r="V2" s="74" t="s">
        <v>622</v>
      </c>
      <c r="W2" s="74" t="s">
        <v>623</v>
      </c>
      <c r="X2" s="74" t="s">
        <v>624</v>
      </c>
      <c r="Z2" s="74" t="s">
        <v>625</v>
      </c>
      <c r="AA2" s="74" t="s">
        <v>626</v>
      </c>
      <c r="AB2" s="74" t="s">
        <v>627</v>
      </c>
      <c r="AC2" s="74" t="s">
        <v>628</v>
      </c>
      <c r="AD2" s="74" t="s">
        <v>629</v>
      </c>
      <c r="AE2" s="74" t="s">
        <v>630</v>
      </c>
      <c r="AF2" s="74" t="s">
        <v>631</v>
      </c>
      <c r="AG2" s="74" t="s">
        <v>632</v>
      </c>
      <c r="AH2" s="74" t="s">
        <v>633</v>
      </c>
      <c r="AI2" s="74" t="s">
        <v>634</v>
      </c>
      <c r="AJ2" s="74" t="s">
        <v>635</v>
      </c>
    </row>
    <row r="3" spans="1:36" x14ac:dyDescent="0.15">
      <c r="B3" s="74" t="s">
        <v>568</v>
      </c>
      <c r="AB3" s="75"/>
    </row>
    <row r="4" spans="1:36" x14ac:dyDescent="0.15">
      <c r="B4" s="74" t="s">
        <v>607</v>
      </c>
      <c r="C4" s="74" t="s">
        <v>570</v>
      </c>
      <c r="D4" s="74" t="s">
        <v>597</v>
      </c>
      <c r="E4" s="74" t="s">
        <v>636</v>
      </c>
      <c r="F4" s="74" t="s">
        <v>284</v>
      </c>
      <c r="G4" s="74" t="s">
        <v>637</v>
      </c>
      <c r="H4" s="74" t="s">
        <v>638</v>
      </c>
      <c r="I4" s="74" t="s">
        <v>639</v>
      </c>
      <c r="J4" s="74" t="s">
        <v>639</v>
      </c>
      <c r="K4" s="74" t="s">
        <v>243</v>
      </c>
      <c r="L4" s="74" t="s">
        <v>592</v>
      </c>
      <c r="M4" s="74" t="s">
        <v>640</v>
      </c>
      <c r="N4" s="74" t="s">
        <v>578</v>
      </c>
      <c r="O4" s="74" t="s">
        <v>243</v>
      </c>
      <c r="P4" s="74" t="s">
        <v>641</v>
      </c>
      <c r="Q4" s="74" t="s">
        <v>642</v>
      </c>
      <c r="R4" s="74" t="s">
        <v>643</v>
      </c>
      <c r="S4" s="74" t="s">
        <v>644</v>
      </c>
      <c r="T4" s="74" t="s">
        <v>645</v>
      </c>
      <c r="U4" s="74">
        <v>2</v>
      </c>
      <c r="V4" s="74">
        <v>3</v>
      </c>
      <c r="W4" s="74">
        <v>4</v>
      </c>
      <c r="X4" s="74">
        <v>5</v>
      </c>
      <c r="Z4" s="74">
        <v>2</v>
      </c>
      <c r="AA4" s="74">
        <v>3</v>
      </c>
      <c r="AB4" s="75">
        <v>4</v>
      </c>
      <c r="AC4" s="74">
        <v>5</v>
      </c>
      <c r="AD4" s="74">
        <v>3</v>
      </c>
      <c r="AE4" s="74">
        <v>8</v>
      </c>
      <c r="AF4" s="74">
        <v>0</v>
      </c>
      <c r="AG4" s="74" t="s">
        <v>646</v>
      </c>
      <c r="AH4" s="74">
        <v>5</v>
      </c>
      <c r="AI4" s="74" t="s">
        <v>575</v>
      </c>
      <c r="AJ4" s="74" t="s">
        <v>575</v>
      </c>
    </row>
    <row r="5" spans="1:36" x14ac:dyDescent="0.15">
      <c r="C5" s="74" t="s">
        <v>300</v>
      </c>
      <c r="D5" s="74" t="s">
        <v>598</v>
      </c>
      <c r="E5" s="74" t="s">
        <v>647</v>
      </c>
      <c r="F5" s="74" t="s">
        <v>571</v>
      </c>
      <c r="G5" s="74" t="s">
        <v>648</v>
      </c>
      <c r="H5" s="74" t="s">
        <v>649</v>
      </c>
      <c r="J5" s="74" t="s">
        <v>650</v>
      </c>
      <c r="K5" s="74" t="s">
        <v>602</v>
      </c>
      <c r="L5" s="74" t="s">
        <v>587</v>
      </c>
      <c r="M5" s="74" t="s">
        <v>642</v>
      </c>
      <c r="N5" s="74" t="s">
        <v>651</v>
      </c>
      <c r="O5" s="74" t="s">
        <v>652</v>
      </c>
      <c r="P5" s="74" t="s">
        <v>653</v>
      </c>
      <c r="Q5" s="74" t="s">
        <v>640</v>
      </c>
      <c r="R5" s="74" t="s">
        <v>654</v>
      </c>
      <c r="S5" s="74" t="s">
        <v>655</v>
      </c>
      <c r="T5" s="74" t="s">
        <v>656</v>
      </c>
      <c r="U5" s="74">
        <v>1</v>
      </c>
      <c r="V5" s="74">
        <v>2</v>
      </c>
      <c r="W5" s="74">
        <v>3</v>
      </c>
      <c r="X5" s="74">
        <v>4</v>
      </c>
      <c r="Z5" s="74">
        <v>1</v>
      </c>
      <c r="AA5" s="74">
        <v>2</v>
      </c>
      <c r="AB5" s="75">
        <v>3</v>
      </c>
      <c r="AC5" s="74">
        <v>4</v>
      </c>
      <c r="AD5" s="74">
        <v>2</v>
      </c>
      <c r="AE5" s="74">
        <v>7</v>
      </c>
      <c r="AF5" s="76" t="s">
        <v>600</v>
      </c>
      <c r="AG5" s="74" t="s">
        <v>576</v>
      </c>
      <c r="AH5" s="74">
        <v>4</v>
      </c>
      <c r="AI5" s="74" t="s">
        <v>584</v>
      </c>
      <c r="AJ5" s="74" t="s">
        <v>657</v>
      </c>
    </row>
    <row r="6" spans="1:36" x14ac:dyDescent="0.15">
      <c r="D6" s="74" t="s">
        <v>594</v>
      </c>
      <c r="E6" s="74" t="s">
        <v>658</v>
      </c>
      <c r="F6" s="74" t="s">
        <v>659</v>
      </c>
      <c r="G6" s="74" t="s">
        <v>660</v>
      </c>
      <c r="K6" s="74" t="s">
        <v>603</v>
      </c>
      <c r="L6" s="74" t="s">
        <v>591</v>
      </c>
      <c r="M6" s="74" t="s">
        <v>300</v>
      </c>
      <c r="N6" s="74" t="s">
        <v>661</v>
      </c>
      <c r="O6" s="74" t="s">
        <v>662</v>
      </c>
      <c r="P6" s="74" t="s">
        <v>663</v>
      </c>
      <c r="Q6" s="74" t="s">
        <v>664</v>
      </c>
      <c r="R6" s="74" t="s">
        <v>300</v>
      </c>
      <c r="S6" s="74" t="s">
        <v>665</v>
      </c>
      <c r="T6" s="74" t="s">
        <v>666</v>
      </c>
      <c r="U6" s="74">
        <v>0</v>
      </c>
      <c r="V6" s="74">
        <v>1</v>
      </c>
      <c r="W6" s="74">
        <v>2</v>
      </c>
      <c r="X6" s="74">
        <v>3</v>
      </c>
      <c r="AA6" s="74">
        <v>1</v>
      </c>
      <c r="AB6" s="75">
        <v>2</v>
      </c>
      <c r="AC6" s="74">
        <v>3</v>
      </c>
      <c r="AD6" s="74">
        <v>0</v>
      </c>
      <c r="AE6" s="74">
        <v>6</v>
      </c>
      <c r="AF6" s="76" t="s">
        <v>667</v>
      </c>
      <c r="AH6" s="74">
        <v>1</v>
      </c>
    </row>
    <row r="7" spans="1:36" x14ac:dyDescent="0.15">
      <c r="D7" s="74" t="s">
        <v>599</v>
      </c>
      <c r="E7" s="74" t="s">
        <v>668</v>
      </c>
      <c r="K7" s="74" t="s">
        <v>669</v>
      </c>
      <c r="L7" s="74" t="s">
        <v>590</v>
      </c>
      <c r="N7" s="74" t="s">
        <v>300</v>
      </c>
      <c r="O7" s="74" t="s">
        <v>670</v>
      </c>
      <c r="P7" s="74" t="s">
        <v>671</v>
      </c>
      <c r="Q7" s="74" t="s">
        <v>672</v>
      </c>
      <c r="R7" s="74" t="s">
        <v>673</v>
      </c>
      <c r="S7" s="74" t="s">
        <v>674</v>
      </c>
      <c r="V7" s="74">
        <v>0</v>
      </c>
      <c r="W7" s="74">
        <v>1</v>
      </c>
      <c r="X7" s="74">
        <v>2</v>
      </c>
      <c r="AB7" s="75">
        <v>1</v>
      </c>
      <c r="AC7" s="74">
        <v>2</v>
      </c>
      <c r="AE7" s="74">
        <v>5</v>
      </c>
      <c r="AF7" s="76" t="s">
        <v>601</v>
      </c>
    </row>
    <row r="8" spans="1:36" x14ac:dyDescent="0.15">
      <c r="D8" s="74" t="s">
        <v>300</v>
      </c>
      <c r="L8" s="74" t="s">
        <v>588</v>
      </c>
      <c r="P8" s="74" t="s">
        <v>675</v>
      </c>
      <c r="Q8" s="74" t="s">
        <v>300</v>
      </c>
      <c r="S8" s="74" t="s">
        <v>676</v>
      </c>
      <c r="W8" s="74">
        <v>0</v>
      </c>
      <c r="X8" s="74">
        <v>1</v>
      </c>
      <c r="AC8" s="74">
        <v>1</v>
      </c>
      <c r="AE8" s="74">
        <v>4</v>
      </c>
      <c r="AF8" s="76" t="s">
        <v>677</v>
      </c>
      <c r="AI8" s="74" t="s">
        <v>678</v>
      </c>
      <c r="AJ8" s="74" t="s">
        <v>678</v>
      </c>
    </row>
    <row r="9" spans="1:36" x14ac:dyDescent="0.15">
      <c r="L9" s="74" t="s">
        <v>589</v>
      </c>
      <c r="P9" s="74" t="s">
        <v>679</v>
      </c>
      <c r="X9" s="74">
        <v>0</v>
      </c>
      <c r="AE9" s="74">
        <v>3</v>
      </c>
      <c r="AF9" s="76" t="s">
        <v>680</v>
      </c>
      <c r="AI9" s="74" t="s">
        <v>681</v>
      </c>
      <c r="AJ9" s="74" t="s">
        <v>682</v>
      </c>
    </row>
    <row r="10" spans="1:36" x14ac:dyDescent="0.15">
      <c r="L10" s="74" t="s">
        <v>593</v>
      </c>
      <c r="AE10" s="74">
        <v>2</v>
      </c>
    </row>
    <row r="11" spans="1:36" x14ac:dyDescent="0.15">
      <c r="L11" s="74" t="s">
        <v>577</v>
      </c>
      <c r="AE11" s="74">
        <v>1</v>
      </c>
    </row>
    <row r="13" spans="1:36" x14ac:dyDescent="0.15">
      <c r="A13" s="74" t="s">
        <v>683</v>
      </c>
    </row>
    <row r="15" spans="1:36" x14ac:dyDescent="0.15">
      <c r="A15" s="74" t="s">
        <v>684</v>
      </c>
    </row>
    <row r="16" spans="1:36" x14ac:dyDescent="0.15">
      <c r="A16" s="77"/>
    </row>
    <row r="17" spans="1:1" x14ac:dyDescent="0.15">
      <c r="A17" s="74" t="s">
        <v>685</v>
      </c>
    </row>
    <row r="18" spans="1:1" x14ac:dyDescent="0.15">
      <c r="A18" s="77"/>
    </row>
    <row r="19" spans="1:1" x14ac:dyDescent="0.15">
      <c r="A19" s="74" t="s">
        <v>686</v>
      </c>
    </row>
    <row r="20" spans="1:1" x14ac:dyDescent="0.15">
      <c r="A20" s="77"/>
    </row>
  </sheetData>
  <phoneticPr fontId="11"/>
  <pageMargins left="0.78700000000000003" right="0.78700000000000003" top="0.98399999999999999" bottom="0.98399999999999999" header="0.51200000000000001" footer="0.51200000000000001"/>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292</vt:i4>
      </vt:variant>
    </vt:vector>
  </HeadingPairs>
  <TitlesOfParts>
    <vt:vector size="294" baseType="lpstr">
      <vt:lpstr>１.低炭素（共同住宅_新築）</vt:lpstr>
      <vt:lpstr>マスターシート</vt:lpstr>
      <vt:lpstr>cst_koujikikan_month</vt:lpstr>
      <vt:lpstr>cst_koujikikan_year</vt:lpstr>
      <vt:lpstr>cst_shinsei_HIKIUKE_DATE</vt:lpstr>
      <vt:lpstr>cst_shinsei_ISSUE_DATE</vt:lpstr>
      <vt:lpstr>cst_shinsei_ISSUE_DATE_day</vt:lpstr>
      <vt:lpstr>cst_shinsei_ISSUE_DATE_month</vt:lpstr>
      <vt:lpstr>cst_shinsei_ISSUE_DATE_year</vt:lpstr>
      <vt:lpstr>cst_shinsei_ISSUE_NO</vt:lpstr>
      <vt:lpstr>cst_shinsei_UKETUKE_NO</vt:lpstr>
      <vt:lpstr>cst_shinsei_UKETUKE_OFFICE_ID</vt:lpstr>
      <vt:lpstr>cst_wsjob_JOB_KIND</vt:lpstr>
      <vt:lpstr>cst_wsjob_TARGET_KIND</vt:lpstr>
      <vt:lpstr>cst_wsjob_TARGET_KIND__label</vt:lpstr>
      <vt:lpstr>cst_wskakunin__bouka</vt:lpstr>
      <vt:lpstr>cst_wskakunin__kouji</vt:lpstr>
      <vt:lpstr>cst_wskakunin__kuiki</vt:lpstr>
      <vt:lpstr>cst_wskakunin__tosi_kuiki</vt:lpstr>
      <vt:lpstr>cst_wskakunin_BOUKA_22JYO</vt:lpstr>
      <vt:lpstr>cst_wskakunin_BOUKA_BOUKA</vt:lpstr>
      <vt:lpstr>cst_wskakunin_BOUKA_JYUN_BOUKA</vt:lpstr>
      <vt:lpstr>cst_wskakunin_BOUKA_NASI</vt:lpstr>
      <vt:lpstr>cst_wskakunin_BUILD__address</vt:lpstr>
      <vt:lpstr>cst_wskakunin_BUILD_KEN__ken</vt:lpstr>
      <vt:lpstr>cst_wskakunin_BUILD_NAME</vt:lpstr>
      <vt:lpstr>cst_wskakunin_dairi1__address</vt:lpstr>
      <vt:lpstr>cst_wskakunin_dairi1__sikaku</vt:lpstr>
      <vt:lpstr>cst_wskakunin_dairi1__space</vt:lpstr>
      <vt:lpstr>cst_wskakunin_dairi1_JIMU__sikaku</vt:lpstr>
      <vt:lpstr>cst_wskakunin_dairi1_JIMU_NAME</vt:lpstr>
      <vt:lpstr>cst_wskakunin_dairi1_NAME</vt:lpstr>
      <vt:lpstr>cst_wskakunin_dairi1_NAME_KANA</vt:lpstr>
      <vt:lpstr>cst_wskakunin_dairi1_TEL</vt:lpstr>
      <vt:lpstr>cst_wskakunin_dairi1_ZIP</vt:lpstr>
      <vt:lpstr>cst_wskakunin_KAISU_TIJYOU_SHINSEI</vt:lpstr>
      <vt:lpstr>cst_wskakunin_KAISU_TIKA_SHINSEI__zero</vt:lpstr>
      <vt:lpstr>cst_wskakunin_kanri1__address</vt:lpstr>
      <vt:lpstr>cst_wskakunin_kanri1__sikaku</vt:lpstr>
      <vt:lpstr>cst_wskakunin_kanri1_JIMU__sikaku</vt:lpstr>
      <vt:lpstr>cst_wskakunin_kanri1_JIMU_NAME</vt:lpstr>
      <vt:lpstr>cst_wskakunin_kanri1_NAME</vt:lpstr>
      <vt:lpstr>cst_wskakunin_kanri1_TEL</vt:lpstr>
      <vt:lpstr>cst_wskakunin_kanri1_ZIP</vt:lpstr>
      <vt:lpstr>cst_wskakunin_KENTIKU_MENSEKI_SHINSEI</vt:lpstr>
      <vt:lpstr>cst_wskakunin_KOUJI_ITEN</vt:lpstr>
      <vt:lpstr>cst_wskakunin_KOUJI_KAITIKU</vt:lpstr>
      <vt:lpstr>cst_wskakunin_KOUJI_KANRYOU_YOTEI_DATE</vt:lpstr>
      <vt:lpstr>cst_wskakunin_KOUJI_KANRYOU_YOTEI_DATE_day</vt:lpstr>
      <vt:lpstr>cst_wskakunin_KOUJI_KANRYOU_YOTEI_DATE_month</vt:lpstr>
      <vt:lpstr>cst_wskakunin_KOUJI_KANRYOU_YOTEI_DATE_year</vt:lpstr>
      <vt:lpstr>cst_wskakunin_KOUJI_SINTIKU</vt:lpstr>
      <vt:lpstr>cst_wskakunin_KOUJI_TYAKUSYU_YOTEI_DATE</vt:lpstr>
      <vt:lpstr>cst_wskakunin_KOUJI_TYAKUSYU_YOTEI_DATE_day</vt:lpstr>
      <vt:lpstr>cst_wskakunin_KOUJI_TYAKUSYU_YOTEI_DATE_month</vt:lpstr>
      <vt:lpstr>cst_wskakunin_KOUJI_TYAKUSYU_YOTEI_DATE_year</vt:lpstr>
      <vt:lpstr>cst_wskakunin_KOUJI_ZOUTIKU</vt:lpstr>
      <vt:lpstr>cst_wskakunin_KOUZOU1</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cst_wskakunin_NOBE_MENSEKI_BUILD_SHINSEI</vt:lpstr>
      <vt:lpstr>cst_wskakunin_NOBE_MENSEKI_JYUTAKU_SHINSEI</vt:lpstr>
      <vt:lpstr>cst_wskakunin_owner1__address</vt:lpstr>
      <vt:lpstr>cst_wskakunin_owner1__space</vt:lpstr>
      <vt:lpstr>cst_wskakunin_owner1__space_KANA</vt:lpstr>
      <vt:lpstr>cst_wskakunin_owner1__space2</vt:lpstr>
      <vt:lpstr>cst_wskakunin_owner1__space3</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cst_wskakunin_owner1_ZIP</vt:lpstr>
      <vt:lpstr>cst_wskakunin_p4_1__kouji</vt:lpstr>
      <vt:lpstr>cst_wskakunin_p4_1_KAISU_TIKAI</vt:lpstr>
      <vt:lpstr>cst_wskakunin_p4_1_KAISU_TIKAI_NOZOKU</vt:lpstr>
      <vt:lpstr>cst_wskakunin_p4_1_KOUZOU1</vt:lpstr>
      <vt:lpstr>cst_wskakunin_p4_1_KOUZOU2</vt:lpstr>
      <vt:lpstr>cst_wskakunin_p4_1_TAKASA_KEN_MAX</vt:lpstr>
      <vt:lpstr>cst_wskakunin_p4_1_TAKASA_MAX</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cst_wskakunin_sekkei1__address</vt:lpstr>
      <vt:lpstr>cst_wskakunin_sekkei1__sikaku</vt:lpstr>
      <vt:lpstr>cst_wskakunin_sekkei1_JIMU__sikaku</vt:lpstr>
      <vt:lpstr>cst_wskakunin_sekkei1_JIMU_NAME</vt:lpstr>
      <vt:lpstr>cst_wskakunin_sekkei1_NAME</vt:lpstr>
      <vt:lpstr>cst_wskakunin_sekkei1_TEL</vt:lpstr>
      <vt:lpstr>cst_wskakunin_sekkei1_ZIP</vt:lpstr>
      <vt:lpstr>cst_wskakunin_sekou1__address</vt:lpstr>
      <vt:lpstr>cst_wskakunin_sekou1__hajime</vt:lpstr>
      <vt:lpstr>cst_wskakunin_sekou1__kistar</vt:lpstr>
      <vt:lpstr>cst_wskakunin_sekou1_JIMU_NAME</vt:lpstr>
      <vt:lpstr>cst_wskakunin_sekou1_NAME</vt:lpstr>
      <vt:lpstr>cst_wskakunin_sekou1_SEKOU__sikaku</vt:lpstr>
      <vt:lpstr>cst_wskakunin_sekou1_TEL</vt:lpstr>
      <vt:lpstr>cst_wskakunin_sekou1_ZIP</vt:lpstr>
      <vt:lpstr>cst_wskakunin_SHIKITI_MENSEKI_1_TOTAL</vt:lpstr>
      <vt:lpstr>cst_wskakunin_SHINSEI_DATE</vt:lpstr>
      <vt:lpstr>cst_wskakunin_SHINSEI_DATE_day</vt:lpstr>
      <vt:lpstr>cst_wskakunin_SHINSEI_DATE_month</vt:lpstr>
      <vt:lpstr>cst_wskakunin_SHINSEI_DATE_year</vt:lpstr>
      <vt:lpstr>cst_wskakunin_YOUTO</vt:lpstr>
      <vt:lpstr>cst_wskakunin_YOUTO_TIIKI_A</vt:lpstr>
      <vt:lpstr>'１.低炭素（共同住宅_新築）'!Print_Area</vt:lpstr>
      <vt:lpstr>shinsei_HIKIUKE_DATE</vt:lpstr>
      <vt:lpstr>shinsei_ISSUE_DATE</vt:lpstr>
      <vt:lpstr>shinsei_ISSUE_NO</vt:lpstr>
      <vt:lpstr>shinsei_UKETUKE_NO</vt:lpstr>
      <vt:lpstr>shinsei_UKETUKE_OFFICE_ID</vt:lpstr>
      <vt:lpstr>showsheetflag_1.評価用_第一面_第五面</vt:lpstr>
      <vt:lpstr>showsheetflag_2.長期用_第一面_第二面_評価連動</vt:lpstr>
      <vt:lpstr>showsheetflag_DATA</vt:lpstr>
      <vt:lpstr>showsheetflag_dSHEET</vt:lpstr>
      <vt:lpstr>showsheetflag_NoObject</vt:lpstr>
      <vt:lpstr>showsheetflag_項目リスト</vt:lpstr>
      <vt:lpstr>showsheetflag_自己評価書</vt:lpstr>
      <vt:lpstr>showsheetflag_説明</vt:lpstr>
      <vt:lpstr>wk_koujikikan_month</vt:lpstr>
      <vt:lpstr>wk_koujikikan_year</vt:lpstr>
      <vt:lpstr>work_tower_N01_6_JIBAN_TYOUSA_2</vt:lpstr>
      <vt:lpstr>work_tower_N01_6_JIBAN_TYOUSA_3</vt:lpstr>
      <vt:lpstr>work_tower_N01_6_JIBAN_TYOUSA_4</vt:lpstr>
      <vt:lpstr>wsjob_JOB_KIND</vt:lpstr>
      <vt:lpstr>wsjob_TARGET_KIND</vt:lpstr>
      <vt:lpstr>wsjob_TARGET_KIND__label</vt:lpstr>
      <vt:lpstr>wskakunin__bouka</vt:lpstr>
      <vt:lpstr>wskakunin__kouji</vt:lpstr>
      <vt:lpstr>wskakunin__kuiki</vt:lpstr>
      <vt:lpstr>wskakunin__tosi_kuiki</vt:lpstr>
      <vt:lpstr>wskakunin_BOUKA_22JYO</vt:lpstr>
      <vt:lpstr>wskakunin_BOUKA_BOUKA</vt:lpstr>
      <vt:lpstr>wskakunin_BOUKA_JYUN_BOUKA</vt:lpstr>
      <vt:lpstr>wskakunin_BOUKA_NASI</vt:lpstr>
      <vt:lpstr>wskakunin_BUILD__address</vt:lpstr>
      <vt:lpstr>wskakunin_BUILD_KEN__ken</vt:lpstr>
      <vt:lpstr>wskakunin_BUILD_NAME</vt:lpstr>
      <vt:lpstr>wskakunin_dairi1__address</vt:lpstr>
      <vt:lpstr>wskakunin_dairi1__sikaku</vt:lpstr>
      <vt:lpstr>wskakunin_dairi1_JIMU__sikaku</vt:lpstr>
      <vt:lpstr>wskakunin_dairi1_JIMU_NAME</vt:lpstr>
      <vt:lpstr>wskakunin_dairi1_NAME</vt:lpstr>
      <vt:lpstr>wskakunin_dairi1_NAME_KANA</vt:lpstr>
      <vt:lpstr>wskakunin_dairi1_TEL</vt:lpstr>
      <vt:lpstr>wskakunin_dairi1_ZIP</vt:lpstr>
      <vt:lpstr>wskakunin_KAISU_TIJYOU_SHINSEI</vt:lpstr>
      <vt:lpstr>wskakunin_KAISU_TIKA_SHINSEI__zero</vt:lpstr>
      <vt:lpstr>wskakunin_kanri1__address</vt:lpstr>
      <vt:lpstr>wskakunin_kanri1__sikaku</vt:lpstr>
      <vt:lpstr>wskakunin_kanri1_JIMU__sikaku</vt:lpstr>
      <vt:lpstr>wskakunin_kanri1_JIMU_NAME</vt:lpstr>
      <vt:lpstr>wskakunin_kanri1_NAME</vt:lpstr>
      <vt:lpstr>wskakunin_kanri1_TEL</vt:lpstr>
      <vt:lpstr>wskakunin_kanri1_ZIP</vt:lpstr>
      <vt:lpstr>wskakunin_KENTIKU_MENSEKI_SHINSEI</vt:lpstr>
      <vt:lpstr>wskakunin_KOUJI_ITEN</vt:lpstr>
      <vt:lpstr>wskakunin_KOUJI_KAITIKU</vt:lpstr>
      <vt:lpstr>wskakunin_KOUJI_KANRYOU_YOTEI_DATE</vt:lpstr>
      <vt:lpstr>wskakunin_KOUJI_SINTIKU</vt:lpstr>
      <vt:lpstr>wskakunin_KOUJI_TYAKUSYU_YOTEI_DATE</vt:lpstr>
      <vt:lpstr>wskakunin_KOUJI_ZOUTIKU</vt:lpstr>
      <vt:lpstr>wskakunin_KOUZOU1</vt:lpstr>
      <vt:lpstr>wskakunin_KUIKI_HISETTEI</vt:lpstr>
      <vt:lpstr>wskakunin_KUIKI_JYUN_TOSHI</vt:lpstr>
      <vt:lpstr>wskakunin_KUIKI_KUIKIGAI</vt:lpstr>
      <vt:lpstr>wskakunin_KUIKI_SIGAIKA</vt:lpstr>
      <vt:lpstr>wskakunin_KUIKI_TOSI</vt:lpstr>
      <vt:lpstr>wskakunin_KUIKI_TYOSEI</vt:lpstr>
      <vt:lpstr>wskakunin_NOBE_MENSEKI_BUILD_SHINSEI</vt:lpstr>
      <vt:lpstr>wskakunin_NOBE_MENSEKI_JYUTAKU_SHINSEI</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wskakunin_p4_1__kouji</vt:lpstr>
      <vt:lpstr>wskakunin_p4_1_KAISU_TIKAI</vt:lpstr>
      <vt:lpstr>wskakunin_p4_1_KAISU_TIKAI_NOZOKU</vt:lpstr>
      <vt:lpstr>wskakunin_p4_1_KOUZOU1</vt:lpstr>
      <vt:lpstr>wskakunin_p4_1_KOUZOU2</vt:lpstr>
      <vt:lpstr>wskakunin_p4_1_TAKASA_KEN_MAX</vt:lpstr>
      <vt:lpstr>wskakunin_p4_1_TAKASA_MAX</vt:lpstr>
      <vt:lpstr>wskakunin_p4_1_youto1_YOUTO</vt:lpstr>
      <vt:lpstr>wskakunin_p4_1_youto1_YOUTO_CODE</vt:lpstr>
      <vt:lpstr>wskakunin_sekkei1__address</vt:lpstr>
      <vt:lpstr>wskakunin_sekkei1__sikaku</vt:lpstr>
      <vt:lpstr>wskakunin_sekkei1_JIMU__sikaku</vt:lpstr>
      <vt:lpstr>wskakunin_sekkei1_JIMU_NAME</vt:lpstr>
      <vt:lpstr>wskakunin_sekkei1_NAME</vt:lpstr>
      <vt:lpstr>wskakunin_sekkei1_TEL</vt:lpstr>
      <vt:lpstr>wskakunin_sekkei1_ZIP</vt:lpstr>
      <vt:lpstr>wskakunin_sekou1__address</vt:lpstr>
      <vt:lpstr>wskakunin_sekou1_JIMU_NAME</vt:lpstr>
      <vt:lpstr>wskakunin_sekou1_NAME</vt:lpstr>
      <vt:lpstr>wskakunin_sekou1_SEKOU__sikaku</vt:lpstr>
      <vt:lpstr>wskakunin_sekou1_TEL</vt:lpstr>
      <vt:lpstr>wskakunin_sekou1_ZIP</vt:lpstr>
      <vt:lpstr>wskakunin_SHIKITI_MENSEKI_1_TOTAL</vt:lpstr>
      <vt:lpstr>wskakunin_SHINSEI_DATE</vt:lpstr>
      <vt:lpstr>wskakunin_YOUTO</vt:lpstr>
      <vt:lpstr>wskakunin_YOUTO_TIIKI_A</vt:lpstr>
      <vt:lpstr>スラブ厚</vt:lpstr>
      <vt:lpstr>チェックＢＯＸ</vt:lpstr>
      <vt:lpstr>異なる天井</vt:lpstr>
      <vt:lpstr>一級</vt:lpstr>
      <vt:lpstr>温熱環境に関すること</vt:lpstr>
      <vt:lpstr>界床</vt:lpstr>
      <vt:lpstr>開口部住戸位置</vt:lpstr>
      <vt:lpstr>共用排水</vt:lpstr>
      <vt:lpstr>近隣商業地域</vt:lpstr>
      <vt:lpstr>近隣商業地域建ぺい率</vt:lpstr>
      <vt:lpstr>躯体天井</vt:lpstr>
      <vt:lpstr>軽量床衝撃音対策</vt:lpstr>
      <vt:lpstr>建ぺい率</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杭種</vt:lpstr>
      <vt:lpstr>構造</vt:lpstr>
      <vt:lpstr>指定なし</vt:lpstr>
      <vt:lpstr>指定なし建ぺい率</vt:lpstr>
      <vt:lpstr>施工者</vt:lpstr>
      <vt:lpstr>重量床衝撃音対策</vt:lpstr>
      <vt:lpstr>出入口</vt:lpstr>
      <vt:lpstr>準工業地域</vt:lpstr>
      <vt:lpstr>準工業地域建ぺい率</vt:lpstr>
      <vt:lpstr>準住居地域</vt:lpstr>
      <vt:lpstr>準住居地域建ぺい率</vt:lpstr>
      <vt:lpstr>商業地域</vt:lpstr>
      <vt:lpstr>商業地域建ぺい率</vt:lpstr>
      <vt:lpstr>選択</vt:lpstr>
      <vt:lpstr>選択○×</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地域区分</vt:lpstr>
      <vt:lpstr>地盤調査方法</vt:lpstr>
      <vt:lpstr>直接基礎_形式</vt:lpstr>
      <vt:lpstr>直接基礎_構造方法</vt:lpstr>
      <vt:lpstr>等級_320</vt:lpstr>
      <vt:lpstr>等級0_2</vt:lpstr>
      <vt:lpstr>等級0_3</vt:lpstr>
      <vt:lpstr>等級0_4</vt:lpstr>
      <vt:lpstr>等級0_5</vt:lpstr>
      <vt:lpstr>等級1_2</vt:lpstr>
      <vt:lpstr>等級1_3</vt:lpstr>
      <vt:lpstr>等級1_4</vt:lpstr>
      <vt:lpstr>等級1_5</vt:lpstr>
      <vt:lpstr>等級1_8</vt:lpstr>
      <vt:lpstr>等級5_2</vt:lpstr>
      <vt:lpstr>二級</vt:lpstr>
      <vt:lpstr>排煙形式</vt:lpstr>
      <vt:lpstr>避難器具種類</vt:lpstr>
      <vt:lpstr>平面形状</vt:lpstr>
      <vt:lpstr>変更障害</vt:lpstr>
      <vt:lpstr>便所</vt:lpstr>
      <vt:lpstr>免震構造物</vt:lpstr>
      <vt:lpstr>木造</vt:lpstr>
      <vt:lpstr>容積率</vt:lpstr>
      <vt:lpstr>用途区分</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田口 大輔</cp:lastModifiedBy>
  <cp:lastPrinted>2024-07-17T04:24:09Z</cp:lastPrinted>
  <dcterms:created xsi:type="dcterms:W3CDTF">2016-04-05T10:41:15Z</dcterms:created>
  <dcterms:modified xsi:type="dcterms:W3CDTF">2024-07-17T06:01:15Z</dcterms:modified>
</cp:coreProperties>
</file>